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ink/ink1.xml" ContentType="application/inkml+xml"/>
  <Override PartName="/xl/ink/ink2.xml" ContentType="application/inkml+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harts/chartEx5.xml" ContentType="application/vnd.ms-office.chartex+xml"/>
  <Override PartName="/xl/charts/style18.xml" ContentType="application/vnd.ms-office.chartstyle+xml"/>
  <Override PartName="/xl/charts/colors18.xml" ContentType="application/vnd.ms-office.chartcolorstyle+xml"/>
  <Override PartName="/xl/charts/chart14.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xml" ContentType="application/vnd.openxmlformats-officedocument.drawing+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15.xml" ContentType="application/vnd.openxmlformats-officedocument.drawingml.chart+xml"/>
  <Override PartName="/xl/charts/style20.xml" ContentType="application/vnd.ms-office.chartstyle+xml"/>
  <Override PartName="/xl/charts/colors20.xml" ContentType="application/vnd.ms-office.chartcolorstyle+xml"/>
  <Override PartName="/xl/charts/chartEx6.xml" ContentType="application/vnd.ms-office.chartex+xml"/>
  <Override PartName="/xl/charts/style21.xml" ContentType="application/vnd.ms-office.chartstyle+xml"/>
  <Override PartName="/xl/charts/colors21.xml" ContentType="application/vnd.ms-office.chartcolorstyle+xml"/>
  <Override PartName="/xl/charts/chart16.xml" ContentType="application/vnd.openxmlformats-officedocument.drawingml.chart+xml"/>
  <Override PartName="/xl/charts/style22.xml" ContentType="application/vnd.ms-office.chartstyle+xml"/>
  <Override PartName="/xl/charts/colors22.xml" ContentType="application/vnd.ms-office.chartcolorstyle+xml"/>
  <Override PartName="/xl/charts/chart17.xml" ContentType="application/vnd.openxmlformats-officedocument.drawingml.chart+xml"/>
  <Override PartName="/xl/charts/style23.xml" ContentType="application/vnd.ms-office.chartstyle+xml"/>
  <Override PartName="/xl/charts/colors23.xml" ContentType="application/vnd.ms-office.chartcolorstyle+xml"/>
  <Override PartName="/xl/charts/chart18.xml" ContentType="application/vnd.openxmlformats-officedocument.drawingml.chart+xml"/>
  <Override PartName="/xl/charts/style24.xml" ContentType="application/vnd.ms-office.chartstyle+xml"/>
  <Override PartName="/xl/charts/colors24.xml" ContentType="application/vnd.ms-office.chartcolorstyle+xml"/>
  <Override PartName="/xl/charts/chartEx7.xml" ContentType="application/vnd.ms-office.chartex+xml"/>
  <Override PartName="/xl/charts/style25.xml" ContentType="application/vnd.ms-office.chartstyle+xml"/>
  <Override PartName="/xl/charts/colors25.xml" ContentType="application/vnd.ms-office.chartcolorstyle+xml"/>
  <Override PartName="/xl/charts/chart19.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20.xml" ContentType="application/vnd.openxmlformats-officedocument.drawingml.chart+xml"/>
  <Override PartName="/xl/charts/style27.xml" ContentType="application/vnd.ms-office.chartstyle+xml"/>
  <Override PartName="/xl/charts/colors27.xml" ContentType="application/vnd.ms-office.chartcolorstyle+xml"/>
  <Override PartName="/xl/charts/chartEx8.xml" ContentType="application/vnd.ms-office.chartex+xml"/>
  <Override PartName="/xl/charts/style28.xml" ContentType="application/vnd.ms-office.chartstyle+xml"/>
  <Override PartName="/xl/charts/colors28.xml" ContentType="application/vnd.ms-office.chartcolorstyle+xml"/>
  <Override PartName="/xl/charts/chart21.xml" ContentType="application/vnd.openxmlformats-officedocument.drawingml.chart+xml"/>
  <Override PartName="/xl/charts/style29.xml" ContentType="application/vnd.ms-office.chartstyle+xml"/>
  <Override PartName="/xl/charts/colors29.xml" ContentType="application/vnd.ms-office.chartcolorstyle+xml"/>
  <Override PartName="/xl/charts/chart22.xml" ContentType="application/vnd.openxmlformats-officedocument.drawingml.chart+xml"/>
  <Override PartName="/xl/charts/style30.xml" ContentType="application/vnd.ms-office.chartstyle+xml"/>
  <Override PartName="/xl/charts/colors30.xml" ContentType="application/vnd.ms-office.chartcolorstyle+xml"/>
  <Override PartName="/xl/charts/chart23.xml" ContentType="application/vnd.openxmlformats-officedocument.drawingml.chart+xml"/>
  <Override PartName="/xl/charts/style31.xml" ContentType="application/vnd.ms-office.chartstyle+xml"/>
  <Override PartName="/xl/charts/colors31.xml" ContentType="application/vnd.ms-office.chartcolorstyle+xml"/>
  <Override PartName="/xl/charts/chartEx9.xml" ContentType="application/vnd.ms-office.chartex+xml"/>
  <Override PartName="/xl/charts/style32.xml" ContentType="application/vnd.ms-office.chartstyle+xml"/>
  <Override PartName="/xl/charts/colors32.xml" ContentType="application/vnd.ms-office.chartcolorstyle+xml"/>
  <Override PartName="/xl/charts/chart24.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6.xml" ContentType="application/vnd.openxmlformats-officedocument.drawing+xml"/>
  <Override PartName="/xl/charts/chart25.xml" ContentType="application/vnd.openxmlformats-officedocument.drawingml.chart+xml"/>
  <Override PartName="/xl/charts/style34.xml" ContentType="application/vnd.ms-office.chartstyle+xml"/>
  <Override PartName="/xl/charts/colors34.xml" ContentType="application/vnd.ms-office.chartcolorstyle+xml"/>
  <Override PartName="/xl/charts/chart26.xml" ContentType="application/vnd.openxmlformats-officedocument.drawingml.chart+xml"/>
  <Override PartName="/xl/charts/style35.xml" ContentType="application/vnd.ms-office.chartstyle+xml"/>
  <Override PartName="/xl/charts/colors35.xml" ContentType="application/vnd.ms-office.chartcolorstyle+xml"/>
  <Override PartName="/xl/charts/chart27.xml" ContentType="application/vnd.openxmlformats-officedocument.drawingml.chart+xml"/>
  <Override PartName="/xl/charts/style36.xml" ContentType="application/vnd.ms-office.chartstyle+xml"/>
  <Override PartName="/xl/charts/colors36.xml" ContentType="application/vnd.ms-office.chartcolorstyle+xml"/>
  <Override PartName="/xl/charts/chart28.xml" ContentType="application/vnd.openxmlformats-officedocument.drawingml.chart+xml"/>
  <Override PartName="/xl/charts/style37.xml" ContentType="application/vnd.ms-office.chartstyle+xml"/>
  <Override PartName="/xl/charts/colors37.xml" ContentType="application/vnd.ms-office.chartcolorstyle+xml"/>
  <Override PartName="/xl/charts/chart29.xml" ContentType="application/vnd.openxmlformats-officedocument.drawingml.chart+xml"/>
  <Override PartName="/xl/charts/style38.xml" ContentType="application/vnd.ms-office.chartstyle+xml"/>
  <Override PartName="/xl/charts/colors3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30fc502276e7e6e8/Desktop/Excel Zero to Hero tutorial 2026/"/>
    </mc:Choice>
  </mc:AlternateContent>
  <xr:revisionPtr revIDLastSave="0" documentId="8_{8AEE54CB-1E04-4A95-B1F2-3EA13A35B645}" xr6:coauthVersionLast="47" xr6:coauthVersionMax="47" xr10:uidLastSave="{00000000-0000-0000-0000-000000000000}"/>
  <bookViews>
    <workbookView xWindow="-110" yWindow="-110" windowWidth="25820" windowHeight="15500" firstSheet="3" activeTab="7" xr2:uid="{BC1E8732-1E8C-42A2-A64C-FAA7B631AA63}"/>
  </bookViews>
  <sheets>
    <sheet name="Monthly Report" sheetId="17" r:id="rId1"/>
    <sheet name="Pivot" sheetId="2" r:id="rId2"/>
    <sheet name="Main Data" sheetId="1" r:id="rId3"/>
    <sheet name="Dashboard Data" sheetId="13" r:id="rId4"/>
    <sheet name="Data Check" sheetId="14" r:id="rId5"/>
    <sheet name="KPIS" sheetId="15" r:id="rId6"/>
    <sheet name="Dashboard Creation" sheetId="16" r:id="rId7"/>
    <sheet name="Annual Report" sheetId="18" r:id="rId8"/>
  </sheets>
  <externalReferences>
    <externalReference r:id="rId9"/>
  </externalReferences>
  <definedNames>
    <definedName name="_xlnm._FilterDatabase" localSheetId="3" hidden="1">'Dashboard Data'!$A$1:$Z$1001</definedName>
    <definedName name="_xlnm._FilterDatabase" localSheetId="2" hidden="1">'Main Data'!$A$1:$Z$1002</definedName>
    <definedName name="_xlchart.v1.0" hidden="1">[1]ChartData!$D$2:$D$4</definedName>
    <definedName name="_xlchart.v1.1" hidden="1">[1]ChartData!$E$1</definedName>
    <definedName name="_xlchart.v1.10" hidden="1">Pivot!$C$74:$C$81</definedName>
    <definedName name="_xlchart.v1.15" hidden="1">KPIS!$E$19:$E$28</definedName>
    <definedName name="_xlchart.v1.16" hidden="1">KPIS!$F$18</definedName>
    <definedName name="_xlchart.v1.17" hidden="1">KPIS!$F$19:$F$28</definedName>
    <definedName name="_xlchart.v1.2" hidden="1">[1]ChartData!$E$2:$E$4</definedName>
    <definedName name="_xlchart.v1.26" hidden="1">KPIS!$E$19:$E$28</definedName>
    <definedName name="_xlchart.v1.27" hidden="1">KPIS!$F$18</definedName>
    <definedName name="_xlchart.v1.28" hidden="1">KPIS!$F$19:$F$28</definedName>
    <definedName name="_xlchart.v1.3" hidden="1">Pivot!$A$74:$B$81</definedName>
    <definedName name="_xlchart.v1.4" hidden="1">Pivot!$C$73</definedName>
    <definedName name="_xlchart.v1.5" hidden="1">Pivot!$C$74:$C$81</definedName>
    <definedName name="_xlchart.v1.8" hidden="1">Pivot!$A$74:$B$81</definedName>
    <definedName name="_xlchart.v1.9" hidden="1">Pivot!$C$73</definedName>
    <definedName name="_xlchart.v2.6" hidden="1">Pivot!$A$54:$A$57</definedName>
    <definedName name="_xlchart.v2.7" hidden="1">Pivot!$B$54:$B$57</definedName>
    <definedName name="_xlchart.v5.11" hidden="1">Pivot!$A$95</definedName>
    <definedName name="_xlchart.v5.12" hidden="1">Pivot!$A$96:$A$103</definedName>
    <definedName name="_xlchart.v5.13" hidden="1">Pivot!$B$95</definedName>
    <definedName name="_xlchart.v5.14" hidden="1">Pivot!$B$96:$B$103</definedName>
    <definedName name="_xlchart.v5.18" hidden="1">KPIS!$U$14</definedName>
    <definedName name="_xlchart.v5.19" hidden="1">KPIS!$U$15:$U$20</definedName>
    <definedName name="_xlchart.v5.20" hidden="1">KPIS!$V$14</definedName>
    <definedName name="_xlchart.v5.21" hidden="1">KPIS!$V$15:$V$20</definedName>
    <definedName name="_xlchart.v5.22" hidden="1">KPIS!$U$14</definedName>
    <definedName name="_xlchart.v5.23" hidden="1">KPIS!$U$15:$U$20</definedName>
    <definedName name="_xlchart.v5.24" hidden="1">KPIS!$V$14</definedName>
    <definedName name="_xlchart.v5.25" hidden="1">KPIS!$V$15:$V$20</definedName>
    <definedName name="_xlcn.WorksheetConnection_DashboardDataA1Z1001" hidden="1">'Dashboard Data'!$A$1:$Z$1001</definedName>
    <definedName name="Slicer_Category">#N/A</definedName>
    <definedName name="Slicer_Gender">#N/A</definedName>
    <definedName name="Slicer_OrderChannel">#N/A</definedName>
    <definedName name="Slicer_Region">#N/A</definedName>
    <definedName name="Timeline_OrderDate">#N/A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s>
  <extLst>
    <ext xmlns:x14="http://schemas.microsoft.com/office/spreadsheetml/2009/9/main" uri="{876F7934-8845-4945-9796-88D515C7AA90}">
      <x14:pivotCaches>
        <pivotCache cacheId="11" r:id="rId21"/>
      </x14:pivotCaches>
    </ex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6"/>
      </x15:timelineCachePivotCaches>
    </ext>
    <ext xmlns:x15="http://schemas.microsoft.com/office/spreadsheetml/2010/11/main" uri="{D0CA8CA8-9F24-4464-BF8E-62219DCF47F9}">
      <x15:timelineCacheRefs>
        <x15:timelineCacheRef r:id="rId2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shboard Data!$A$1:$Z$1001"/>
        </x15:modelTables>
        <x15:extLst>
          <ext xmlns:x16="http://schemas.microsoft.com/office/spreadsheetml/2014/11/main" uri="{9835A34E-60A6-4A7C-AAB8-D5F71C897F49}">
            <x16:modelTimeGroupings>
              <x16:modelTimeGrouping tableName="Range"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9" i="18" l="1"/>
  <c r="L68" i="18"/>
  <c r="L67" i="18"/>
  <c r="L66" i="18"/>
  <c r="L65" i="18"/>
  <c r="L64" i="18"/>
  <c r="K69" i="18"/>
  <c r="K68" i="18"/>
  <c r="K67" i="18"/>
  <c r="K66" i="18"/>
  <c r="K65" i="18"/>
  <c r="K64" i="18"/>
  <c r="H66" i="18"/>
  <c r="H65" i="18"/>
  <c r="H64" i="18"/>
  <c r="G66" i="18"/>
  <c r="G65" i="18"/>
  <c r="G64" i="18"/>
  <c r="D67" i="18"/>
  <c r="D66" i="18"/>
  <c r="D65" i="18"/>
  <c r="D64" i="18"/>
  <c r="C68" i="18"/>
  <c r="B68" i="18"/>
  <c r="C67" i="18"/>
  <c r="B67" i="18"/>
  <c r="C66" i="18"/>
  <c r="C65" i="18"/>
  <c r="C64" i="18"/>
  <c r="B66" i="18"/>
  <c r="B65" i="18"/>
  <c r="B64" i="18"/>
  <c r="N57" i="18"/>
  <c r="N56" i="18"/>
  <c r="N55" i="18"/>
  <c r="M57" i="18"/>
  <c r="M56" i="18"/>
  <c r="M55" i="18"/>
  <c r="L57" i="18"/>
  <c r="L56" i="18"/>
  <c r="L55" i="18"/>
  <c r="I57" i="18"/>
  <c r="I56" i="18"/>
  <c r="I55" i="18"/>
  <c r="H57" i="18"/>
  <c r="H56" i="18"/>
  <c r="H55" i="18"/>
  <c r="G57" i="18"/>
  <c r="G56" i="18"/>
  <c r="G55" i="18"/>
  <c r="D59" i="18"/>
  <c r="D58" i="18"/>
  <c r="D57" i="18"/>
  <c r="D56" i="18"/>
  <c r="D55" i="18"/>
  <c r="C59" i="18"/>
  <c r="C58" i="18"/>
  <c r="C57" i="18"/>
  <c r="C56" i="18"/>
  <c r="C55" i="18"/>
  <c r="B59" i="18"/>
  <c r="B58" i="18"/>
  <c r="B57" i="18"/>
  <c r="B56" i="18"/>
  <c r="B55" i="18"/>
  <c r="J50" i="18"/>
  <c r="J49" i="18"/>
  <c r="J48" i="18"/>
  <c r="J47" i="18"/>
  <c r="J46" i="18"/>
  <c r="J45" i="18"/>
  <c r="I50" i="18"/>
  <c r="I49" i="18"/>
  <c r="I48" i="18"/>
  <c r="I47" i="18"/>
  <c r="I46" i="18"/>
  <c r="I45" i="18"/>
  <c r="H50" i="18"/>
  <c r="H49" i="18"/>
  <c r="H48" i="18"/>
  <c r="H47" i="18"/>
  <c r="H46" i="18"/>
  <c r="H45" i="18"/>
  <c r="D48" i="18"/>
  <c r="D47" i="18"/>
  <c r="D46" i="18"/>
  <c r="D45" i="18"/>
  <c r="E48" i="18"/>
  <c r="C48" i="18"/>
  <c r="B48" i="18"/>
  <c r="E47" i="18"/>
  <c r="E46" i="18"/>
  <c r="E45" i="18"/>
  <c r="C47" i="18"/>
  <c r="C46" i="18"/>
  <c r="C45" i="18"/>
  <c r="B47" i="18"/>
  <c r="B46" i="18"/>
  <c r="B45" i="18"/>
  <c r="I40" i="18"/>
  <c r="H40" i="18"/>
  <c r="G40" i="18"/>
  <c r="I39" i="18" s="1"/>
  <c r="I38" i="18"/>
  <c r="I37" i="18"/>
  <c r="I36" i="18"/>
  <c r="I35" i="18"/>
  <c r="I34" i="18"/>
  <c r="I33" i="18"/>
  <c r="I32" i="18"/>
  <c r="I31" i="18"/>
  <c r="I30" i="18"/>
  <c r="H39" i="18"/>
  <c r="H38" i="18"/>
  <c r="H37" i="18"/>
  <c r="H36" i="18"/>
  <c r="H35" i="18"/>
  <c r="H34" i="18"/>
  <c r="H33" i="18"/>
  <c r="H32" i="18"/>
  <c r="J32" i="18" s="1"/>
  <c r="J42" i="18" s="1"/>
  <c r="H31" i="18"/>
  <c r="H30" i="18"/>
  <c r="G39" i="18"/>
  <c r="G38" i="18"/>
  <c r="G37" i="18"/>
  <c r="G36" i="18"/>
  <c r="G35" i="18"/>
  <c r="G34" i="18"/>
  <c r="G33" i="18"/>
  <c r="G32" i="18"/>
  <c r="G31" i="18"/>
  <c r="G30" i="18"/>
  <c r="D33" i="18"/>
  <c r="D32" i="18"/>
  <c r="D31" i="18"/>
  <c r="D30" i="18"/>
  <c r="C33" i="18"/>
  <c r="C32" i="18"/>
  <c r="C31" i="18"/>
  <c r="C30" i="18"/>
  <c r="B33" i="18"/>
  <c r="B32" i="18"/>
  <c r="B31" i="18"/>
  <c r="B30" i="18"/>
  <c r="F24" i="18"/>
  <c r="F23" i="18"/>
  <c r="F22" i="18"/>
  <c r="F21" i="18"/>
  <c r="F20" i="18"/>
  <c r="F19" i="18"/>
  <c r="F18" i="18"/>
  <c r="F17" i="18"/>
  <c r="F16" i="18"/>
  <c r="F15" i="18"/>
  <c r="E24" i="18"/>
  <c r="E23" i="18"/>
  <c r="E22" i="18"/>
  <c r="E21" i="18"/>
  <c r="E20" i="18"/>
  <c r="E19" i="18"/>
  <c r="E18" i="18"/>
  <c r="E17" i="18"/>
  <c r="E16" i="18"/>
  <c r="E15" i="18"/>
  <c r="D14" i="18"/>
  <c r="F14" i="18"/>
  <c r="D26" i="18"/>
  <c r="F26" i="18"/>
  <c r="F13" i="18"/>
  <c r="D13" i="18"/>
  <c r="C25" i="18"/>
  <c r="C24" i="18" a="1"/>
  <c r="C24" i="18" s="1"/>
  <c r="C23" i="18" a="1"/>
  <c r="C23" i="18" s="1"/>
  <c r="C22" i="18" a="1"/>
  <c r="C22" i="18" s="1"/>
  <c r="C21" i="18" a="1"/>
  <c r="C21" i="18" s="1"/>
  <c r="C20" i="18" a="1"/>
  <c r="C20" i="18" s="1"/>
  <c r="C19" i="18" a="1"/>
  <c r="C19" i="18" s="1"/>
  <c r="C18" i="18" a="1"/>
  <c r="C18" i="18" s="1"/>
  <c r="C17" i="18" a="1"/>
  <c r="C17" i="18" s="1"/>
  <c r="C16" i="18" a="1"/>
  <c r="C16" i="18" s="1"/>
  <c r="C15" i="18" a="1"/>
  <c r="C15" i="18" s="1"/>
  <c r="C14" i="18" a="1"/>
  <c r="C14" i="18" s="1"/>
  <c r="C13" i="18" a="1"/>
  <c r="C13" i="18" s="1"/>
  <c r="B25" i="18"/>
  <c r="B24" i="18" a="1"/>
  <c r="B24" i="18" s="1"/>
  <c r="B23" i="18" a="1"/>
  <c r="B23" i="18" s="1"/>
  <c r="B22" i="18" a="1"/>
  <c r="B22" i="18" s="1"/>
  <c r="B21" i="18" a="1"/>
  <c r="B21" i="18" s="1"/>
  <c r="B20" i="18" a="1"/>
  <c r="B20" i="18" s="1"/>
  <c r="B19" i="18" a="1"/>
  <c r="B19" i="18" s="1"/>
  <c r="B18" i="18" a="1"/>
  <c r="B18" i="18" s="1"/>
  <c r="B17" i="18" a="1"/>
  <c r="B17" i="18" s="1"/>
  <c r="B16" i="18" a="1"/>
  <c r="B16" i="18" s="1"/>
  <c r="B15" i="18" a="1"/>
  <c r="B15" i="18" s="1"/>
  <c r="B14" i="18" a="1"/>
  <c r="B14" i="18" s="1"/>
  <c r="B13" i="18" a="1"/>
  <c r="B13" i="18" s="1"/>
  <c r="J8" i="18"/>
  <c r="H8" i="18"/>
  <c r="F8" i="18"/>
  <c r="D8" i="18"/>
  <c r="B8" i="18"/>
  <c r="K6" i="17"/>
  <c r="H6" i="17"/>
  <c r="E6" i="17"/>
  <c r="B6" i="17"/>
  <c r="AG2" i="15"/>
  <c r="AE2" i="15"/>
  <c r="AC2" i="15"/>
  <c r="U16" i="15"/>
  <c r="U17" i="15"/>
  <c r="U18" i="15"/>
  <c r="U19" i="15"/>
  <c r="U20" i="15"/>
  <c r="U21" i="15"/>
  <c r="U15" i="15"/>
  <c r="V16" i="15"/>
  <c r="V17" i="15"/>
  <c r="V18" i="15"/>
  <c r="V19" i="15"/>
  <c r="V20" i="15"/>
  <c r="V21" i="15"/>
  <c r="V15" i="15"/>
  <c r="E20" i="15"/>
  <c r="E21" i="15"/>
  <c r="E22" i="15"/>
  <c r="E23" i="15"/>
  <c r="E24" i="15"/>
  <c r="E25" i="15"/>
  <c r="E26" i="15"/>
  <c r="E27" i="15"/>
  <c r="E28" i="15"/>
  <c r="E19" i="15"/>
  <c r="F20" i="15"/>
  <c r="F21" i="15"/>
  <c r="F22" i="15"/>
  <c r="F23" i="15"/>
  <c r="F24" i="15"/>
  <c r="F25" i="15"/>
  <c r="F26" i="15"/>
  <c r="F27" i="15"/>
  <c r="F28" i="15"/>
  <c r="F19" i="15"/>
  <c r="B97" i="2"/>
  <c r="B98" i="2"/>
  <c r="B99" i="2"/>
  <c r="B100" i="2"/>
  <c r="B101" i="2"/>
  <c r="B102" i="2"/>
  <c r="B103" i="2"/>
  <c r="B96" i="2"/>
  <c r="D68" i="18" l="1"/>
  <c r="I42" i="18"/>
  <c r="H42"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1319ED-162D-4A73-B212-BE8F615B037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B2B0272-7ECE-48FA-B911-D574FCAA5ECD}" name="WorksheetConnection_Dashboard Data!$A$1:$Z$1001" type="102" refreshedVersion="8" minRefreshableVersion="5">
    <extLst>
      <ext xmlns:x15="http://schemas.microsoft.com/office/spreadsheetml/2010/11/main" uri="{DE250136-89BD-433C-8126-D09CA5730AF9}">
        <x15:connection id="Range" autoDelete="1">
          <x15:rangePr sourceName="_xlcn.WorksheetConnection_DashboardDataA1Z100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<sst xmlns="http://schemas.openxmlformats.org/spreadsheetml/2006/main" count="30327" uniqueCount="1779">
  <si>
    <t>OrderID</t>
  </si>
  <si>
    <t>OrderDate</t>
  </si>
  <si>
    <t>CustomerID</t>
  </si>
  <si>
    <t>CustomerName</t>
  </si>
  <si>
    <t>Gender</t>
  </si>
  <si>
    <t>Age</t>
  </si>
  <si>
    <t>Product</t>
  </si>
  <si>
    <t>Category</t>
  </si>
  <si>
    <t>SubCategory</t>
  </si>
  <si>
    <t>Brand</t>
  </si>
  <si>
    <t>Quantity</t>
  </si>
  <si>
    <t>UnitPrice</t>
  </si>
  <si>
    <t>Discount</t>
  </si>
  <si>
    <t>DiscountAmount</t>
  </si>
  <si>
    <t>Tax</t>
  </si>
  <si>
    <t>ShippingCost</t>
  </si>
  <si>
    <t>TotalAmount</t>
  </si>
  <si>
    <t>PaymentMethod</t>
  </si>
  <si>
    <t>OrderChannel</t>
  </si>
  <si>
    <t>City</t>
  </si>
  <si>
    <t>State</t>
  </si>
  <si>
    <t>Region</t>
  </si>
  <si>
    <t>DeliveryDays</t>
  </si>
  <si>
    <t>ReturnStatus</t>
  </si>
  <si>
    <t>Rating</t>
  </si>
  <si>
    <t>Status</t>
  </si>
  <si>
    <t>ORD00001</t>
  </si>
  <si>
    <t>CUST883</t>
  </si>
  <si>
    <t>Rahul</t>
  </si>
  <si>
    <t>Female</t>
  </si>
  <si>
    <t>Headphones</t>
  </si>
  <si>
    <t>Electronics</t>
  </si>
  <si>
    <t>Sony</t>
  </si>
  <si>
    <t>Net Banking</t>
  </si>
  <si>
    <t>Website</t>
  </si>
  <si>
    <t>Mumbai</t>
  </si>
  <si>
    <t>Maharashtra</t>
  </si>
  <si>
    <t>West</t>
  </si>
  <si>
    <t>No Return</t>
  </si>
  <si>
    <t>Delivered</t>
  </si>
  <si>
    <t>ORD00002</t>
  </si>
  <si>
    <t>CUST657</t>
  </si>
  <si>
    <t>Neha</t>
  </si>
  <si>
    <t>Male</t>
  </si>
  <si>
    <t>Keyboard</t>
  </si>
  <si>
    <t>Cash on Delivery</t>
  </si>
  <si>
    <t>Pune</t>
  </si>
  <si>
    <t>Returned</t>
  </si>
  <si>
    <t>ORD00003</t>
  </si>
  <si>
    <t>CUST546</t>
  </si>
  <si>
    <t>Arjun</t>
  </si>
  <si>
    <t>Shoes</t>
  </si>
  <si>
    <t>Fashion</t>
  </si>
  <si>
    <t>Boat</t>
  </si>
  <si>
    <t>UPI</t>
  </si>
  <si>
    <t>Chandigarh</t>
  </si>
  <si>
    <t>Punjab</t>
  </si>
  <si>
    <t>North</t>
  </si>
  <si>
    <t>Cancelled</t>
  </si>
  <si>
    <t>ORD00004</t>
  </si>
  <si>
    <t>CUST355</t>
  </si>
  <si>
    <t>Priya</t>
  </si>
  <si>
    <t>Dell</t>
  </si>
  <si>
    <t>Mobile App</t>
  </si>
  <si>
    <t>ORD00005</t>
  </si>
  <si>
    <t>CUST595</t>
  </si>
  <si>
    <t>Vikas</t>
  </si>
  <si>
    <t>Backpack</t>
  </si>
  <si>
    <t>Accessories</t>
  </si>
  <si>
    <t>HP</t>
  </si>
  <si>
    <t>Patiala</t>
  </si>
  <si>
    <t>ORD00006</t>
  </si>
  <si>
    <t>CUST587</t>
  </si>
  <si>
    <t>Sneha</t>
  </si>
  <si>
    <t>Laptop</t>
  </si>
  <si>
    <t>Lenovo</t>
  </si>
  <si>
    <t>Jaipur</t>
  </si>
  <si>
    <t>Rajasthan</t>
  </si>
  <si>
    <t>ORD00007</t>
  </si>
  <si>
    <t>CUST842</t>
  </si>
  <si>
    <t>Amit</t>
  </si>
  <si>
    <t>ORD00008</t>
  </si>
  <si>
    <t>CUST666</t>
  </si>
  <si>
    <t>Card</t>
  </si>
  <si>
    <t>Bangalore</t>
  </si>
  <si>
    <t>Karnataka</t>
  </si>
  <si>
    <t>South</t>
  </si>
  <si>
    <t>ORD00009</t>
  </si>
  <si>
    <t>CUST794</t>
  </si>
  <si>
    <t>Karan</t>
  </si>
  <si>
    <t>Camera</t>
  </si>
  <si>
    <t>Shipped</t>
  </si>
  <si>
    <t>ORD00010</t>
  </si>
  <si>
    <t>CUST126</t>
  </si>
  <si>
    <t>Phone</t>
  </si>
  <si>
    <t>Lucknow</t>
  </si>
  <si>
    <t>Uttar Pradesh</t>
  </si>
  <si>
    <t>ORD00011</t>
  </si>
  <si>
    <t>CUST244</t>
  </si>
  <si>
    <t>Watch</t>
  </si>
  <si>
    <t>ORD00012</t>
  </si>
  <si>
    <t>CUST221</t>
  </si>
  <si>
    <t>Samsung</t>
  </si>
  <si>
    <t>Delhi</t>
  </si>
  <si>
    <t>ORD00013</t>
  </si>
  <si>
    <t>CUST100</t>
  </si>
  <si>
    <t>ORD00014</t>
  </si>
  <si>
    <t>CUST256</t>
  </si>
  <si>
    <t>Anjali</t>
  </si>
  <si>
    <t>ORD00015</t>
  </si>
  <si>
    <t>CUST217</t>
  </si>
  <si>
    <t>Riya</t>
  </si>
  <si>
    <t>Nike</t>
  </si>
  <si>
    <t>ORD00016</t>
  </si>
  <si>
    <t>CUST814</t>
  </si>
  <si>
    <t>ORD00017</t>
  </si>
  <si>
    <t>CUST829</t>
  </si>
  <si>
    <t>ORD00018</t>
  </si>
  <si>
    <t>CUST196</t>
  </si>
  <si>
    <t>ORD00019</t>
  </si>
  <si>
    <t>CUST776</t>
  </si>
  <si>
    <t>ORD00020</t>
  </si>
  <si>
    <t>CUST822</t>
  </si>
  <si>
    <t>ORD00021</t>
  </si>
  <si>
    <t>CUST383</t>
  </si>
  <si>
    <t>Apple</t>
  </si>
  <si>
    <t>ORD00022</t>
  </si>
  <si>
    <t>CUST330</t>
  </si>
  <si>
    <t>ORD00023</t>
  </si>
  <si>
    <t>CUST478</t>
  </si>
  <si>
    <t>ORD00024</t>
  </si>
  <si>
    <t>CUST158</t>
  </si>
  <si>
    <t>ORD00025</t>
  </si>
  <si>
    <t>CUST442</t>
  </si>
  <si>
    <t>Tablet</t>
  </si>
  <si>
    <t>ORD00026</t>
  </si>
  <si>
    <t>CUST924</t>
  </si>
  <si>
    <t>ORD00027</t>
  </si>
  <si>
    <t>CUST380</t>
  </si>
  <si>
    <t>Mouse</t>
  </si>
  <si>
    <t>ORD00028</t>
  </si>
  <si>
    <t>CUST512</t>
  </si>
  <si>
    <t>ORD00029</t>
  </si>
  <si>
    <t>CUST349</t>
  </si>
  <si>
    <t>ORD00030</t>
  </si>
  <si>
    <t>CUST583</t>
  </si>
  <si>
    <t>ORD00031</t>
  </si>
  <si>
    <t>CUST279</t>
  </si>
  <si>
    <t>ORD00032</t>
  </si>
  <si>
    <t>CUST354</t>
  </si>
  <si>
    <t>Noise</t>
  </si>
  <si>
    <t>ORD00033</t>
  </si>
  <si>
    <t>CUST837</t>
  </si>
  <si>
    <t>ORD00034</t>
  </si>
  <si>
    <t>CUST450</t>
  </si>
  <si>
    <t>ORD00035</t>
  </si>
  <si>
    <t>CUST697</t>
  </si>
  <si>
    <t>ORD00036</t>
  </si>
  <si>
    <t>CUST292</t>
  </si>
  <si>
    <t>ORD00037</t>
  </si>
  <si>
    <t>CUST537</t>
  </si>
  <si>
    <t>ORD00038</t>
  </si>
  <si>
    <t>CUST800</t>
  </si>
  <si>
    <t>ORD00039</t>
  </si>
  <si>
    <t>CUST563</t>
  </si>
  <si>
    <t>ORD00040</t>
  </si>
  <si>
    <t>CUST723</t>
  </si>
  <si>
    <t>ORD00041</t>
  </si>
  <si>
    <t>CUST427</t>
  </si>
  <si>
    <t>ORD00042</t>
  </si>
  <si>
    <t>CUST496</t>
  </si>
  <si>
    <t>ORD00043</t>
  </si>
  <si>
    <t>CUST930</t>
  </si>
  <si>
    <t>ORD00044</t>
  </si>
  <si>
    <t>CUST320</t>
  </si>
  <si>
    <t>ORD00045</t>
  </si>
  <si>
    <t>CUST558</t>
  </si>
  <si>
    <t>ORD00046</t>
  </si>
  <si>
    <t>CUST991</t>
  </si>
  <si>
    <t>ORD00047</t>
  </si>
  <si>
    <t>CUST863</t>
  </si>
  <si>
    <t>ORD00048</t>
  </si>
  <si>
    <t>CUST846</t>
  </si>
  <si>
    <t>ORD00049</t>
  </si>
  <si>
    <t>CUST434</t>
  </si>
  <si>
    <t>ORD00050</t>
  </si>
  <si>
    <t>ORD00051</t>
  </si>
  <si>
    <t>CUST678</t>
  </si>
  <si>
    <t>ORD00052</t>
  </si>
  <si>
    <t>CUST809</t>
  </si>
  <si>
    <t>ORD00053</t>
  </si>
  <si>
    <t>CUST615</t>
  </si>
  <si>
    <t>ORD00054</t>
  </si>
  <si>
    <t>CUST986</t>
  </si>
  <si>
    <t>ORD00055</t>
  </si>
  <si>
    <t>CUST622</t>
  </si>
  <si>
    <t>ORD00056</t>
  </si>
  <si>
    <t>ORD00057</t>
  </si>
  <si>
    <t>CUST665</t>
  </si>
  <si>
    <t>ORD00058</t>
  </si>
  <si>
    <t>CUST777</t>
  </si>
  <si>
    <t>Adidas</t>
  </si>
  <si>
    <t>ORD00059</t>
  </si>
  <si>
    <t>CUST228</t>
  </si>
  <si>
    <t>ORD00060</t>
  </si>
  <si>
    <t>CUST993</t>
  </si>
  <si>
    <t>ORD00061</t>
  </si>
  <si>
    <t>CUST778</t>
  </si>
  <si>
    <t>ORD00062</t>
  </si>
  <si>
    <t>CUST287</t>
  </si>
  <si>
    <t>ORD00063</t>
  </si>
  <si>
    <t>CUST955</t>
  </si>
  <si>
    <t>ORD00064</t>
  </si>
  <si>
    <t>CUST551</t>
  </si>
  <si>
    <t>ORD00065</t>
  </si>
  <si>
    <t>CUST193</t>
  </si>
  <si>
    <t>ORD00066</t>
  </si>
  <si>
    <t>CUST783</t>
  </si>
  <si>
    <t>ORD00067</t>
  </si>
  <si>
    <t>CUST284</t>
  </si>
  <si>
    <t>ORD00068</t>
  </si>
  <si>
    <t>CUST714</t>
  </si>
  <si>
    <t>ORD00069</t>
  </si>
  <si>
    <t>CUST307</t>
  </si>
  <si>
    <t>ORD00070</t>
  </si>
  <si>
    <t>CUST979</t>
  </si>
  <si>
    <t>ORD00071</t>
  </si>
  <si>
    <t>CUST660</t>
  </si>
  <si>
    <t>ORD00072</t>
  </si>
  <si>
    <t>CUST948</t>
  </si>
  <si>
    <t>ORD00073</t>
  </si>
  <si>
    <t>CUST325</t>
  </si>
  <si>
    <t>ORD00074</t>
  </si>
  <si>
    <t>CUST456</t>
  </si>
  <si>
    <t>ORD00075</t>
  </si>
  <si>
    <t>CUST838</t>
  </si>
  <si>
    <t>ORD00076</t>
  </si>
  <si>
    <t>CUST806</t>
  </si>
  <si>
    <t>ORD00077</t>
  </si>
  <si>
    <t>CUST580</t>
  </si>
  <si>
    <t>ORD00078</t>
  </si>
  <si>
    <t>CUST731</t>
  </si>
  <si>
    <t>ORD00079</t>
  </si>
  <si>
    <t>CUST687</t>
  </si>
  <si>
    <t>ORD00080</t>
  </si>
  <si>
    <t>CUST231</t>
  </si>
  <si>
    <t>ORD00081</t>
  </si>
  <si>
    <t>CUST890</t>
  </si>
  <si>
    <t>ORD00082</t>
  </si>
  <si>
    <t>CUST861</t>
  </si>
  <si>
    <t>ORD00083</t>
  </si>
  <si>
    <t>CUST490</t>
  </si>
  <si>
    <t>ORD00084</t>
  </si>
  <si>
    <t>CUST335</t>
  </si>
  <si>
    <t>ORD00085</t>
  </si>
  <si>
    <t>CUST122</t>
  </si>
  <si>
    <t>ORD00086</t>
  </si>
  <si>
    <t>CUST596</t>
  </si>
  <si>
    <t>ORD00087</t>
  </si>
  <si>
    <t>CUST253</t>
  </si>
  <si>
    <t>ORD00088</t>
  </si>
  <si>
    <t>ORD00089</t>
  </si>
  <si>
    <t>CUST261</t>
  </si>
  <si>
    <t>ORD00090</t>
  </si>
  <si>
    <t>CUST992</t>
  </si>
  <si>
    <t>ORD00091</t>
  </si>
  <si>
    <t>CUST689</t>
  </si>
  <si>
    <t>ORD00092</t>
  </si>
  <si>
    <t>CUST468</t>
  </si>
  <si>
    <t>ORD00093</t>
  </si>
  <si>
    <t>CUST532</t>
  </si>
  <si>
    <t>ORD00094</t>
  </si>
  <si>
    <t>ORD00095</t>
  </si>
  <si>
    <t>CUST264</t>
  </si>
  <si>
    <t>ORD00096</t>
  </si>
  <si>
    <t>CUST664</t>
  </si>
  <si>
    <t>ORD00097</t>
  </si>
  <si>
    <t>CUST168</t>
  </si>
  <si>
    <t>ORD00098</t>
  </si>
  <si>
    <t>CUST631</t>
  </si>
  <si>
    <t>ORD00099</t>
  </si>
  <si>
    <t>CUST643</t>
  </si>
  <si>
    <t>ORD00100</t>
  </si>
  <si>
    <t>CUST540</t>
  </si>
  <si>
    <t>ORD00101</t>
  </si>
  <si>
    <t>CUST796</t>
  </si>
  <si>
    <t>ORD00102</t>
  </si>
  <si>
    <t>CUST371</t>
  </si>
  <si>
    <t>ORD00103</t>
  </si>
  <si>
    <t>CUST769</t>
  </si>
  <si>
    <t>ORD00104</t>
  </si>
  <si>
    <t>CUST785</t>
  </si>
  <si>
    <t>ORD00105</t>
  </si>
  <si>
    <t>CUST968</t>
  </si>
  <si>
    <t>ORD00106</t>
  </si>
  <si>
    <t>CUST430</t>
  </si>
  <si>
    <t>ORD00107</t>
  </si>
  <si>
    <t>CUST756</t>
  </si>
  <si>
    <t>ORD00108</t>
  </si>
  <si>
    <t>CUST755</t>
  </si>
  <si>
    <t>ORD00109</t>
  </si>
  <si>
    <t>CUST588</t>
  </si>
  <si>
    <t>ORD00110</t>
  </si>
  <si>
    <t>CUST680</t>
  </si>
  <si>
    <t>ORD00111</t>
  </si>
  <si>
    <t>CUST923</t>
  </si>
  <si>
    <t>ORD00112</t>
  </si>
  <si>
    <t>CUST454</t>
  </si>
  <si>
    <t>ORD00113</t>
  </si>
  <si>
    <t>ORD00114</t>
  </si>
  <si>
    <t>CUST299</t>
  </si>
  <si>
    <t>ORD00115</t>
  </si>
  <si>
    <t>CUST447</t>
  </si>
  <si>
    <t>ORD00116</t>
  </si>
  <si>
    <t>CUST732</t>
  </si>
  <si>
    <t>ORD00117</t>
  </si>
  <si>
    <t>CUST185</t>
  </si>
  <si>
    <t>ORD00118</t>
  </si>
  <si>
    <t>CUST728</t>
  </si>
  <si>
    <t>ORD00119</t>
  </si>
  <si>
    <t>ORD00120</t>
  </si>
  <si>
    <t>CUST201</t>
  </si>
  <si>
    <t>ORD00121</t>
  </si>
  <si>
    <t>CUST978</t>
  </si>
  <si>
    <t>ORD00122</t>
  </si>
  <si>
    <t>CUST939</t>
  </si>
  <si>
    <t>ORD00123</t>
  </si>
  <si>
    <t>CUST385</t>
  </si>
  <si>
    <t>ORD00124</t>
  </si>
  <si>
    <t>ORD00125</t>
  </si>
  <si>
    <t>CUST323</t>
  </si>
  <si>
    <t>ORD00126</t>
  </si>
  <si>
    <t>CUST813</t>
  </si>
  <si>
    <t>ORD00127</t>
  </si>
  <si>
    <t>CUST709</t>
  </si>
  <si>
    <t>ORD00128</t>
  </si>
  <si>
    <t>CUST865</t>
  </si>
  <si>
    <t>ORD00129</t>
  </si>
  <si>
    <t>CUST339</t>
  </si>
  <si>
    <t>ORD00130</t>
  </si>
  <si>
    <t>CUST389</t>
  </si>
  <si>
    <t>ORD00131</t>
  </si>
  <si>
    <t>CUST455</t>
  </si>
  <si>
    <t>ORD00132</t>
  </si>
  <si>
    <t>CUST831</t>
  </si>
  <si>
    <t>ORD00133</t>
  </si>
  <si>
    <t>CUST726</t>
  </si>
  <si>
    <t>ORD00134</t>
  </si>
  <si>
    <t>ORD00135</t>
  </si>
  <si>
    <t>CUST262</t>
  </si>
  <si>
    <t>ORD00136</t>
  </si>
  <si>
    <t>CUST905</t>
  </si>
  <si>
    <t>ORD00137</t>
  </si>
  <si>
    <t>CUST630</t>
  </si>
  <si>
    <t>ORD00138</t>
  </si>
  <si>
    <t>CUST336</t>
  </si>
  <si>
    <t>ORD00139</t>
  </si>
  <si>
    <t>ORD00140</t>
  </si>
  <si>
    <t>ORD00141</t>
  </si>
  <si>
    <t>CUST688</t>
  </si>
  <si>
    <t>ORD00142</t>
  </si>
  <si>
    <t>ORD00143</t>
  </si>
  <si>
    <t>ORD00144</t>
  </si>
  <si>
    <t>CUST345</t>
  </si>
  <si>
    <t>ORD00145</t>
  </si>
  <si>
    <t>CUST280</t>
  </si>
  <si>
    <t>ORD00146</t>
  </si>
  <si>
    <t>CUST463</t>
  </si>
  <si>
    <t>ORD00147</t>
  </si>
  <si>
    <t>CUST400</t>
  </si>
  <si>
    <t>ORD00148</t>
  </si>
  <si>
    <t>CUST204</t>
  </si>
  <si>
    <t>ORD00149</t>
  </si>
  <si>
    <t>CUST237</t>
  </si>
  <si>
    <t>ORD00150</t>
  </si>
  <si>
    <t>CUST635</t>
  </si>
  <si>
    <t>ORD00151</t>
  </si>
  <si>
    <t>CUST742</t>
  </si>
  <si>
    <t>ORD00152</t>
  </si>
  <si>
    <t>CUST493</t>
  </si>
  <si>
    <t>ORD00153</t>
  </si>
  <si>
    <t>ORD00154</t>
  </si>
  <si>
    <t>CUST437</t>
  </si>
  <si>
    <t>ORD00155</t>
  </si>
  <si>
    <t>CUST774</t>
  </si>
  <si>
    <t>ORD00156</t>
  </si>
  <si>
    <t>CUST652</t>
  </si>
  <si>
    <t>ORD00157</t>
  </si>
  <si>
    <t>CUST395</t>
  </si>
  <si>
    <t>ORD00158</t>
  </si>
  <si>
    <t>CUST116</t>
  </si>
  <si>
    <t>ORD00159</t>
  </si>
  <si>
    <t>CUST707</t>
  </si>
  <si>
    <t>ORD00160</t>
  </si>
  <si>
    <t>ORD00161</t>
  </si>
  <si>
    <t>CUST275</t>
  </si>
  <si>
    <t>ORD00162</t>
  </si>
  <si>
    <t>CUST133</t>
  </si>
  <si>
    <t>ORD00163</t>
  </si>
  <si>
    <t>ORD00164</t>
  </si>
  <si>
    <t>ORD00165</t>
  </si>
  <si>
    <t>CUST169</t>
  </si>
  <si>
    <t>ORD00166</t>
  </si>
  <si>
    <t>ORD00167</t>
  </si>
  <si>
    <t>CUST715</t>
  </si>
  <si>
    <t>ORD00168</t>
  </si>
  <si>
    <t>CUST634</t>
  </si>
  <si>
    <t>ORD00169</t>
  </si>
  <si>
    <t>CUST198</t>
  </si>
  <si>
    <t>ORD00170</t>
  </si>
  <si>
    <t>CUST119</t>
  </si>
  <si>
    <t>ORD00171</t>
  </si>
  <si>
    <t>CUST117</t>
  </si>
  <si>
    <t>ORD00172</t>
  </si>
  <si>
    <t>CUST260</t>
  </si>
  <si>
    <t>ORD00173</t>
  </si>
  <si>
    <t>ORD00174</t>
  </si>
  <si>
    <t>CUST343</t>
  </si>
  <si>
    <t>ORD00175</t>
  </si>
  <si>
    <t>CUST273</t>
  </si>
  <si>
    <t>ORD00176</t>
  </si>
  <si>
    <t>CUST899</t>
  </si>
  <si>
    <t>ORD00177</t>
  </si>
  <si>
    <t>CUST737</t>
  </si>
  <si>
    <t>ORD00178</t>
  </si>
  <si>
    <t>CUST387</t>
  </si>
  <si>
    <t>ORD00179</t>
  </si>
  <si>
    <t>CUST825</t>
  </si>
  <si>
    <t>ORD00180</t>
  </si>
  <si>
    <t>ORD00181</t>
  </si>
  <si>
    <t>ORD00182</t>
  </si>
  <si>
    <t>CUST374</t>
  </si>
  <si>
    <t>ORD00183</t>
  </si>
  <si>
    <t>CUST172</t>
  </si>
  <si>
    <t>ORD00184</t>
  </si>
  <si>
    <t>CUST922</t>
  </si>
  <si>
    <t>ORD00185</t>
  </si>
  <si>
    <t>ORD00186</t>
  </si>
  <si>
    <t>CUST130</t>
  </si>
  <si>
    <t>ORD00187</t>
  </si>
  <si>
    <t>ORD00188</t>
  </si>
  <si>
    <t>CUST542</t>
  </si>
  <si>
    <t>ORD00189</t>
  </si>
  <si>
    <t>CUST301</t>
  </si>
  <si>
    <t>ORD00190</t>
  </si>
  <si>
    <t>CUST210</t>
  </si>
  <si>
    <t>ORD00191</t>
  </si>
  <si>
    <t>CUST908</t>
  </si>
  <si>
    <t>ORD00192</t>
  </si>
  <si>
    <t>CUST584</t>
  </si>
  <si>
    <t>ORD00193</t>
  </si>
  <si>
    <t>CUST912</t>
  </si>
  <si>
    <t>ORD00194</t>
  </si>
  <si>
    <t>CUST248</t>
  </si>
  <si>
    <t>ORD00195</t>
  </si>
  <si>
    <t>CUST509</t>
  </si>
  <si>
    <t>ORD00196</t>
  </si>
  <si>
    <t>CUST642</t>
  </si>
  <si>
    <t>ORD00197</t>
  </si>
  <si>
    <t>CUST315</t>
  </si>
  <si>
    <t>ORD00198</t>
  </si>
  <si>
    <t>CUST105</t>
  </si>
  <si>
    <t>ORD00199</t>
  </si>
  <si>
    <t>ORD00200</t>
  </si>
  <si>
    <t>CUST651</t>
  </si>
  <si>
    <t>ORD00201</t>
  </si>
  <si>
    <t>ORD00202</t>
  </si>
  <si>
    <t>CUST499</t>
  </si>
  <si>
    <t>ORD00203</t>
  </si>
  <si>
    <t>CUST550</t>
  </si>
  <si>
    <t>ORD00204</t>
  </si>
  <si>
    <t>CUST480</t>
  </si>
  <si>
    <t>ORD00205</t>
  </si>
  <si>
    <t>CUST402</t>
  </si>
  <si>
    <t>ORD00206</t>
  </si>
  <si>
    <t>CUST684</t>
  </si>
  <si>
    <t>ORD00207</t>
  </si>
  <si>
    <t>CUST510</t>
  </si>
  <si>
    <t>ORD00208</t>
  </si>
  <si>
    <t>CUST801</t>
  </si>
  <si>
    <t>ORD00209</t>
  </si>
  <si>
    <t>CUST132</t>
  </si>
  <si>
    <t>ORD00210</t>
  </si>
  <si>
    <t>ORD00211</t>
  </si>
  <si>
    <t>CUST485</t>
  </si>
  <si>
    <t>ORD00212</t>
  </si>
  <si>
    <t>CUST845</t>
  </si>
  <si>
    <t>ORD00213</t>
  </si>
  <si>
    <t>CUST164</t>
  </si>
  <si>
    <t>ORD00214</t>
  </si>
  <si>
    <t>ORD00215</t>
  </si>
  <si>
    <t>CUST155</t>
  </si>
  <si>
    <t>ORD00216</t>
  </si>
  <si>
    <t>CUST786</t>
  </si>
  <si>
    <t>ORD00217</t>
  </si>
  <si>
    <t>CUST870</t>
  </si>
  <si>
    <t>ORD00218</t>
  </si>
  <si>
    <t>CUST984</t>
  </si>
  <si>
    <t>ORD00219</t>
  </si>
  <si>
    <t>CUST500</t>
  </si>
  <si>
    <t>ORD00220</t>
  </si>
  <si>
    <t>CUST188</t>
  </si>
  <si>
    <t>ORD00221</t>
  </si>
  <si>
    <t>CUST969</t>
  </si>
  <si>
    <t>ORD00222</t>
  </si>
  <si>
    <t>CUST348</t>
  </si>
  <si>
    <t>ORD00223</t>
  </si>
  <si>
    <t>CUST897</t>
  </si>
  <si>
    <t>ORD00224</t>
  </si>
  <si>
    <t>CUST382</t>
  </si>
  <si>
    <t>ORD00225</t>
  </si>
  <si>
    <t>CUST507</t>
  </si>
  <si>
    <t>ORD00226</t>
  </si>
  <si>
    <t>CUST531</t>
  </si>
  <si>
    <t>ORD00227</t>
  </si>
  <si>
    <t>CUST528</t>
  </si>
  <si>
    <t>ORD00228</t>
  </si>
  <si>
    <t>CUST799</t>
  </si>
  <si>
    <t>ORD00229</t>
  </si>
  <si>
    <t>CUST311</t>
  </si>
  <si>
    <t>ORD00230</t>
  </si>
  <si>
    <t>CUST907</t>
  </si>
  <si>
    <t>ORD00231</t>
  </si>
  <si>
    <t>CUST934</t>
  </si>
  <si>
    <t>ORD00232</t>
  </si>
  <si>
    <t>ORD00233</t>
  </si>
  <si>
    <t>CUST860</t>
  </si>
  <si>
    <t>ORD00234</t>
  </si>
  <si>
    <t>CUST265</t>
  </si>
  <si>
    <t>ORD00235</t>
  </si>
  <si>
    <t>ORD00236</t>
  </si>
  <si>
    <t>CUST313</t>
  </si>
  <si>
    <t>ORD00237</t>
  </si>
  <si>
    <t>CUST218</t>
  </si>
  <si>
    <t>ORD00238</t>
  </si>
  <si>
    <t>ORD00239</t>
  </si>
  <si>
    <t>ORD00240</t>
  </si>
  <si>
    <t>ORD00241</t>
  </si>
  <si>
    <t>CUST997</t>
  </si>
  <si>
    <t>ORD00242</t>
  </si>
  <si>
    <t>CUST611</t>
  </si>
  <si>
    <t>ORD00243</t>
  </si>
  <si>
    <t>CUST885</t>
  </si>
  <si>
    <t>ORD00244</t>
  </si>
  <si>
    <t>CUST146</t>
  </si>
  <si>
    <t>ORD00245</t>
  </si>
  <si>
    <t>ORD00246</t>
  </si>
  <si>
    <t>CUST541</t>
  </si>
  <si>
    <t>ORD00247</t>
  </si>
  <si>
    <t>CUST161</t>
  </si>
  <si>
    <t>ORD00248</t>
  </si>
  <si>
    <t>CUST982</t>
  </si>
  <si>
    <t>ORD00249</t>
  </si>
  <si>
    <t>CUST564</t>
  </si>
  <si>
    <t>ORD00250</t>
  </si>
  <si>
    <t>CUST433</t>
  </si>
  <si>
    <t>ORD00251</t>
  </si>
  <si>
    <t>CUST671</t>
  </si>
  <si>
    <t>ORD00252</t>
  </si>
  <si>
    <t>CUST768</t>
  </si>
  <si>
    <t>ORD00253</t>
  </si>
  <si>
    <t>ORD00254</t>
  </si>
  <si>
    <t>CUST629</t>
  </si>
  <si>
    <t>ORD00255</t>
  </si>
  <si>
    <t>CUST717</t>
  </si>
  <si>
    <t>ORD00256</t>
  </si>
  <si>
    <t>CUST102</t>
  </si>
  <si>
    <t>ORD00257</t>
  </si>
  <si>
    <t>CUST579</t>
  </si>
  <si>
    <t>ORD00258</t>
  </si>
  <si>
    <t>CUST505</t>
  </si>
  <si>
    <t>ORD00259</t>
  </si>
  <si>
    <t>CUST841</t>
  </si>
  <si>
    <t>ORD00260</t>
  </si>
  <si>
    <t>CUST247</t>
  </si>
  <si>
    <t>ORD00261</t>
  </si>
  <si>
    <t>CUST916</t>
  </si>
  <si>
    <t>ORD00262</t>
  </si>
  <si>
    <t>CUST137</t>
  </si>
  <si>
    <t>ORD00263</t>
  </si>
  <si>
    <t>CUST655</t>
  </si>
  <si>
    <t>ORD00264</t>
  </si>
  <si>
    <t>CUST566</t>
  </si>
  <si>
    <t>ORD00265</t>
  </si>
  <si>
    <t>ORD00266</t>
  </si>
  <si>
    <t>CUST111</t>
  </si>
  <si>
    <t>ORD00267</t>
  </si>
  <si>
    <t>CUST919</t>
  </si>
  <si>
    <t>ORD00268</t>
  </si>
  <si>
    <t>ORD00269</t>
  </si>
  <si>
    <t>CUST708</t>
  </si>
  <si>
    <t>ORD00270</t>
  </si>
  <si>
    <t>CUST178</t>
  </si>
  <si>
    <t>ORD00271</t>
  </si>
  <si>
    <t>ORD00272</t>
  </si>
  <si>
    <t>ORD00273</t>
  </si>
  <si>
    <t>CUST187</t>
  </si>
  <si>
    <t>ORD00274</t>
  </si>
  <si>
    <t>CUST626</t>
  </si>
  <si>
    <t>ORD00275</t>
  </si>
  <si>
    <t>ORD00276</t>
  </si>
  <si>
    <t>CUST981</t>
  </si>
  <si>
    <t>ORD00277</t>
  </si>
  <si>
    <t>CUST425</t>
  </si>
  <si>
    <t>ORD00278</t>
  </si>
  <si>
    <t>ORD00279</t>
  </si>
  <si>
    <t>CUST741</t>
  </si>
  <si>
    <t>ORD00280</t>
  </si>
  <si>
    <t>ORD00281</t>
  </si>
  <si>
    <t>CUST112</t>
  </si>
  <si>
    <t>ORD00282</t>
  </si>
  <si>
    <t>CUST422</t>
  </si>
  <si>
    <t>ORD00283</t>
  </si>
  <si>
    <t>ORD00284</t>
  </si>
  <si>
    <t>CUST243</t>
  </si>
  <si>
    <t>ORD00285</t>
  </si>
  <si>
    <t>ORD00286</t>
  </si>
  <si>
    <t>CUST360</t>
  </si>
  <si>
    <t>ORD00287</t>
  </si>
  <si>
    <t>CUST789</t>
  </si>
  <si>
    <t>ORD00288</t>
  </si>
  <si>
    <t>CUST460</t>
  </si>
  <si>
    <t>ORD00289</t>
  </si>
  <si>
    <t>CUST266</t>
  </si>
  <si>
    <t>ORD00290</t>
  </si>
  <si>
    <t>CUST795</t>
  </si>
  <si>
    <t>ORD00291</t>
  </si>
  <si>
    <t>CUST337</t>
  </si>
  <si>
    <t>ORD00292</t>
  </si>
  <si>
    <t>CUST874</t>
  </si>
  <si>
    <t>ORD00293</t>
  </si>
  <si>
    <t>CUST936</t>
  </si>
  <si>
    <t>ORD00294</t>
  </si>
  <si>
    <t>CUST341</t>
  </si>
  <si>
    <t>ORD00295</t>
  </si>
  <si>
    <t>CUST947</t>
  </si>
  <si>
    <t>ORD00296</t>
  </si>
  <si>
    <t>CUST793</t>
  </si>
  <si>
    <t>ORD00297</t>
  </si>
  <si>
    <t>ORD00298</t>
  </si>
  <si>
    <t>CUST308</t>
  </si>
  <si>
    <t>ORD00299</t>
  </si>
  <si>
    <t>ORD00300</t>
  </si>
  <si>
    <t>CUST637</t>
  </si>
  <si>
    <t>ORD00301</t>
  </si>
  <si>
    <t>CUST353</t>
  </si>
  <si>
    <t>ORD00302</t>
  </si>
  <si>
    <t>CUST453</t>
  </si>
  <si>
    <t>ORD00303</t>
  </si>
  <si>
    <t>ORD00304</t>
  </si>
  <si>
    <t>CUST144</t>
  </si>
  <si>
    <t>ORD00305</t>
  </si>
  <si>
    <t>CUST457</t>
  </si>
  <si>
    <t>ORD00306</t>
  </si>
  <si>
    <t>CUST753</t>
  </si>
  <si>
    <t>ORD00307</t>
  </si>
  <si>
    <t>CUST705</t>
  </si>
  <si>
    <t>ORD00308</t>
  </si>
  <si>
    <t>CUST989</t>
  </si>
  <si>
    <t>ORD00309</t>
  </si>
  <si>
    <t>CUST565</t>
  </si>
  <si>
    <t>ORD00310</t>
  </si>
  <si>
    <t>ORD00311</t>
  </si>
  <si>
    <t>ORD00312</t>
  </si>
  <si>
    <t>ORD00313</t>
  </si>
  <si>
    <t>CUST970</t>
  </si>
  <si>
    <t>ORD00314</t>
  </si>
  <si>
    <t>CUST184</t>
  </si>
  <si>
    <t>ORD00315</t>
  </si>
  <si>
    <t>CUST894</t>
  </si>
  <si>
    <t>ORD00316</t>
  </si>
  <si>
    <t>CUST663</t>
  </si>
  <si>
    <t>ORD00317</t>
  </si>
  <si>
    <t>ORD00318</t>
  </si>
  <si>
    <t>CUST358</t>
  </si>
  <si>
    <t>ORD00319</t>
  </si>
  <si>
    <t>CUST603</t>
  </si>
  <si>
    <t>ORD00320</t>
  </si>
  <si>
    <t>CUST234</t>
  </si>
  <si>
    <t>ORD00321</t>
  </si>
  <si>
    <t>CUST370</t>
  </si>
  <si>
    <t>ORD00322</t>
  </si>
  <si>
    <t>CUST720</t>
  </si>
  <si>
    <t>ORD00323</t>
  </si>
  <si>
    <t>CUST508</t>
  </si>
  <si>
    <t>ORD00324</t>
  </si>
  <si>
    <t>CUST943</t>
  </si>
  <si>
    <t>ORD00325</t>
  </si>
  <si>
    <t>ORD00326</t>
  </si>
  <si>
    <t>ORD00327</t>
  </si>
  <si>
    <t>CUST186</t>
  </si>
  <si>
    <t>ORD00328</t>
  </si>
  <si>
    <t>ORD00329</t>
  </si>
  <si>
    <t>CUST203</t>
  </si>
  <si>
    <t>ORD00330</t>
  </si>
  <si>
    <t>CUST372</t>
  </si>
  <si>
    <t>ORD00331</t>
  </si>
  <si>
    <t>CUST444</t>
  </si>
  <si>
    <t>ORD00332</t>
  </si>
  <si>
    <t>ORD00333</t>
  </si>
  <si>
    <t>CUST278</t>
  </si>
  <si>
    <t>ORD00334</t>
  </si>
  <si>
    <t>CUST520</t>
  </si>
  <si>
    <t>ORD00335</t>
  </si>
  <si>
    <t>ORD00336</t>
  </si>
  <si>
    <t>ORD00337</t>
  </si>
  <si>
    <t>CUST976</t>
  </si>
  <si>
    <t>ORD00338</t>
  </si>
  <si>
    <t>ORD00339</t>
  </si>
  <si>
    <t>CUST712</t>
  </si>
  <si>
    <t>ORD00340</t>
  </si>
  <si>
    <t>CUST421</t>
  </si>
  <si>
    <t>ORD00341</t>
  </si>
  <si>
    <t>CUST272</t>
  </si>
  <si>
    <t>ORD00342</t>
  </si>
  <si>
    <t>CUST610</t>
  </si>
  <si>
    <t>ORD00343</t>
  </si>
  <si>
    <t>ORD00344</t>
  </si>
  <si>
    <t>ORD00345</t>
  </si>
  <si>
    <t>CUST568</t>
  </si>
  <si>
    <t>ORD00346</t>
  </si>
  <si>
    <t>ORD00347</t>
  </si>
  <si>
    <t>CUST269</t>
  </si>
  <si>
    <t>ORD00348</t>
  </si>
  <si>
    <t>CUST911</t>
  </si>
  <si>
    <t>ORD00349</t>
  </si>
  <si>
    <t>ORD00350</t>
  </si>
  <si>
    <t>ORD00351</t>
  </si>
  <si>
    <t>CUST213</t>
  </si>
  <si>
    <t>ORD00352</t>
  </si>
  <si>
    <t>CUST200</t>
  </si>
  <si>
    <t>ORD00353</t>
  </si>
  <si>
    <t>ORD00354</t>
  </si>
  <si>
    <t>ORD00355</t>
  </si>
  <si>
    <t>CUST408</t>
  </si>
  <si>
    <t>ORD00356</t>
  </si>
  <si>
    <t>ORD00357</t>
  </si>
  <si>
    <t>ORD00358</t>
  </si>
  <si>
    <t>CUST792</t>
  </si>
  <si>
    <t>ORD00359</t>
  </si>
  <si>
    <t>CUST810</t>
  </si>
  <si>
    <t>ORD00360</t>
  </si>
  <si>
    <t>CUST364</t>
  </si>
  <si>
    <t>ORD00361</t>
  </si>
  <si>
    <t>CUST474</t>
  </si>
  <si>
    <t>ORD00362</t>
  </si>
  <si>
    <t>CUST932</t>
  </si>
  <si>
    <t>ORD00363</t>
  </si>
  <si>
    <t>CUST719</t>
  </si>
  <si>
    <t>ORD00364</t>
  </si>
  <si>
    <t>ORD00365</t>
  </si>
  <si>
    <t>CUST721</t>
  </si>
  <si>
    <t>ORD00366</t>
  </si>
  <si>
    <t>CUST980</t>
  </si>
  <si>
    <t>ORD00367</t>
  </si>
  <si>
    <t>CUST713</t>
  </si>
  <si>
    <t>ORD00368</t>
  </si>
  <si>
    <t>CUST227</t>
  </si>
  <si>
    <t>ORD00369</t>
  </si>
  <si>
    <t>ORD00370</t>
  </si>
  <si>
    <t>CUST356</t>
  </si>
  <si>
    <t>ORD00371</t>
  </si>
  <si>
    <t>CUST878</t>
  </si>
  <si>
    <t>ORD00372</t>
  </si>
  <si>
    <t>CUST118</t>
  </si>
  <si>
    <t>ORD00373</t>
  </si>
  <si>
    <t>ORD00374</t>
  </si>
  <si>
    <t>CUST840</t>
  </si>
  <si>
    <t>ORD00375</t>
  </si>
  <si>
    <t>CUST350</t>
  </si>
  <si>
    <t>ORD00376</t>
  </si>
  <si>
    <t>CUST824</t>
  </si>
  <si>
    <t>ORD00377</t>
  </si>
  <si>
    <t>ORD00378</t>
  </si>
  <si>
    <t>CUST423</t>
  </si>
  <si>
    <t>ORD00379</t>
  </si>
  <si>
    <t>ORD00380</t>
  </si>
  <si>
    <t>CUST362</t>
  </si>
  <si>
    <t>ORD00381</t>
  </si>
  <si>
    <t>CUST618</t>
  </si>
  <si>
    <t>ORD00382</t>
  </si>
  <si>
    <t>CUST933</t>
  </si>
  <si>
    <t>ORD00383</t>
  </si>
  <si>
    <t>ORD00384</t>
  </si>
  <si>
    <t>CUST823</t>
  </si>
  <si>
    <t>ORD00385</t>
  </si>
  <si>
    <t>CUST259</t>
  </si>
  <si>
    <t>ORD00386</t>
  </si>
  <si>
    <t>CUST289</t>
  </si>
  <si>
    <t>ORD00387</t>
  </si>
  <si>
    <t>CUST854</t>
  </si>
  <si>
    <t>ORD00388</t>
  </si>
  <si>
    <t>CUST913</t>
  </si>
  <si>
    <t>ORD00389</t>
  </si>
  <si>
    <t>CUST779</t>
  </si>
  <si>
    <t>ORD00390</t>
  </si>
  <si>
    <t>ORD00391</t>
  </si>
  <si>
    <t>ORD00392</t>
  </si>
  <si>
    <t>CUST238</t>
  </si>
  <si>
    <t>ORD00393</t>
  </si>
  <si>
    <t>CUST677</t>
  </si>
  <si>
    <t>ORD00394</t>
  </si>
  <si>
    <t>CUST686</t>
  </si>
  <si>
    <t>ORD00395</t>
  </si>
  <si>
    <t>ORD00396</t>
  </si>
  <si>
    <t>ORD00397</t>
  </si>
  <si>
    <t>CUST271</t>
  </si>
  <si>
    <t>ORD00398</t>
  </si>
  <si>
    <t>CUST254</t>
  </si>
  <si>
    <t>ORD00399</t>
  </si>
  <si>
    <t>CUST999</t>
  </si>
  <si>
    <t>ORD00400</t>
  </si>
  <si>
    <t>CUST317</t>
  </si>
  <si>
    <t>ORD00401</t>
  </si>
  <si>
    <t>CUST465</t>
  </si>
  <si>
    <t>ORD00402</t>
  </si>
  <si>
    <t>CUST747</t>
  </si>
  <si>
    <t>ORD00403</t>
  </si>
  <si>
    <t>CUST285</t>
  </si>
  <si>
    <t>ORD00404</t>
  </si>
  <si>
    <t>CUST445</t>
  </si>
  <si>
    <t>ORD00405</t>
  </si>
  <si>
    <t>CUST598</t>
  </si>
  <si>
    <t>ORD00406</t>
  </si>
  <si>
    <t>CUST304</t>
  </si>
  <si>
    <t>ORD00407</t>
  </si>
  <si>
    <t>ORD00408</t>
  </si>
  <si>
    <t>ORD00409</t>
  </si>
  <si>
    <t>CUST881</t>
  </si>
  <si>
    <t>ORD00410</t>
  </si>
  <si>
    <t>CUST394</t>
  </si>
  <si>
    <t>ORD00411</t>
  </si>
  <si>
    <t>CUST749</t>
  </si>
  <si>
    <t>ORD00412</t>
  </si>
  <si>
    <t>CUST950</t>
  </si>
  <si>
    <t>ORD00413</t>
  </si>
  <si>
    <t>ORD00414</t>
  </si>
  <si>
    <t>ORD00415</t>
  </si>
  <si>
    <t>CUST282</t>
  </si>
  <si>
    <t>ORD00416</t>
  </si>
  <si>
    <t>CUST151</t>
  </si>
  <si>
    <t>ORD00417</t>
  </si>
  <si>
    <t>ORD00418</t>
  </si>
  <si>
    <t>ORD00419</t>
  </si>
  <si>
    <t>CUST407</t>
  </si>
  <si>
    <t>ORD00420</t>
  </si>
  <si>
    <t>CUST173</t>
  </si>
  <si>
    <t>ORD00421</t>
  </si>
  <si>
    <t>CUST876</t>
  </si>
  <si>
    <t>ORD00422</t>
  </si>
  <si>
    <t>ORD00423</t>
  </si>
  <si>
    <t>CUST867</t>
  </si>
  <si>
    <t>ORD00424</t>
  </si>
  <si>
    <t>CUST212</t>
  </si>
  <si>
    <t>ORD00425</t>
  </si>
  <si>
    <t>CUST649</t>
  </si>
  <si>
    <t>ORD00426</t>
  </si>
  <si>
    <t>ORD00427</t>
  </si>
  <si>
    <t>CUST108</t>
  </si>
  <si>
    <t>ORD00428</t>
  </si>
  <si>
    <t>CUST739</t>
  </si>
  <si>
    <t>ORD00429</t>
  </si>
  <si>
    <t>ORD00430</t>
  </si>
  <si>
    <t>CUST191</t>
  </si>
  <si>
    <t>ORD00431</t>
  </si>
  <si>
    <t>CUST850</t>
  </si>
  <si>
    <t>ORD00432</t>
  </si>
  <si>
    <t>CUST746</t>
  </si>
  <si>
    <t>ORD00433</t>
  </si>
  <si>
    <t>ORD00434</t>
  </si>
  <si>
    <t>CUST277</t>
  </si>
  <si>
    <t>ORD00435</t>
  </si>
  <si>
    <t>CUST851</t>
  </si>
  <si>
    <t>ORD00436</t>
  </si>
  <si>
    <t>CUST914</t>
  </si>
  <si>
    <t>ORD00437</t>
  </si>
  <si>
    <t>CUST567</t>
  </si>
  <si>
    <t>ORD00438</t>
  </si>
  <si>
    <t>ORD00439</t>
  </si>
  <si>
    <t>CUST645</t>
  </si>
  <si>
    <t>ORD00440</t>
  </si>
  <si>
    <t>CUST690</t>
  </si>
  <si>
    <t>ORD00441</t>
  </si>
  <si>
    <t>CUST578</t>
  </si>
  <si>
    <t>ORD00442</t>
  </si>
  <si>
    <t>ORD00443</t>
  </si>
  <si>
    <t>CUST109</t>
  </si>
  <si>
    <t>ORD00444</t>
  </si>
  <si>
    <t>CUST435</t>
  </si>
  <si>
    <t>ORD00445</t>
  </si>
  <si>
    <t>CUST772</t>
  </si>
  <si>
    <t>ORD00446</t>
  </si>
  <si>
    <t>ORD00447</t>
  </si>
  <si>
    <t>ORD00448</t>
  </si>
  <si>
    <t>CUST207</t>
  </si>
  <si>
    <t>ORD00449</t>
  </si>
  <si>
    <t>ORD00450</t>
  </si>
  <si>
    <t>CUST764</t>
  </si>
  <si>
    <t>ORD00451</t>
  </si>
  <si>
    <t>CUST804</t>
  </si>
  <si>
    <t>ORD00452</t>
  </si>
  <si>
    <t>CUST633</t>
  </si>
  <si>
    <t>ORD00453</t>
  </si>
  <si>
    <t>ORD00454</t>
  </si>
  <si>
    <t>CUST448</t>
  </si>
  <si>
    <t>ORD00455</t>
  </si>
  <si>
    <t>CUST889</t>
  </si>
  <si>
    <t>ORD00456</t>
  </si>
  <si>
    <t>ORD00457</t>
  </si>
  <si>
    <t>CUST174</t>
  </si>
  <si>
    <t>ORD00458</t>
  </si>
  <si>
    <t>CUST208</t>
  </si>
  <si>
    <t>ORD00459</t>
  </si>
  <si>
    <t>CUST503</t>
  </si>
  <si>
    <t>ORD00460</t>
  </si>
  <si>
    <t>CUST569</t>
  </si>
  <si>
    <t>ORD00461</t>
  </si>
  <si>
    <t>CUST359</t>
  </si>
  <si>
    <t>ORD00462</t>
  </si>
  <si>
    <t>CUST698</t>
  </si>
  <si>
    <t>ORD00463</t>
  </si>
  <si>
    <t>CUST957</t>
  </si>
  <si>
    <t>ORD00464</t>
  </si>
  <si>
    <t>ORD00465</t>
  </si>
  <si>
    <t>ORD00466</t>
  </si>
  <si>
    <t>CUST391</t>
  </si>
  <si>
    <t>ORD00467</t>
  </si>
  <si>
    <t>ORD00468</t>
  </si>
  <si>
    <t>CUST150</t>
  </si>
  <si>
    <t>ORD00469</t>
  </si>
  <si>
    <t>ORD00470</t>
  </si>
  <si>
    <t>ORD00471</t>
  </si>
  <si>
    <t>ORD00472</t>
  </si>
  <si>
    <t>ORD00473</t>
  </si>
  <si>
    <t>CUST586</t>
  </si>
  <si>
    <t>ORD00474</t>
  </si>
  <si>
    <t>CUST156</t>
  </si>
  <si>
    <t>ORD00475</t>
  </si>
  <si>
    <t>CUST781</t>
  </si>
  <si>
    <t>ORD00476</t>
  </si>
  <si>
    <t>CUST381</t>
  </si>
  <si>
    <t>ORD00477</t>
  </si>
  <si>
    <t>CUST124</t>
  </si>
  <si>
    <t>ORD00478</t>
  </si>
  <si>
    <t>CUST363</t>
  </si>
  <si>
    <t>ORD00479</t>
  </si>
  <si>
    <t>ORD00480</t>
  </si>
  <si>
    <t>ORD00481</t>
  </si>
  <si>
    <t>CUST614</t>
  </si>
  <si>
    <t>ORD00482</t>
  </si>
  <si>
    <t>CUST239</t>
  </si>
  <si>
    <t>ORD00483</t>
  </si>
  <si>
    <t>CUST477</t>
  </si>
  <si>
    <t>ORD00484</t>
  </si>
  <si>
    <t>CUST128</t>
  </si>
  <si>
    <t>ORD00485</t>
  </si>
  <si>
    <t>CUST113</t>
  </si>
  <si>
    <t>ORD00486</t>
  </si>
  <si>
    <t>ORD00487</t>
  </si>
  <si>
    <t>ORD00488</t>
  </si>
  <si>
    <t>CUST494</t>
  </si>
  <si>
    <t>ORD00489</t>
  </si>
  <si>
    <t>CUST202</t>
  </si>
  <si>
    <t>ORD00490</t>
  </si>
  <si>
    <t>ORD00491</t>
  </si>
  <si>
    <t>CUST636</t>
  </si>
  <si>
    <t>ORD00492</t>
  </si>
  <si>
    <t>ORD00493</t>
  </si>
  <si>
    <t>ORD00494</t>
  </si>
  <si>
    <t>ORD00495</t>
  </si>
  <si>
    <t>ORD00496</t>
  </si>
  <si>
    <t>CUST302</t>
  </si>
  <si>
    <t>ORD00497</t>
  </si>
  <si>
    <t>CUST549</t>
  </si>
  <si>
    <t>ORD00498</t>
  </si>
  <si>
    <t>CUST384</t>
  </si>
  <si>
    <t>ORD00499</t>
  </si>
  <si>
    <t>CUST559</t>
  </si>
  <si>
    <t>ORD00500</t>
  </si>
  <si>
    <t>ORD00501</t>
  </si>
  <si>
    <t>CUST497</t>
  </si>
  <si>
    <t>ORD00502</t>
  </si>
  <si>
    <t>ORD00503</t>
  </si>
  <si>
    <t>CUST157</t>
  </si>
  <si>
    <t>ORD00504</t>
  </si>
  <si>
    <t>CUST469</t>
  </si>
  <si>
    <t>ORD00505</t>
  </si>
  <si>
    <t>ORD00506</t>
  </si>
  <si>
    <t>ORD00507</t>
  </si>
  <si>
    <t>CUST523</t>
  </si>
  <si>
    <t>ORD00508</t>
  </si>
  <si>
    <t>ORD00509</t>
  </si>
  <si>
    <t>CUST258</t>
  </si>
  <si>
    <t>ORD00510</t>
  </si>
  <si>
    <t>ORD00511</t>
  </si>
  <si>
    <t>CUST140</t>
  </si>
  <si>
    <t>ORD00512</t>
  </si>
  <si>
    <t>CUST676</t>
  </si>
  <si>
    <t>ORD00513</t>
  </si>
  <si>
    <t>CUST214</t>
  </si>
  <si>
    <t>ORD00514</t>
  </si>
  <si>
    <t>CUST420</t>
  </si>
  <si>
    <t>ORD00515</t>
  </si>
  <si>
    <t>CUST167</t>
  </si>
  <si>
    <t>ORD00516</t>
  </si>
  <si>
    <t>CUST735</t>
  </si>
  <si>
    <t>ORD00517</t>
  </si>
  <si>
    <t>CUST722</t>
  </si>
  <si>
    <t>ORD00518</t>
  </si>
  <si>
    <t>CUST326</t>
  </si>
  <si>
    <t>ORD00519</t>
  </si>
  <si>
    <t>ORD00520</t>
  </si>
  <si>
    <t>ORD00521</t>
  </si>
  <si>
    <t>ORD00522</t>
  </si>
  <si>
    <t>ORD00523</t>
  </si>
  <si>
    <t>CUST464</t>
  </si>
  <si>
    <t>ORD00524</t>
  </si>
  <si>
    <t>CUST436</t>
  </si>
  <si>
    <t>ORD00525</t>
  </si>
  <si>
    <t>ORD00526</t>
  </si>
  <si>
    <t>CUST440</t>
  </si>
  <si>
    <t>ORD00527</t>
  </si>
  <si>
    <t>CUST543</t>
  </si>
  <si>
    <t>ORD00528</t>
  </si>
  <si>
    <t>ORD00529</t>
  </si>
  <si>
    <t>ORD00530</t>
  </si>
  <si>
    <t>CUST276</t>
  </si>
  <si>
    <t>ORD00531</t>
  </si>
  <si>
    <t>CUST597</t>
  </si>
  <si>
    <t>ORD00532</t>
  </si>
  <si>
    <t>ORD00533</t>
  </si>
  <si>
    <t>ORD00534</t>
  </si>
  <si>
    <t>CUST694</t>
  </si>
  <si>
    <t>ORD00535</t>
  </si>
  <si>
    <t>CUST607</t>
  </si>
  <si>
    <t>ORD00536</t>
  </si>
  <si>
    <t>ORD00537</t>
  </si>
  <si>
    <t>CUST871</t>
  </si>
  <si>
    <t>ORD00538</t>
  </si>
  <si>
    <t>CUST927</t>
  </si>
  <si>
    <t>ORD00539</t>
  </si>
  <si>
    <t>ORD00540</t>
  </si>
  <si>
    <t>ORD00541</t>
  </si>
  <si>
    <t>CUST504</t>
  </si>
  <si>
    <t>ORD00542</t>
  </si>
  <si>
    <t>ORD00543</t>
  </si>
  <si>
    <t>CUST784</t>
  </si>
  <si>
    <t>ORD00544</t>
  </si>
  <si>
    <t>CUST625</t>
  </si>
  <si>
    <t>ORD00545</t>
  </si>
  <si>
    <t>ORD00546</t>
  </si>
  <si>
    <t>ORD00547</t>
  </si>
  <si>
    <t>ORD00548</t>
  </si>
  <si>
    <t>CUST159</t>
  </si>
  <si>
    <t>ORD00549</t>
  </si>
  <si>
    <t>CUST754</t>
  </si>
  <si>
    <t>ORD00550</t>
  </si>
  <si>
    <t>ORD00551</t>
  </si>
  <si>
    <t>CUST399</t>
  </si>
  <si>
    <t>ORD00552</t>
  </si>
  <si>
    <t>CUST233</t>
  </si>
  <si>
    <t>ORD00553</t>
  </si>
  <si>
    <t>ORD00554</t>
  </si>
  <si>
    <t>CUST624</t>
  </si>
  <si>
    <t>ORD00555</t>
  </si>
  <si>
    <t>CUST410</t>
  </si>
  <si>
    <t>ORD00556</t>
  </si>
  <si>
    <t>CUST994</t>
  </si>
  <si>
    <t>ORD00557</t>
  </si>
  <si>
    <t>CUST131</t>
  </si>
  <si>
    <t>ORD00558</t>
  </si>
  <si>
    <t>ORD00559</t>
  </si>
  <si>
    <t>ORD00560</t>
  </si>
  <si>
    <t>ORD00561</t>
  </si>
  <si>
    <t>CUST242</t>
  </si>
  <si>
    <t>ORD00562</t>
  </si>
  <si>
    <t>ORD00563</t>
  </si>
  <si>
    <t>CUST246</t>
  </si>
  <si>
    <t>ORD00564</t>
  </si>
  <si>
    <t>CUST316</t>
  </si>
  <si>
    <t>ORD00565</t>
  </si>
  <si>
    <t>ORD00566</t>
  </si>
  <si>
    <t>ORD00567</t>
  </si>
  <si>
    <t>CUST990</t>
  </si>
  <si>
    <t>ORD00568</t>
  </si>
  <si>
    <t>CUST662</t>
  </si>
  <si>
    <t>ORD00569</t>
  </si>
  <si>
    <t>CUST179</t>
  </si>
  <si>
    <t>ORD00570</t>
  </si>
  <si>
    <t>ORD00571</t>
  </si>
  <si>
    <t>ORD00572</t>
  </si>
  <si>
    <t>ORD00573</t>
  </si>
  <si>
    <t>ORD00574</t>
  </si>
  <si>
    <t>ORD00575</t>
  </si>
  <si>
    <t>ORD00576</t>
  </si>
  <si>
    <t>ORD00577</t>
  </si>
  <si>
    <t>ORD00578</t>
  </si>
  <si>
    <t>CUST858</t>
  </si>
  <si>
    <t>ORD00579</t>
  </si>
  <si>
    <t>ORD00580</t>
  </si>
  <si>
    <t>CUST839</t>
  </si>
  <si>
    <t>ORD00581</t>
  </si>
  <si>
    <t>CUST585</t>
  </si>
  <si>
    <t>ORD00582</t>
  </si>
  <si>
    <t>CUST817</t>
  </si>
  <si>
    <t>ORD00583</t>
  </si>
  <si>
    <t>ORD00584</t>
  </si>
  <si>
    <t>ORD00585</t>
  </si>
  <si>
    <t>ORD00586</t>
  </si>
  <si>
    <t>ORD00587</t>
  </si>
  <si>
    <t>CUST910</t>
  </si>
  <si>
    <t>ORD00588</t>
  </si>
  <si>
    <t>ORD00589</t>
  </si>
  <si>
    <t>CUST536</t>
  </si>
  <si>
    <t>ORD00590</t>
  </si>
  <si>
    <t>ORD00591</t>
  </si>
  <si>
    <t>ORD00592</t>
  </si>
  <si>
    <t>CUST759</t>
  </si>
  <si>
    <t>ORD00593</t>
  </si>
  <si>
    <t>ORD00594</t>
  </si>
  <si>
    <t>ORD00595</t>
  </si>
  <si>
    <t>ORD00596</t>
  </si>
  <si>
    <t>CUST638</t>
  </si>
  <si>
    <t>ORD00597</t>
  </si>
  <si>
    <t>CUST376</t>
  </si>
  <si>
    <t>ORD00598</t>
  </si>
  <si>
    <t>ORD00599</t>
  </si>
  <si>
    <t>CUST439</t>
  </si>
  <si>
    <t>ORD00600</t>
  </si>
  <si>
    <t>CUST431</t>
  </si>
  <si>
    <t>ORD00601</t>
  </si>
  <si>
    <t>CUST143</t>
  </si>
  <si>
    <t>ORD00602</t>
  </si>
  <si>
    <t>ORD00603</t>
  </si>
  <si>
    <t>CUST767</t>
  </si>
  <si>
    <t>ORD00604</t>
  </si>
  <si>
    <t>ORD00605</t>
  </si>
  <si>
    <t>CUST351</t>
  </si>
  <si>
    <t>ORD00606</t>
  </si>
  <si>
    <t>CUST699</t>
  </si>
  <si>
    <t>ORD00607</t>
  </si>
  <si>
    <t>ORD00608</t>
  </si>
  <si>
    <t>ORD00609</t>
  </si>
  <si>
    <t>ORD00610</t>
  </si>
  <si>
    <t>ORD00611</t>
  </si>
  <si>
    <t>ORD00612</t>
  </si>
  <si>
    <t>CUST760</t>
  </si>
  <si>
    <t>ORD00613</t>
  </si>
  <si>
    <t>CUST673</t>
  </si>
  <si>
    <t>ORD00614</t>
  </si>
  <si>
    <t>ORD00615</t>
  </si>
  <si>
    <t>ORD00616</t>
  </si>
  <si>
    <t>CUST751</t>
  </si>
  <si>
    <t>ORD00617</t>
  </si>
  <si>
    <t>ORD00618</t>
  </si>
  <si>
    <t>CUST120</t>
  </si>
  <si>
    <t>ORD00619</t>
  </si>
  <si>
    <t>ORD00620</t>
  </si>
  <si>
    <t>ORD00621</t>
  </si>
  <si>
    <t>CUST808</t>
  </si>
  <si>
    <t>ORD00622</t>
  </si>
  <si>
    <t>ORD00623</t>
  </si>
  <si>
    <t>CUST972</t>
  </si>
  <si>
    <t>ORD00624</t>
  </si>
  <si>
    <t>CUST314</t>
  </si>
  <si>
    <t>ORD00625</t>
  </si>
  <si>
    <t>ORD00626</t>
  </si>
  <si>
    <t>CUST682</t>
  </si>
  <si>
    <t>ORD00627</t>
  </si>
  <si>
    <t>CUST901</t>
  </si>
  <si>
    <t>ORD00628</t>
  </si>
  <si>
    <t>CUST367</t>
  </si>
  <si>
    <t>ORD00629</t>
  </si>
  <si>
    <t>CUST491</t>
  </si>
  <si>
    <t>ORD00630</t>
  </si>
  <si>
    <t>CUST815</t>
  </si>
  <si>
    <t>ORD00631</t>
  </si>
  <si>
    <t>ORD00632</t>
  </si>
  <si>
    <t>CUST617</t>
  </si>
  <si>
    <t>ORD00633</t>
  </si>
  <si>
    <t>CUST306</t>
  </si>
  <si>
    <t>ORD00634</t>
  </si>
  <si>
    <t>ORD00635</t>
  </si>
  <si>
    <t>CUST946</t>
  </si>
  <si>
    <t>ORD00636</t>
  </si>
  <si>
    <t>CUST310</t>
  </si>
  <si>
    <t>ORD00637</t>
  </si>
  <si>
    <t>CUST101</t>
  </si>
  <si>
    <t>ORD00638</t>
  </si>
  <si>
    <t>CUST483</t>
  </si>
  <si>
    <t>ORD00639</t>
  </si>
  <si>
    <t>CUST612</t>
  </si>
  <si>
    <t>ORD00640</t>
  </si>
  <si>
    <t>ORD00641</t>
  </si>
  <si>
    <t>CUST944</t>
  </si>
  <si>
    <t>ORD00642</t>
  </si>
  <si>
    <t>ORD00643</t>
  </si>
  <si>
    <t>ORD00644</t>
  </si>
  <si>
    <t>CUST461</t>
  </si>
  <si>
    <t>ORD00645</t>
  </si>
  <si>
    <t>CUST121</t>
  </si>
  <si>
    <t>ORD00646</t>
  </si>
  <si>
    <t>ORD00647</t>
  </si>
  <si>
    <t>ORD00648</t>
  </si>
  <si>
    <t>ORD00649</t>
  </si>
  <si>
    <t>ORD00650</t>
  </si>
  <si>
    <t>ORD00651</t>
  </si>
  <si>
    <t>CUST659</t>
  </si>
  <si>
    <t>ORD00652</t>
  </si>
  <si>
    <t>ORD00653</t>
  </si>
  <si>
    <t>ORD00654</t>
  </si>
  <si>
    <t>ORD00655</t>
  </si>
  <si>
    <t>ORD00656</t>
  </si>
  <si>
    <t>ORD00657</t>
  </si>
  <si>
    <t>CUST328</t>
  </si>
  <si>
    <t>ORD00658</t>
  </si>
  <si>
    <t>CUST412</t>
  </si>
  <si>
    <t>ORD00659</t>
  </si>
  <si>
    <t>ORD00660</t>
  </si>
  <si>
    <t>ORD00661</t>
  </si>
  <si>
    <t>ORD00662</t>
  </si>
  <si>
    <t>ORD00663</t>
  </si>
  <si>
    <t>CUST604</t>
  </si>
  <si>
    <t>ORD00664</t>
  </si>
  <si>
    <t>CUST334</t>
  </si>
  <si>
    <t>ORD00665</t>
  </si>
  <si>
    <t>CUST718</t>
  </si>
  <si>
    <t>ORD00666</t>
  </si>
  <si>
    <t>ORD00667</t>
  </si>
  <si>
    <t>CUST424</t>
  </si>
  <si>
    <t>ORD00668</t>
  </si>
  <si>
    <t>CUST826</t>
  </si>
  <si>
    <t>ORD00669</t>
  </si>
  <si>
    <t>ORD00670</t>
  </si>
  <si>
    <t>CUST802</t>
  </si>
  <si>
    <t>ORD00671</t>
  </si>
  <si>
    <t>ORD00672</t>
  </si>
  <si>
    <t>CUST650</t>
  </si>
  <si>
    <t>ORD00673</t>
  </si>
  <si>
    <t>CUST513</t>
  </si>
  <si>
    <t>ORD00674</t>
  </si>
  <si>
    <t>ORD00675</t>
  </si>
  <si>
    <t>ORD00676</t>
  </si>
  <si>
    <t>CUST296</t>
  </si>
  <si>
    <t>ORD00677</t>
  </si>
  <si>
    <t>CUST344</t>
  </si>
  <si>
    <t>ORD00678</t>
  </si>
  <si>
    <t>ORD00679</t>
  </si>
  <si>
    <t>CUST683</t>
  </si>
  <si>
    <t>ORD00680</t>
  </si>
  <si>
    <t>ORD00681</t>
  </si>
  <si>
    <t>ORD00682</t>
  </si>
  <si>
    <t>ORD00683</t>
  </si>
  <si>
    <t>CUST996</t>
  </si>
  <si>
    <t>ORD00684</t>
  </si>
  <si>
    <t>CUST667</t>
  </si>
  <si>
    <t>ORD00685</t>
  </si>
  <si>
    <t>CUST835</t>
  </si>
  <si>
    <t>ORD00686</t>
  </si>
  <si>
    <t>ORD00687</t>
  </si>
  <si>
    <t>ORD00688</t>
  </si>
  <si>
    <t>ORD00689</t>
  </si>
  <si>
    <t>CUST700</t>
  </si>
  <si>
    <t>ORD00690</t>
  </si>
  <si>
    <t>ORD00691</t>
  </si>
  <si>
    <t>CUST195</t>
  </si>
  <si>
    <t>ORD00692</t>
  </si>
  <si>
    <t>CUST176</t>
  </si>
  <si>
    <t>ORD00693</t>
  </si>
  <si>
    <t>CUST511</t>
  </si>
  <si>
    <t>ORD00694</t>
  </si>
  <si>
    <t>CUST471</t>
  </si>
  <si>
    <t>ORD00695</t>
  </si>
  <si>
    <t>CUST451</t>
  </si>
  <si>
    <t>ORD00696</t>
  </si>
  <si>
    <t>ORD00697</t>
  </si>
  <si>
    <t>CUST104</t>
  </si>
  <si>
    <t>ORD00698</t>
  </si>
  <si>
    <t>ORD00699</t>
  </si>
  <si>
    <t>CUST149</t>
  </si>
  <si>
    <t>ORD00700</t>
  </si>
  <si>
    <t>ORD00701</t>
  </si>
  <si>
    <t>CUST724</t>
  </si>
  <si>
    <t>ORD00702</t>
  </si>
  <si>
    <t>CUST758</t>
  </si>
  <si>
    <t>ORD00703</t>
  </si>
  <si>
    <t>CUST573</t>
  </si>
  <si>
    <t>ORD00704</t>
  </si>
  <si>
    <t>ORD00705</t>
  </si>
  <si>
    <t>CUST915</t>
  </si>
  <si>
    <t>ORD00706</t>
  </si>
  <si>
    <t>CUST482</t>
  </si>
  <si>
    <t>ORD00707</t>
  </si>
  <si>
    <t>CUST346</t>
  </si>
  <si>
    <t>ORD00708</t>
  </si>
  <si>
    <t>ORD00709</t>
  </si>
  <si>
    <t>ORD00710</t>
  </si>
  <si>
    <t>ORD00711</t>
  </si>
  <si>
    <t>ORD00712</t>
  </si>
  <si>
    <t>ORD00713</t>
  </si>
  <si>
    <t>ORD00714</t>
  </si>
  <si>
    <t>CUST834</t>
  </si>
  <si>
    <t>ORD00715</t>
  </si>
  <si>
    <t>ORD00716</t>
  </si>
  <si>
    <t>CUST170</t>
  </si>
  <si>
    <t>ORD00717</t>
  </si>
  <si>
    <t>CUST898</t>
  </si>
  <si>
    <t>ORD00718</t>
  </si>
  <si>
    <t>ORD00719</t>
  </si>
  <si>
    <t>CUST189</t>
  </si>
  <si>
    <t>ORD00720</t>
  </si>
  <si>
    <t>ORD00721</t>
  </si>
  <si>
    <t>ORD00722</t>
  </si>
  <si>
    <t>CUST711</t>
  </si>
  <si>
    <t>ORD00723</t>
  </si>
  <si>
    <t>ORD00724</t>
  </si>
  <si>
    <t>ORD00725</t>
  </si>
  <si>
    <t>CUST628</t>
  </si>
  <si>
    <t>ORD00726</t>
  </si>
  <si>
    <t>ORD00727</t>
  </si>
  <si>
    <t>ORD00728</t>
  </si>
  <si>
    <t>ORD00729</t>
  </si>
  <si>
    <t>CUST403</t>
  </si>
  <si>
    <t>ORD00730</t>
  </si>
  <si>
    <t>CUST369</t>
  </si>
  <si>
    <t>ORD00731</t>
  </si>
  <si>
    <t>ORD00732</t>
  </si>
  <si>
    <t>ORD00733</t>
  </si>
  <si>
    <t>CUST192</t>
  </si>
  <si>
    <t>ORD00734</t>
  </si>
  <si>
    <t>ORD00735</t>
  </si>
  <si>
    <t>CUST693</t>
  </si>
  <si>
    <t>ORD00736</t>
  </si>
  <si>
    <t>ORD00737</t>
  </si>
  <si>
    <t>ORD00738</t>
  </si>
  <si>
    <t>ORD00739</t>
  </si>
  <si>
    <t>CUST426</t>
  </si>
  <si>
    <t>ORD00740</t>
  </si>
  <si>
    <t>ORD00741</t>
  </si>
  <si>
    <t>ORD00742</t>
  </si>
  <si>
    <t>ORD00743</t>
  </si>
  <si>
    <t>ORD00744</t>
  </si>
  <si>
    <t>ORD00745</t>
  </si>
  <si>
    <t>CUST327</t>
  </si>
  <si>
    <t>ORD00746</t>
  </si>
  <si>
    <t>CUST679</t>
  </si>
  <si>
    <t>ORD00747</t>
  </si>
  <si>
    <t>ORD00748</t>
  </si>
  <si>
    <t>ORD00749</t>
  </si>
  <si>
    <t>ORD00750</t>
  </si>
  <si>
    <t>ORD00751</t>
  </si>
  <si>
    <t>CUST875</t>
  </si>
  <si>
    <t>ORD00752</t>
  </si>
  <si>
    <t>ORD00753</t>
  </si>
  <si>
    <t>ORD00754</t>
  </si>
  <si>
    <t>ORD00755</t>
  </si>
  <si>
    <t>CUST701</t>
  </si>
  <si>
    <t>ORD00756</t>
  </si>
  <si>
    <t>ORD00757</t>
  </si>
  <si>
    <t>ORD00758</t>
  </si>
  <si>
    <t>ORD00759</t>
  </si>
  <si>
    <t>CUST518</t>
  </si>
  <si>
    <t>ORD00760</t>
  </si>
  <si>
    <t>ORD00761</t>
  </si>
  <si>
    <t>ORD00762</t>
  </si>
  <si>
    <t>ORD00763</t>
  </si>
  <si>
    <t>CUST836</t>
  </si>
  <si>
    <t>ORD00764</t>
  </si>
  <si>
    <t>ORD00765</t>
  </si>
  <si>
    <t>CUST438</t>
  </si>
  <si>
    <t>ORD00766</t>
  </si>
  <si>
    <t>ORD00767</t>
  </si>
  <si>
    <t>ORD00768</t>
  </si>
  <si>
    <t>ORD00769</t>
  </si>
  <si>
    <t>CUST849</t>
  </si>
  <si>
    <t>ORD00770</t>
  </si>
  <si>
    <t>ORD00771</t>
  </si>
  <si>
    <t>ORD00772</t>
  </si>
  <si>
    <t>CUST492</t>
  </si>
  <si>
    <t>ORD00773</t>
  </si>
  <si>
    <t>ORD00774</t>
  </si>
  <si>
    <t>ORD00775</t>
  </si>
  <si>
    <t>ORD00776</t>
  </si>
  <si>
    <t>ORD00777</t>
  </si>
  <si>
    <t>ORD00778</t>
  </si>
  <si>
    <t>ORD00779</t>
  </si>
  <si>
    <t>ORD00780</t>
  </si>
  <si>
    <t>CUST357</t>
  </si>
  <si>
    <t>ORD00781</t>
  </si>
  <si>
    <t>ORD00782</t>
  </si>
  <si>
    <t>CUST249</t>
  </si>
  <si>
    <t>ORD00783</t>
  </si>
  <si>
    <t>CUST417</t>
  </si>
  <si>
    <t>ORD00784</t>
  </si>
  <si>
    <t>ORD00785</t>
  </si>
  <si>
    <t>ORD00786</t>
  </si>
  <si>
    <t>ORD00787</t>
  </si>
  <si>
    <t>CUST942</t>
  </si>
  <si>
    <t>ORD00788</t>
  </si>
  <si>
    <t>CUST538</t>
  </si>
  <si>
    <t>ORD00789</t>
  </si>
  <si>
    <t>CUST882</t>
  </si>
  <si>
    <t>ORD00790</t>
  </si>
  <si>
    <t>ORD00791</t>
  </si>
  <si>
    <t>CUST545</t>
  </si>
  <si>
    <t>ORD00792</t>
  </si>
  <si>
    <t>ORD00793</t>
  </si>
  <si>
    <t>CUST641</t>
  </si>
  <si>
    <t>ORD00794</t>
  </si>
  <si>
    <t>ORD00795</t>
  </si>
  <si>
    <t>ORD00796</t>
  </si>
  <si>
    <t>CUST414</t>
  </si>
  <si>
    <t>ORD00797</t>
  </si>
  <si>
    <t>CUST487</t>
  </si>
  <si>
    <t>ORD00798</t>
  </si>
  <si>
    <t>ORD00799</t>
  </si>
  <si>
    <t>CUST552</t>
  </si>
  <si>
    <t>ORD00800</t>
  </si>
  <si>
    <t>ORD00801</t>
  </si>
  <si>
    <t>ORD00802</t>
  </si>
  <si>
    <t>ORD00803</t>
  </si>
  <si>
    <t>CUST818</t>
  </si>
  <si>
    <t>ORD00804</t>
  </si>
  <si>
    <t>ORD00805</t>
  </si>
  <si>
    <t>ORD00806</t>
  </si>
  <si>
    <t>ORD00807</t>
  </si>
  <si>
    <t>CUST827</t>
  </si>
  <si>
    <t>ORD00808</t>
  </si>
  <si>
    <t>CUST654</t>
  </si>
  <si>
    <t>ORD00809</t>
  </si>
  <si>
    <t>ORD00810</t>
  </si>
  <si>
    <t>CUST917</t>
  </si>
  <si>
    <t>ORD00811</t>
  </si>
  <si>
    <t>CUST745</t>
  </si>
  <si>
    <t>ORD00812</t>
  </si>
  <si>
    <t>ORD00813</t>
  </si>
  <si>
    <t>CUST765</t>
  </si>
  <si>
    <t>ORD00814</t>
  </si>
  <si>
    <t>ORD00815</t>
  </si>
  <si>
    <t>ORD00816</t>
  </si>
  <si>
    <t>ORD00817</t>
  </si>
  <si>
    <t>ORD00818</t>
  </si>
  <si>
    <t>CUST514</t>
  </si>
  <si>
    <t>ORD00819</t>
  </si>
  <si>
    <t>ORD00820</t>
  </si>
  <si>
    <t>ORD00821</t>
  </si>
  <si>
    <t>CUST190</t>
  </si>
  <si>
    <t>ORD00822</t>
  </si>
  <si>
    <t>ORD00823</t>
  </si>
  <si>
    <t>ORD00824</t>
  </si>
  <si>
    <t>ORD00825</t>
  </si>
  <si>
    <t>CUST869</t>
  </si>
  <si>
    <t>ORD00826</t>
  </si>
  <si>
    <t>CUST730</t>
  </si>
  <si>
    <t>ORD00827</t>
  </si>
  <si>
    <t>ORD00828</t>
  </si>
  <si>
    <t>ORD00829</t>
  </si>
  <si>
    <t>CUST773</t>
  </si>
  <si>
    <t>ORD00830</t>
  </si>
  <si>
    <t>ORD00831</t>
  </si>
  <si>
    <t>ORD00832</t>
  </si>
  <si>
    <t>ORD00833</t>
  </si>
  <si>
    <t>ORD00834</t>
  </si>
  <si>
    <t>ORD00835</t>
  </si>
  <si>
    <t>CUST594</t>
  </si>
  <si>
    <t>ORD00836</t>
  </si>
  <si>
    <t>CUST305</t>
  </si>
  <si>
    <t>ORD00837</t>
  </si>
  <si>
    <t>ORD00838</t>
  </si>
  <si>
    <t>ORD00839</t>
  </si>
  <si>
    <t>ORD00840</t>
  </si>
  <si>
    <t>ORD00841</t>
  </si>
  <si>
    <t>CUST397</t>
  </si>
  <si>
    <t>ORD00842</t>
  </si>
  <si>
    <t>CUST288</t>
  </si>
  <si>
    <t>ORD00843</t>
  </si>
  <si>
    <t>ORD00844</t>
  </si>
  <si>
    <t>ORD00845</t>
  </si>
  <si>
    <t>CUST162</t>
  </si>
  <si>
    <t>ORD00846</t>
  </si>
  <si>
    <t>CUST459</t>
  </si>
  <si>
    <t>ORD00847</t>
  </si>
  <si>
    <t>ORD00848</t>
  </si>
  <si>
    <t>CUST891</t>
  </si>
  <si>
    <t>ORD00849</t>
  </si>
  <si>
    <t>CUST681</t>
  </si>
  <si>
    <t>ORD00850</t>
  </si>
  <si>
    <t>ORD00851</t>
  </si>
  <si>
    <t>ORD00852</t>
  </si>
  <si>
    <t>CUST495</t>
  </si>
  <si>
    <t>ORD00853</t>
  </si>
  <si>
    <t>ORD00854</t>
  </si>
  <si>
    <t>ORD00855</t>
  </si>
  <si>
    <t>CUST177</t>
  </si>
  <si>
    <t>ORD00856</t>
  </si>
  <si>
    <t>CUST219</t>
  </si>
  <si>
    <t>ORD00857</t>
  </si>
  <si>
    <t>CUST763</t>
  </si>
  <si>
    <t>ORD00858</t>
  </si>
  <si>
    <t>CUST418</t>
  </si>
  <si>
    <t>ORD00859</t>
  </si>
  <si>
    <t>CUST830</t>
  </si>
  <si>
    <t>ORD00860</t>
  </si>
  <si>
    <t>ORD00861</t>
  </si>
  <si>
    <t>CUST312</t>
  </si>
  <si>
    <t>ORD00862</t>
  </si>
  <si>
    <t>ORD00863</t>
  </si>
  <si>
    <t>ORD00864</t>
  </si>
  <si>
    <t>CUST293</t>
  </si>
  <si>
    <t>ORD00865</t>
  </si>
  <si>
    <t>ORD00866</t>
  </si>
  <si>
    <t>CUST379</t>
  </si>
  <si>
    <t>ORD00867</t>
  </si>
  <si>
    <t>CUST366</t>
  </si>
  <si>
    <t>ORD00868</t>
  </si>
  <si>
    <t>CUST770</t>
  </si>
  <si>
    <t>ORD00869</t>
  </si>
  <si>
    <t>ORD00870</t>
  </si>
  <si>
    <t>CUST103</t>
  </si>
  <si>
    <t>ORD00871</t>
  </si>
  <si>
    <t>ORD00872</t>
  </si>
  <si>
    <t>CUST685</t>
  </si>
  <si>
    <t>ORD00873</t>
  </si>
  <si>
    <t>ORD00874</t>
  </si>
  <si>
    <t>ORD00875</t>
  </si>
  <si>
    <t>ORD00876</t>
  </si>
  <si>
    <t>CUST458</t>
  </si>
  <si>
    <t>ORD00877</t>
  </si>
  <si>
    <t>CUST929</t>
  </si>
  <si>
    <t>ORD00878</t>
  </si>
  <si>
    <t>ORD00879</t>
  </si>
  <si>
    <t>CUST419</t>
  </si>
  <si>
    <t>ORD00880</t>
  </si>
  <si>
    <t>ORD00881</t>
  </si>
  <si>
    <t>ORD00882</t>
  </si>
  <si>
    <t>ORD00883</t>
  </si>
  <si>
    <t>CUST321</t>
  </si>
  <si>
    <t>ORD00884</t>
  </si>
  <si>
    <t>CUST575</t>
  </si>
  <si>
    <t>ORD00885</t>
  </si>
  <si>
    <t>CUST250</t>
  </si>
  <si>
    <t>ORD00886</t>
  </si>
  <si>
    <t>ORD00887</t>
  </si>
  <si>
    <t>CUST553</t>
  </si>
  <si>
    <t>ORD00888</t>
  </si>
  <si>
    <t>ORD00889</t>
  </si>
  <si>
    <t>ORD00890</t>
  </si>
  <si>
    <t>CUST935</t>
  </si>
  <si>
    <t>ORD00891</t>
  </si>
  <si>
    <t>ORD00892</t>
  </si>
  <si>
    <t>ORD00893</t>
  </si>
  <si>
    <t>ORD00894</t>
  </si>
  <si>
    <t>ORD00895</t>
  </si>
  <si>
    <t>CUST900</t>
  </si>
  <si>
    <t>ORD00896</t>
  </si>
  <si>
    <t>ORD00897</t>
  </si>
  <si>
    <t>ORD00898</t>
  </si>
  <si>
    <t>ORD00899</t>
  </si>
  <si>
    <t>ORD00900</t>
  </si>
  <si>
    <t>CUST294</t>
  </si>
  <si>
    <t>ORD00901</t>
  </si>
  <si>
    <t>ORD00902</t>
  </si>
  <si>
    <t>ORD00903</t>
  </si>
  <si>
    <t>ORD00904</t>
  </si>
  <si>
    <t>CUST702</t>
  </si>
  <si>
    <t>ORD00905</t>
  </si>
  <si>
    <t>CUST703</t>
  </si>
  <si>
    <t>ORD00906</t>
  </si>
  <si>
    <t>ORD00907</t>
  </si>
  <si>
    <t>ORD00908</t>
  </si>
  <si>
    <t>CUST853</t>
  </si>
  <si>
    <t>ORD00909</t>
  </si>
  <si>
    <t>ORD00910</t>
  </si>
  <si>
    <t>ORD00911</t>
  </si>
  <si>
    <t>ORD00912</t>
  </si>
  <si>
    <t>ORD00913</t>
  </si>
  <si>
    <t>CUST107</t>
  </si>
  <si>
    <t>ORD00914</t>
  </si>
  <si>
    <t>ORD00915</t>
  </si>
  <si>
    <t>CUST605</t>
  </si>
  <si>
    <t>ORD00916</t>
  </si>
  <si>
    <t>ORD00917</t>
  </si>
  <si>
    <t>CUST223</t>
  </si>
  <si>
    <t>ORD00918</t>
  </si>
  <si>
    <t>CUST283</t>
  </si>
  <si>
    <t>ORD00919</t>
  </si>
  <si>
    <t>ORD00920</t>
  </si>
  <si>
    <t>ORD00921</t>
  </si>
  <si>
    <t>ORD00922</t>
  </si>
  <si>
    <t>CUST251</t>
  </si>
  <si>
    <t>ORD00923</t>
  </si>
  <si>
    <t>CUST613</t>
  </si>
  <si>
    <t>ORD00924</t>
  </si>
  <si>
    <t>ORD00925</t>
  </si>
  <si>
    <t>ORD00926</t>
  </si>
  <si>
    <t>CUST300</t>
  </si>
  <si>
    <t>ORD00927</t>
  </si>
  <si>
    <t>ORD00928</t>
  </si>
  <si>
    <t>ORD00929</t>
  </si>
  <si>
    <t>ORD00930</t>
  </si>
  <si>
    <t>CUST222</t>
  </si>
  <si>
    <t>ORD00931</t>
  </si>
  <si>
    <t>ORD00932</t>
  </si>
  <si>
    <t>ORD00933</t>
  </si>
  <si>
    <t>ORD00934</t>
  </si>
  <si>
    <t>ORD00935</t>
  </si>
  <si>
    <t>ORD00936</t>
  </si>
  <si>
    <t>CUST368</t>
  </si>
  <si>
    <t>ORD00937</t>
  </si>
  <si>
    <t>ORD00938</t>
  </si>
  <si>
    <t>ORD00939</t>
  </si>
  <si>
    <t>ORD00940</t>
  </si>
  <si>
    <t>CUST232</t>
  </si>
  <si>
    <t>ORD00941</t>
  </si>
  <si>
    <t>CUST928</t>
  </si>
  <si>
    <t>ORD00942</t>
  </si>
  <si>
    <t>ORD00943</t>
  </si>
  <si>
    <t>ORD00944</t>
  </si>
  <si>
    <t>CUST621</t>
  </si>
  <si>
    <t>ORD00945</t>
  </si>
  <si>
    <t>ORD00946</t>
  </si>
  <si>
    <t>CUST501</t>
  </si>
  <si>
    <t>ORD00947</t>
  </si>
  <si>
    <t>ORD00948</t>
  </si>
  <si>
    <t>ORD00949</t>
  </si>
  <si>
    <t>CUST787</t>
  </si>
  <si>
    <t>ORD00950</t>
  </si>
  <si>
    <t>CUST171</t>
  </si>
  <si>
    <t>ORD00951</t>
  </si>
  <si>
    <t>CUST398</t>
  </si>
  <si>
    <t>ORD00952</t>
  </si>
  <si>
    <t>ORD00953</t>
  </si>
  <si>
    <t>ORD00954</t>
  </si>
  <si>
    <t>CUST761</t>
  </si>
  <si>
    <t>ORD00955</t>
  </si>
  <si>
    <t>ORD00956</t>
  </si>
  <si>
    <t>ORD00957</t>
  </si>
  <si>
    <t>ORD00958</t>
  </si>
  <si>
    <t>ORD00959</t>
  </si>
  <si>
    <t>ORD00960</t>
  </si>
  <si>
    <t>ORD00961</t>
  </si>
  <si>
    <t>ORD00962</t>
  </si>
  <si>
    <t>ORD00963</t>
  </si>
  <si>
    <t>ORD00964</t>
  </si>
  <si>
    <t>ORD00965</t>
  </si>
  <si>
    <t>CUST175</t>
  </si>
  <si>
    <t>ORD00966</t>
  </si>
  <si>
    <t>ORD00967</t>
  </si>
  <si>
    <t>ORD00968</t>
  </si>
  <si>
    <t>ORD00969</t>
  </si>
  <si>
    <t>CUST466</t>
  </si>
  <si>
    <t>ORD00970</t>
  </si>
  <si>
    <t>CUST886</t>
  </si>
  <si>
    <t>ORD00971</t>
  </si>
  <si>
    <t>CUST692</t>
  </si>
  <si>
    <t>ORD00972</t>
  </si>
  <si>
    <t>ORD00973</t>
  </si>
  <si>
    <t>CUST798</t>
  </si>
  <si>
    <t>ORD00974</t>
  </si>
  <si>
    <t>ORD00975</t>
  </si>
  <si>
    <t>ORD00976</t>
  </si>
  <si>
    <t>ORD00977</t>
  </si>
  <si>
    <t>ORD00978</t>
  </si>
  <si>
    <t>ORD00979</t>
  </si>
  <si>
    <t>ORD00980</t>
  </si>
  <si>
    <t>ORD00981</t>
  </si>
  <si>
    <t>CUST139</t>
  </si>
  <si>
    <t>ORD00982</t>
  </si>
  <si>
    <t>CUST106</t>
  </si>
  <si>
    <t>ORD00983</t>
  </si>
  <si>
    <t>ORD00984</t>
  </si>
  <si>
    <t>CUST396</t>
  </si>
  <si>
    <t>ORD00985</t>
  </si>
  <si>
    <t>ORD00986</t>
  </si>
  <si>
    <t>CUST180</t>
  </si>
  <si>
    <t>ORD00987</t>
  </si>
  <si>
    <t>CUST544</t>
  </si>
  <si>
    <t>ORD00988</t>
  </si>
  <si>
    <t>ORD00989</t>
  </si>
  <si>
    <t>CUST852</t>
  </si>
  <si>
    <t>ORD00990</t>
  </si>
  <si>
    <t>ORD00991</t>
  </si>
  <si>
    <t>ORD00992</t>
  </si>
  <si>
    <t>ORD00993</t>
  </si>
  <si>
    <t>CUST225</t>
  </si>
  <si>
    <t>ORD00994</t>
  </si>
  <si>
    <t>ORD00995</t>
  </si>
  <si>
    <t>CUST205</t>
  </si>
  <si>
    <t>ORD00996</t>
  </si>
  <si>
    <t>ORD00997</t>
  </si>
  <si>
    <t>CUST522</t>
  </si>
  <si>
    <t>ORD00998</t>
  </si>
  <si>
    <t>CUST640</t>
  </si>
  <si>
    <t>ORD00999</t>
  </si>
  <si>
    <t>ORD01000</t>
  </si>
  <si>
    <t>Row Labels</t>
  </si>
  <si>
    <t>Grand Total</t>
  </si>
  <si>
    <t>Sum of TotalAmount</t>
  </si>
  <si>
    <t>(blank)</t>
  </si>
  <si>
    <t>ORD01001</t>
  </si>
  <si>
    <t>USB Cable</t>
  </si>
  <si>
    <t>USB</t>
  </si>
  <si>
    <t>Jan</t>
  </si>
  <si>
    <t>Feb</t>
  </si>
  <si>
    <t>Mar</t>
  </si>
  <si>
    <t>Apr</t>
  </si>
  <si>
    <t>May</t>
  </si>
  <si>
    <t>Jun</t>
  </si>
  <si>
    <t>Jul</t>
  </si>
  <si>
    <t>Aug</t>
  </si>
  <si>
    <t>Sep</t>
  </si>
  <si>
    <t>Oct</t>
  </si>
  <si>
    <t>Nov</t>
  </si>
  <si>
    <t>Dec</t>
  </si>
  <si>
    <t>Instagram</t>
  </si>
  <si>
    <t>Cart</t>
  </si>
  <si>
    <t>Purchase</t>
  </si>
  <si>
    <t xml:space="preserve">Category </t>
  </si>
  <si>
    <t>product</t>
  </si>
  <si>
    <t>amount</t>
  </si>
  <si>
    <t>A</t>
  </si>
  <si>
    <t>B</t>
  </si>
  <si>
    <t>D</t>
  </si>
  <si>
    <t xml:space="preserve">C </t>
  </si>
  <si>
    <t>A1</t>
  </si>
  <si>
    <t>B1</t>
  </si>
  <si>
    <t>C1</t>
  </si>
  <si>
    <t>D1</t>
  </si>
  <si>
    <t>C</t>
  </si>
  <si>
    <t>A2</t>
  </si>
  <si>
    <t>B2</t>
  </si>
  <si>
    <t>C2</t>
  </si>
  <si>
    <t>D2</t>
  </si>
  <si>
    <t>Amount</t>
  </si>
  <si>
    <t>Haryana</t>
  </si>
  <si>
    <t>Andra Pradesh</t>
  </si>
  <si>
    <t>Assam</t>
  </si>
  <si>
    <t>Bihar</t>
  </si>
  <si>
    <t>Gujrat</t>
  </si>
  <si>
    <t>Average of DeliveryDays</t>
  </si>
  <si>
    <t>Average of Rating</t>
  </si>
  <si>
    <t>📊 MONTHLY SALES DASHBOARD</t>
  </si>
  <si>
    <t>April 2025 – April 2026  |  All Data</t>
  </si>
  <si>
    <t>TOTAL REVENUE</t>
  </si>
  <si>
    <t>TOTAL ORDERS</t>
  </si>
  <si>
    <t>AVG RATING</t>
  </si>
  <si>
    <t>AVG DELIVERY DAYS</t>
  </si>
  <si>
    <t>📊 ANNUAL REPORT</t>
  </si>
  <si>
    <t>April 2025 – March 2026  |  Full Year Performance Summary</t>
  </si>
  <si>
    <t>1. EXECUTIVE SUMMARY</t>
  </si>
  <si>
    <t>Total Revenue</t>
  </si>
  <si>
    <t>Total Orders</t>
  </si>
  <si>
    <t>Avg Order Value</t>
  </si>
  <si>
    <t>Avg Rating</t>
  </si>
  <si>
    <t>Avg Delivery Days</t>
  </si>
  <si>
    <t>2. MONTHLY REVENUE TREND</t>
  </si>
  <si>
    <t>Month</t>
  </si>
  <si>
    <t>Revenue</t>
  </si>
  <si>
    <t>Orders</t>
  </si>
  <si>
    <t>MoM Growth %</t>
  </si>
  <si>
    <t>% of Total</t>
  </si>
  <si>
    <t>Total</t>
  </si>
  <si>
    <t>-</t>
  </si>
  <si>
    <t>3. REVENUE BY CATEGORY &amp; PRODUCT</t>
  </si>
  <si>
    <t>% of Revenue</t>
  </si>
  <si>
    <t>4. REGIONAL PERFORMANCE</t>
  </si>
  <si>
    <t>5. CUSTOMER &amp; CHANNEL INSIGHTS</t>
  </si>
  <si>
    <t>Payment Method</t>
  </si>
  <si>
    <t>Order Channel</t>
  </si>
  <si>
    <t>6. OPERATIONS &amp; QUALITY</t>
  </si>
  <si>
    <t>Order Status</t>
  </si>
  <si>
    <t>% of Orders</t>
  </si>
  <si>
    <t>Return Status</t>
  </si>
  <si>
    <t>⭐ 1</t>
  </si>
  <si>
    <t>⭐ 2</t>
  </si>
  <si>
    <t>⭐ 3</t>
  </si>
  <si>
    <t>⭐ 4</t>
  </si>
  <si>
    <t>⭐ 5</t>
  </si>
  <si>
    <t>7. VISUAL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</si>
</sst>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 #,##0_ ;_ * \-#,##0_ ;_ * &quot;-&quot;??_ ;_ @_ "/>
    <numFmt numFmtId="165" formatCode="0.0"/>
    <numFmt numFmtId="166" formatCode="0.0%"/>
    <numFmt numFmtId="167" formatCode="\₹#,##0"/>
  </numFmts>
  <fonts count="21"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0"/>
      <color indexed="9"/>
      <name val="Aptos Narrow"/>
      <family val="2"/>
      <scheme val="minor"/>
    </font>
    <font>
      <sz val="8"/>
      <name val="Aptos Narrow"/>
      <family val="2"/>
      <scheme val="minor"/>
    </font>
    <font>
      <b/>
      <sz val="22"/>
      <color rgb="FF1F4E79"/>
      <name val="Aptos Narrow"/>
      <family val="2"/>
      <scheme val="minor"/>
    </font>
    <font>
      <sz val="11"/>
      <color rgb="FF808080"/>
      <name val="Aptos Narrow"/>
      <family val="2"/>
      <scheme val="minor"/>
    </font>
    <font>
      <b/>
      <sz val="9"/>
      <color rgb="FFFFFFFF"/>
      <name val="Aptos Narrow"/>
      <family val="2"/>
      <scheme val="minor"/>
    </font>
    <font>
      <b/>
      <sz val="18"/>
      <color rgb="FF1F4E79"/>
      <name val="Aptos Narrow"/>
      <family val="2"/>
      <scheme val="minor"/>
    </font>
    <font>
      <b/>
      <sz val="18"/>
      <color rgb="FF2E75B6"/>
      <name val="Aptos Narrow"/>
      <family val="2"/>
      <scheme val="minor"/>
    </font>
    <font>
      <b/>
      <sz val="18"/>
      <color rgb="FF548235"/>
      <name val="Aptos Narrow"/>
      <family val="2"/>
      <scheme val="minor"/>
    </font>
    <font>
      <b/>
      <sz val="18"/>
      <color rgb="FFBF8F00"/>
      <name val="Aptos Narrow"/>
      <family val="2"/>
      <scheme val="minor"/>
    </font>
    <font>
      <b/>
      <sz val="20"/>
      <color rgb="FF1B2A4A"/>
      <name val="Arial"/>
      <family val="2"/>
    </font>
    <font>
      <sz val="11"/>
      <color rgb="FF666666"/>
      <name val="Arial"/>
      <family val="2"/>
    </font>
    <font>
      <b/>
      <sz val="14"/>
      <color rgb="FF1B2A4A"/>
      <name val="Arial"/>
      <family val="2"/>
    </font>
    <font>
      <b/>
      <sz val="10"/>
      <color rgb="FF666666"/>
      <name val="Arial"/>
      <family val="2"/>
    </font>
    <font>
      <b/>
      <sz val="16"/>
      <color rgb="FF1B2A4A"/>
      <name val="Arial"/>
      <family val="2"/>
    </font>
    <font>
      <b/>
      <sz val="10"/>
      <color rgb="FFFFFFFF"/>
      <name val="Arial"/>
      <family val="2"/>
    </font>
    <font>
      <sz val="11"/>
      <color theme="1"/>
      <name val="Arial"/>
      <family val="2"/>
    </font>
    <font>
      <b/>
      <sz val="11"/>
      <color theme="1"/>
      <name val="Arial"/>
      <family val="2"/>
    </font>
  </fonts>
  <fills count="14">
    <fill>
      <patternFill patternType="none"/>
    </fill>
    <fill>
      <patternFill patternType="gray125"/>
    </fill>
    <fill>
      <patternFill patternType="solid">
        <fgColor indexed="20"/>
        <bgColor indexed="24"/>
      </patternFill>
    </fill>
    <fill>
      <patternFill patternType="solid">
        <fgColor theme="4" tint="0.79998168889431442"/>
        <bgColor theme="4" tint="0.79998168889431442"/>
      </patternFill>
    </fill>
    <fill>
      <patternFill patternType="solid">
        <fgColor theme="8" tint="0.39997558519241921"/>
        <bgColor indexed="64"/>
      </patternFill>
    </fill>
    <fill>
      <patternFill patternType="solid">
        <fgColor rgb="FFF5F7FA"/>
        <bgColor indexed="64"/>
      </patternFill>
    </fill>
    <fill>
      <patternFill patternType="solid">
        <fgColor rgb="FFF0F4F8"/>
        <bgColor indexed="64"/>
      </patternFill>
    </fill>
    <fill>
      <patternFill patternType="solid">
        <fgColor rgb="FF2E75B6"/>
        <bgColor indexed="64"/>
      </patternFill>
    </fill>
    <fill>
      <patternFill patternType="solid">
        <fgColor rgb="FFE8F4FD"/>
        <bgColor indexed="64"/>
      </patternFill>
    </fill>
    <fill>
      <patternFill patternType="solid">
        <fgColor rgb="FFE8F8E8"/>
        <bgColor indexed="64"/>
      </patternFill>
    </fill>
    <fill>
      <patternFill patternType="solid">
        <fgColor rgb="FFFFF8E1"/>
        <bgColor indexed="64"/>
      </patternFill>
    </fill>
    <fill>
      <patternFill patternType="solid">
        <fgColor rgb="FFF3E8FD"/>
        <bgColor indexed="64"/>
      </patternFill>
    </fill>
    <fill>
      <patternFill patternType="solid">
        <fgColor rgb="FFFFE8E8"/>
        <bgColor indexed="64"/>
      </patternFill>
    </fill>
    <fill>
      <patternFill patternType="solid">
        <fgColor rgb="FFF8F9FA"/>
        <bgColor indexed="64"/>
      </patternFill>
    </fill>
  </fills>
  <borders count="29">
    <border>
      <left/>
      <right/>
      <top/>
      <bottom/>
      <diagonal/>
    </border>
    <border>
      <left/>
      <right/>
      <top style="medium">
        <color indexed="64"/>
      </top>
      <bottom style="thin">
        <color indexed="64"/>
      </bottom>
      <diagonal/>
    </border>
    <border>
      <left/>
      <right/>
      <top/>
      <bottom style="medium">
        <color indexed="6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rgb="FFD9D9D9"/>
      </left>
      <right/>
      <top style="thin">
        <color rgb="FFD9D9D9"/>
      </top>
      <bottom/>
      <diagonal/>
    </border>
    <border>
      <left/>
      <right style="thin">
        <color rgb="FFD9D9D9"/>
      </right>
      <top style="thin">
        <color rgb="FFD9D9D9"/>
      </top>
      <bottom/>
      <diagonal/>
    </border>
    <border>
      <left style="thin">
        <color rgb="FFD9D9D9"/>
      </left>
      <right/>
      <top/>
      <bottom style="thin">
        <color rgb="FFD9D9D9"/>
      </bottom>
      <diagonal/>
    </border>
    <border>
      <left/>
      <right style="thin">
        <color rgb="FFD9D9D9"/>
      </right>
      <top/>
      <bottom style="thin">
        <color rgb="FFD9D9D9"/>
      </bottom>
      <diagonal/>
    </border>
    <border>
      <left/>
      <right/>
      <top/>
      <bottom style="medium">
        <color rgb="FF2E75B6"/>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
      <left style="thin">
        <color rgb="FFE0E0E0"/>
      </left>
      <right style="thin">
        <color rgb="FFE0E0E0"/>
      </right>
      <top style="thin">
        <color rgb="FFE0E0E0"/>
      </top>
      <bottom style="thin">
        <color rgb="FFE0E0E0"/>
      </bottom>
      <diagonal/>
    </border>
    <border>
      <left style="thin">
        <color rgb="FFE0E0E0"/>
      </left>
      <right style="thin">
        <color rgb="FFE0E0E0"/>
      </right>
      <top style="thin">
        <color rgb="FFCCCCCC"/>
      </top>
      <bottom style="thin">
        <color rgb="FFE0E0E0"/>
      </bottom>
      <diagonal/>
    </border>
    <border>
      <left style="thin">
        <color rgb="FFE0E0E0"/>
      </left>
      <right style="thin">
        <color rgb="FFE0E0E0"/>
      </right>
      <top style="thin">
        <color rgb="FFE0E0E0"/>
      </top>
      <bottom style="thin">
        <color rgb="FFCCCCCC"/>
      </bottom>
      <diagonal/>
    </border>
    <border>
      <left style="thin">
        <color rgb="FFCCCCCC"/>
      </left>
      <right style="thin">
        <color rgb="FFE0E0E0"/>
      </right>
      <top style="thin">
        <color rgb="FFCCCCCC"/>
      </top>
      <bottom style="thin">
        <color rgb="FFE0E0E0"/>
      </bottom>
      <diagonal/>
    </border>
    <border>
      <left style="thin">
        <color rgb="FFCCCCCC"/>
      </left>
      <right style="thin">
        <color rgb="FFE0E0E0"/>
      </right>
      <top style="thin">
        <color rgb="FFE0E0E0"/>
      </top>
      <bottom style="thin">
        <color rgb="FFE0E0E0"/>
      </bottom>
      <diagonal/>
    </border>
    <border>
      <left style="thin">
        <color rgb="FFCCCCCC"/>
      </left>
      <right style="thin">
        <color rgb="FFE0E0E0"/>
      </right>
      <top style="thin">
        <color rgb="FFE0E0E0"/>
      </top>
      <bottom style="thin">
        <color rgb="FFCCCCCC"/>
      </bottom>
      <diagonal/>
    </border>
    <border>
      <left style="thin">
        <color rgb="FFE0E0E0"/>
      </left>
      <right style="thin">
        <color rgb="FFCCCCCC"/>
      </right>
      <top style="thin">
        <color rgb="FFCCCCCC"/>
      </top>
      <bottom style="thin">
        <color rgb="FFE0E0E0"/>
      </bottom>
      <diagonal/>
    </border>
    <border>
      <left style="thin">
        <color rgb="FFE0E0E0"/>
      </left>
      <right style="thin">
        <color rgb="FFCCCCCC"/>
      </right>
      <top style="thin">
        <color rgb="FFE0E0E0"/>
      </top>
      <bottom style="thin">
        <color rgb="FFE0E0E0"/>
      </bottom>
      <diagonal/>
    </border>
    <border>
      <left style="thin">
        <color rgb="FFE0E0E0"/>
      </left>
      <right style="thin">
        <color rgb="FFCCCCCC"/>
      </right>
      <top style="thin">
        <color rgb="FFE0E0E0"/>
      </top>
      <bottom style="thin">
        <color rgb="FFCCCCCC"/>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5">
    <xf numFmtId="0" fontId="0" fillId="0" borderId="0" xfId="0"/>
    <xf numFmtId="0" fontId="4" fillId="2" borderId="1" xfId="0" applyFont="1" applyFill="1" applyBorder="1" applyAlignment="1">
      <alignment horizontal="right"/>
    </xf>
    <xf numFmtId="15" fontId="0" fillId="0" borderId="0" xfId="0" applyNumberFormat="1"/>
    <xf numFmtId="0" fontId="0" fillId="0" borderId="0" xfId="0" applyAlignment="1">
      <alignment horizontal="center"/>
    </xf>
    <xf numFmtId="0" fontId="0" fillId="0" borderId="2" xfId="0" applyBorder="1"/>
    <xf numFmtId="15" fontId="0" fillId="0" borderId="2" xfId="0" applyNumberFormat="1" applyBorder="1"/>
    <xf numFmtId="0" fontId="4" fillId="2" borderId="1" xfId="0" applyFont="1" applyFill="1" applyBorder="1" applyAlignment="1">
      <alignment horizontal="center" vertical="center"/>
    </xf>
    <xf numFmtId="0" fontId="0" fillId="0" borderId="0" xfId="0" applyAlignment="1">
      <alignment horizontal="center" vertical="center"/>
    </xf>
    <xf numFmtId="15" fontId="0" fillId="0" borderId="0" xfId="0" applyNumberFormat="1" applyAlignment="1">
      <alignment horizontal="center" vertical="center"/>
    </xf>
    <xf numFmtId="0" fontId="0" fillId="0" borderId="2" xfId="0" applyBorder="1" applyAlignment="1">
      <alignment horizontal="center" vertical="center"/>
    </xf>
    <xf numFmtId="15" fontId="0" fillId="0" borderId="2" xfId="0" applyNumberFormat="1" applyBorder="1" applyAlignment="1">
      <alignment horizontal="center" vertical="center"/>
    </xf>
    <xf numFmtId="0" fontId="0" fillId="0" borderId="0" xfId="0" pivotButton="1"/>
    <xf numFmtId="0" fontId="0" fillId="0" borderId="0" xfId="0" applyAlignment="1">
      <alignment horizontal="left"/>
    </xf>
    <xf numFmtId="0" fontId="3" fillId="3" borderId="3" xfId="0" applyFont="1" applyFill="1" applyBorder="1"/>
    <xf numFmtId="10" fontId="0" fillId="0" borderId="0" xfId="0" applyNumberFormat="1"/>
    <xf numFmtId="0" fontId="0" fillId="0" borderId="5" xfId="0" applyBorder="1"/>
    <xf numFmtId="0" fontId="0" fillId="0" borderId="7" xfId="0" applyBorder="1"/>
    <xf numFmtId="0" fontId="0" fillId="0" borderId="9" xfId="0" applyBorder="1"/>
    <xf numFmtId="164" fontId="0" fillId="0" borderId="6" xfId="1" applyNumberFormat="1" applyFont="1" applyBorder="1"/>
    <xf numFmtId="164" fontId="0" fillId="0" borderId="8" xfId="1" applyNumberFormat="1" applyFont="1" applyBorder="1"/>
    <xf numFmtId="164" fontId="0" fillId="0" borderId="10" xfId="1" applyNumberFormat="1" applyFont="1" applyBorder="1"/>
    <xf numFmtId="0" fontId="0" fillId="0" borderId="4"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0" fontId="0" fillId="0" borderId="10" xfId="0" applyBorder="1" applyAlignment="1">
      <alignment horizontal="center"/>
    </xf>
    <xf numFmtId="0" fontId="2" fillId="4" borderId="5" xfId="0" applyFont="1" applyFill="1" applyBorder="1" applyAlignment="1">
      <alignment horizontal="center"/>
    </xf>
    <xf numFmtId="0" fontId="2" fillId="4" borderId="11" xfId="0" applyFont="1" applyFill="1" applyBorder="1" applyAlignment="1">
      <alignment horizontal="center"/>
    </xf>
    <xf numFmtId="0" fontId="2" fillId="4" borderId="6" xfId="0" applyFont="1" applyFill="1" applyBorder="1" applyAlignment="1">
      <alignment horizontal="center"/>
    </xf>
    <xf numFmtId="43" fontId="0" fillId="0" borderId="0" xfId="0" applyNumberFormat="1"/>
    <xf numFmtId="164" fontId="0" fillId="0" borderId="0" xfId="0" applyNumberFormat="1"/>
    <xf numFmtId="9" fontId="0" fillId="0" borderId="0" xfId="2" applyFont="1"/>
    <xf numFmtId="0" fontId="0" fillId="5" borderId="0" xfId="0" applyFill="1"/>
    <xf numFmtId="0" fontId="0" fillId="7" borderId="0" xfId="0" applyFill="1"/>
    <xf numFmtId="0" fontId="15" fillId="0" borderId="17" xfId="0" applyFont="1" applyBorder="1" applyAlignment="1">
      <alignment vertical="center"/>
    </xf>
    <xf numFmtId="0" fontId="0" fillId="0" borderId="17" xfId="0" applyBorder="1" applyAlignment="1">
      <alignment vertical="center"/>
    </xf>
    <xf numFmtId="0" fontId="16" fillId="8" borderId="18" xfId="0" applyFont="1" applyFill="1" applyBorder="1" applyAlignment="1">
      <alignment horizontal="center"/>
    </xf>
    <xf numFmtId="167" fontId="17" fillId="8" borderId="19" xfId="0" applyNumberFormat="1" applyFont="1" applyFill="1" applyBorder="1" applyAlignment="1">
      <alignment horizontal="center"/>
    </xf>
    <xf numFmtId="0" fontId="16" fillId="9" borderId="18" xfId="0" applyFont="1" applyFill="1" applyBorder="1" applyAlignment="1">
      <alignment horizontal="center"/>
    </xf>
    <xf numFmtId="3" fontId="17" fillId="9" borderId="19" xfId="0" applyNumberFormat="1" applyFont="1" applyFill="1" applyBorder="1" applyAlignment="1">
      <alignment horizontal="center"/>
    </xf>
    <xf numFmtId="0" fontId="16" fillId="10" borderId="18" xfId="0" applyFont="1" applyFill="1" applyBorder="1" applyAlignment="1">
      <alignment horizontal="center"/>
    </xf>
    <xf numFmtId="167" fontId="17" fillId="10" borderId="19" xfId="0" applyNumberFormat="1" applyFont="1" applyFill="1" applyBorder="1" applyAlignment="1">
      <alignment horizontal="center"/>
    </xf>
    <xf numFmtId="0" fontId="16" fillId="11" borderId="18" xfId="0" applyFont="1" applyFill="1" applyBorder="1" applyAlignment="1">
      <alignment horizontal="center"/>
    </xf>
    <xf numFmtId="165" fontId="17" fillId="11" borderId="19" xfId="0" applyNumberFormat="1" applyFont="1" applyFill="1" applyBorder="1" applyAlignment="1">
      <alignment horizontal="center"/>
    </xf>
    <xf numFmtId="0" fontId="16" fillId="12" borderId="18" xfId="0" applyFont="1" applyFill="1" applyBorder="1" applyAlignment="1">
      <alignment horizontal="center"/>
    </xf>
    <xf numFmtId="165" fontId="17" fillId="12" borderId="19" xfId="0" applyNumberFormat="1" applyFont="1" applyFill="1" applyBorder="1" applyAlignment="1">
      <alignment horizontal="center"/>
    </xf>
    <xf numFmtId="0" fontId="18" fillId="7" borderId="0" xfId="0" applyFont="1" applyFill="1" applyAlignment="1">
      <alignment horizontal="center"/>
    </xf>
    <xf numFmtId="0" fontId="20" fillId="6" borderId="0" xfId="0" applyFont="1" applyFill="1" applyAlignment="1">
      <alignment horizontal="center"/>
    </xf>
    <xf numFmtId="0" fontId="19" fillId="0" borderId="0" xfId="0" applyFont="1" applyAlignment="1">
      <alignment horizontal="center"/>
    </xf>
    <xf numFmtId="167" fontId="20" fillId="6" borderId="0" xfId="0" applyNumberFormat="1" applyFont="1" applyFill="1" applyAlignment="1">
      <alignment horizontal="center"/>
    </xf>
    <xf numFmtId="166" fontId="19" fillId="0" borderId="0" xfId="0" applyNumberFormat="1" applyFont="1" applyAlignment="1">
      <alignment horizontal="center"/>
    </xf>
    <xf numFmtId="166" fontId="20" fillId="6" borderId="0" xfId="0" applyNumberFormat="1" applyFont="1" applyFill="1" applyAlignment="1">
      <alignment horizontal="center"/>
    </xf>
    <xf numFmtId="0" fontId="20" fillId="6" borderId="17" xfId="0" applyFont="1" applyFill="1" applyBorder="1" applyAlignment="1">
      <alignment horizontal="center" vertical="center"/>
    </xf>
    <xf numFmtId="167" fontId="20" fillId="6" borderId="17" xfId="0" applyNumberFormat="1" applyFont="1" applyFill="1" applyBorder="1" applyAlignment="1">
      <alignment horizontal="center" vertical="center"/>
    </xf>
    <xf numFmtId="3" fontId="20" fillId="6" borderId="17" xfId="0" applyNumberFormat="1" applyFont="1" applyFill="1" applyBorder="1" applyAlignment="1">
      <alignment horizontal="center" vertical="center"/>
    </xf>
    <xf numFmtId="166" fontId="20" fillId="6" borderId="17" xfId="0" applyNumberFormat="1" applyFont="1" applyFill="1" applyBorder="1" applyAlignment="1">
      <alignment horizontal="center" vertical="center"/>
    </xf>
    <xf numFmtId="0" fontId="15" fillId="0" borderId="17" xfId="0" applyFont="1" applyBorder="1" applyAlignment="1">
      <alignment horizontal="center" vertical="center"/>
    </xf>
    <xf numFmtId="167" fontId="19" fillId="13" borderId="20" xfId="0" applyNumberFormat="1" applyFont="1" applyFill="1" applyBorder="1" applyAlignment="1">
      <alignment horizontal="center"/>
    </xf>
    <xf numFmtId="3" fontId="19" fillId="13" borderId="20" xfId="0" applyNumberFormat="1" applyFont="1" applyFill="1" applyBorder="1" applyAlignment="1">
      <alignment horizontal="center"/>
    </xf>
    <xf numFmtId="0" fontId="14" fillId="13" borderId="20" xfId="0" applyFont="1" applyFill="1" applyBorder="1" applyAlignment="1">
      <alignment horizontal="center"/>
    </xf>
    <xf numFmtId="167" fontId="19" fillId="0" borderId="20" xfId="0" applyNumberFormat="1" applyFont="1" applyBorder="1" applyAlignment="1">
      <alignment horizontal="center"/>
    </xf>
    <xf numFmtId="3" fontId="19" fillId="0" borderId="20" xfId="0" applyNumberFormat="1" applyFont="1" applyBorder="1" applyAlignment="1">
      <alignment horizontal="center"/>
    </xf>
    <xf numFmtId="0" fontId="14" fillId="0" borderId="20" xfId="0" applyFont="1" applyBorder="1" applyAlignment="1">
      <alignment horizontal="center"/>
    </xf>
    <xf numFmtId="0" fontId="0" fillId="13" borderId="20" xfId="0" applyFill="1" applyBorder="1"/>
    <xf numFmtId="166" fontId="19" fillId="13" borderId="20" xfId="0" applyNumberFormat="1" applyFont="1" applyFill="1" applyBorder="1" applyAlignment="1">
      <alignment horizontal="center"/>
    </xf>
    <xf numFmtId="0" fontId="0" fillId="0" borderId="20" xfId="0" applyBorder="1"/>
    <xf numFmtId="166" fontId="19" fillId="0" borderId="20" xfId="0" applyNumberFormat="1" applyFont="1" applyBorder="1" applyAlignment="1">
      <alignment horizontal="center"/>
    </xf>
    <xf numFmtId="0" fontId="18" fillId="7" borderId="21" xfId="0" applyFont="1" applyFill="1" applyBorder="1" applyAlignment="1">
      <alignment horizontal="center"/>
    </xf>
    <xf numFmtId="167" fontId="20" fillId="6" borderId="22" xfId="0" applyNumberFormat="1" applyFont="1" applyFill="1" applyBorder="1" applyAlignment="1">
      <alignment horizontal="center"/>
    </xf>
    <xf numFmtId="3" fontId="20" fillId="6" borderId="22" xfId="0" applyNumberFormat="1" applyFont="1" applyFill="1" applyBorder="1" applyAlignment="1">
      <alignment horizontal="center"/>
    </xf>
    <xf numFmtId="0" fontId="0" fillId="0" borderId="22" xfId="0" applyBorder="1"/>
    <xf numFmtId="0" fontId="18" fillId="7" borderId="23" xfId="0" applyFont="1" applyFill="1" applyBorder="1" applyAlignment="1">
      <alignment horizontal="center"/>
    </xf>
    <xf numFmtId="17" fontId="20" fillId="13" borderId="24" xfId="0" applyNumberFormat="1" applyFont="1" applyFill="1" applyBorder="1" applyAlignment="1">
      <alignment horizontal="center"/>
    </xf>
    <xf numFmtId="17" fontId="19" fillId="0" borderId="24" xfId="0" applyNumberFormat="1" applyFont="1" applyBorder="1" applyAlignment="1">
      <alignment horizontal="center"/>
    </xf>
    <xf numFmtId="17" fontId="19" fillId="13" borderId="24" xfId="0" applyNumberFormat="1" applyFont="1" applyFill="1" applyBorder="1" applyAlignment="1">
      <alignment horizontal="center"/>
    </xf>
    <xf numFmtId="0" fontId="20" fillId="6" borderId="25" xfId="0" applyFont="1" applyFill="1" applyBorder="1" applyAlignment="1">
      <alignment horizontal="center"/>
    </xf>
    <xf numFmtId="0" fontId="18" fillId="7" borderId="26" xfId="0" applyFont="1" applyFill="1" applyBorder="1" applyAlignment="1">
      <alignment horizontal="center"/>
    </xf>
    <xf numFmtId="166" fontId="19" fillId="13" borderId="27" xfId="0" applyNumberFormat="1" applyFont="1" applyFill="1" applyBorder="1" applyAlignment="1">
      <alignment horizontal="center"/>
    </xf>
    <xf numFmtId="166" fontId="19" fillId="0" borderId="27" xfId="0" applyNumberFormat="1" applyFont="1" applyBorder="1" applyAlignment="1">
      <alignment horizontal="center"/>
    </xf>
    <xf numFmtId="0" fontId="0" fillId="0" borderId="28" xfId="0" applyBorder="1"/>
    <xf numFmtId="0" fontId="19" fillId="13" borderId="24" xfId="0" applyFont="1" applyFill="1" applyBorder="1" applyAlignment="1">
      <alignment horizontal="center"/>
    </xf>
    <xf numFmtId="0" fontId="19" fillId="0" borderId="24" xfId="0" applyFont="1" applyBorder="1" applyAlignment="1">
      <alignment horizontal="center"/>
    </xf>
    <xf numFmtId="166" fontId="20" fillId="6" borderId="28" xfId="0" applyNumberFormat="1" applyFont="1" applyFill="1" applyBorder="1" applyAlignment="1">
      <alignment horizontal="center"/>
    </xf>
    <xf numFmtId="166" fontId="20" fillId="6" borderId="22" xfId="0" applyNumberFormat="1" applyFont="1" applyFill="1" applyBorder="1" applyAlignment="1">
      <alignment horizontal="center"/>
    </xf>
    <xf numFmtId="165" fontId="19" fillId="0" borderId="27" xfId="0" applyNumberFormat="1" applyFont="1" applyBorder="1" applyAlignment="1">
      <alignment horizontal="center"/>
    </xf>
    <xf numFmtId="165" fontId="20" fillId="6" borderId="28" xfId="0" applyNumberFormat="1" applyFont="1" applyFill="1" applyBorder="1" applyAlignment="1">
      <alignment horizontal="center"/>
    </xf>
    <xf numFmtId="167" fontId="19" fillId="0" borderId="22" xfId="0" applyNumberFormat="1" applyFont="1" applyBorder="1" applyAlignment="1">
      <alignment horizontal="center"/>
    </xf>
    <xf numFmtId="3" fontId="19" fillId="0" borderId="22" xfId="0" applyNumberFormat="1" applyFont="1" applyBorder="1" applyAlignment="1">
      <alignment horizontal="center"/>
    </xf>
    <xf numFmtId="0" fontId="19" fillId="0" borderId="25" xfId="0" applyFont="1" applyBorder="1" applyAlignment="1">
      <alignment horizontal="center"/>
    </xf>
    <xf numFmtId="166" fontId="19" fillId="0" borderId="28" xfId="0" applyNumberFormat="1" applyFont="1" applyBorder="1" applyAlignment="1">
      <alignment horizontal="center"/>
    </xf>
    <xf numFmtId="0" fontId="13" fillId="6" borderId="0" xfId="0" applyFont="1" applyFill="1" applyAlignment="1">
      <alignment vertical="center"/>
    </xf>
    <xf numFmtId="0" fontId="14" fillId="6" borderId="0" xfId="0" applyFont="1" applyFill="1"/>
    <xf numFmtId="167" fontId="9" fillId="5" borderId="15" xfId="0" applyNumberFormat="1" applyFont="1" applyFill="1" applyBorder="1" applyAlignment="1">
      <alignment horizontal="center"/>
    </xf>
    <xf numFmtId="167" fontId="9" fillId="5" borderId="16" xfId="0" applyNumberFormat="1" applyFont="1" applyFill="1" applyBorder="1" applyAlignment="1">
      <alignment horizontal="center"/>
    </xf>
    <xf numFmtId="3" fontId="10" fillId="5" borderId="15" xfId="0" applyNumberFormat="1" applyFont="1" applyFill="1" applyBorder="1" applyAlignment="1">
      <alignment horizontal="center"/>
    </xf>
    <xf numFmtId="3" fontId="10" fillId="5" borderId="16" xfId="0" applyNumberFormat="1" applyFont="1" applyFill="1" applyBorder="1" applyAlignment="1">
      <alignment horizontal="center"/>
    </xf>
    <xf numFmtId="2" fontId="11" fillId="5" borderId="15" xfId="0" applyNumberFormat="1" applyFont="1" applyFill="1" applyBorder="1" applyAlignment="1">
      <alignment horizontal="center"/>
    </xf>
    <xf numFmtId="2" fontId="11" fillId="5" borderId="16" xfId="0" applyNumberFormat="1" applyFont="1" applyFill="1" applyBorder="1" applyAlignment="1">
      <alignment horizontal="center"/>
    </xf>
    <xf numFmtId="165" fontId="12" fillId="5" borderId="15" xfId="0" applyNumberFormat="1" applyFont="1" applyFill="1" applyBorder="1" applyAlignment="1">
      <alignment horizontal="center"/>
    </xf>
    <xf numFmtId="165" fontId="12" fillId="5" borderId="16" xfId="0" applyNumberFormat="1" applyFont="1" applyFill="1" applyBorder="1" applyAlignment="1">
      <alignment horizontal="center"/>
    </xf>
    <xf numFmtId="0" fontId="6" fillId="5" borderId="0" xfId="0" applyFont="1" applyFill="1"/>
    <xf numFmtId="0" fontId="7" fillId="5" borderId="0" xfId="0" applyFont="1" applyFill="1"/>
    <xf numFmtId="0" fontId="8" fillId="5" borderId="13" xfId="0" applyFont="1" applyFill="1" applyBorder="1" applyAlignment="1">
      <alignment horizontal="center"/>
    </xf>
    <xf numFmtId="0" fontId="8" fillId="5" borderId="14" xfId="0" applyFont="1" applyFill="1" applyBorder="1" applyAlignment="1">
      <alignment horizontal="center"/>
    </xf>
  </cellXfs>
  <cellStyles count="3">
    <cellStyle name="Comma" xfId="1" builtinId="3"/>
    <cellStyle name="Normal" xfId="0" builtinId="0"/>
    <cellStyle name="Percent" xfId="2" builtinId="5"/>
  </cellStyles>
  <dxfs count="12">
    <dxf>
      <numFmt numFmtId="14" formatCode="0.00%"/>
    </dxf>
    <dxf>
      <numFmt numFmtId="35" formatCode="_ * #,##0.00_ ;_ * \-#,##0.00_ ;_ * &quot;-&quot;??_ ;_ @_ "/>
    </dxf>
    <dxf>
      <numFmt numFmtId="35" formatCode="_ * #,##0.00_ ;_ * \-#,##0.00_ ;_ * &quot;-&quot;??_ ;_ @_ "/>
    </dxf>
    <dxf>
      <numFmt numFmtId="14" formatCode="0.00%"/>
    </dxf>
    <dxf>
      <numFmt numFmtId="164" formatCode="_ * #,##0_ ;_ * \-#,##0_ ;_ * &quot;-&quot;??_ ;_ @_ "/>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colors>
    <mruColors>
      <color rgb="FFFFFFC5"/>
      <color rgb="FFFFD9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ivotCacheDefinition" Target="pivotCache/pivotCacheDefinition13.xml"/><Relationship Id="rId3" Type="http://schemas.openxmlformats.org/officeDocument/2006/relationships/worksheet" Target="worksheets/sheet3.xml"/><Relationship Id="rId21" Type="http://schemas.openxmlformats.org/officeDocument/2006/relationships/pivotCacheDefinition" Target="pivotCache/pivotCacheDefinition12.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4.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3.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2.xml"/><Relationship Id="rId28"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pivotCacheDefinition" Target="pivotCache/pivotCacheDefinition5.xml"/><Relationship Id="rId22" Type="http://schemas.microsoft.com/office/2007/relationships/slicerCache" Target="slicerCaches/slicerCache1.xml"/><Relationship Id="rId27" Type="http://schemas.microsoft.com/office/2011/relationships/timelineCache" Target="timelineCaches/timelineCache1.xml"/><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2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2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2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2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2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6.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9.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Revenue by Brand</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[1]ChartData!$K$1</c:f>
              <c:strCache>
                <c:ptCount val="1"/>
                <c:pt idx="0">
                  <c:v>Revenue</c:v>
                </c:pt>
              </c:strCache>
            </c:strRef>
          </c:tx>
          <c:spPr>
            <a:solidFill>
              <a:srgbClr val="548235"/>
            </a:solidFill>
            <a:ln>
              <a:noFill/>
            </a:ln>
            <a:effectLst/>
          </c:spPr>
          <c:invertIfNegative val="0"/>
          <c:cat>
            <c:strRef>
              <c:f>[1]ChartData!$J$2:$J$11</c:f>
              <c:strCache>
                <c:ptCount val="10"/>
                <c:pt idx="0">
                  <c:v>Adidas</c:v>
                </c:pt>
                <c:pt idx="1">
                  <c:v>Apple</c:v>
                </c:pt>
                <c:pt idx="2">
                  <c:v>Boat</c:v>
                </c:pt>
                <c:pt idx="3">
                  <c:v>Dell</c:v>
                </c:pt>
                <c:pt idx="4">
                  <c:v>HP</c:v>
                </c:pt>
                <c:pt idx="5">
                  <c:v>Lenovo</c:v>
                </c:pt>
                <c:pt idx="6">
                  <c:v>Nike</c:v>
                </c:pt>
                <c:pt idx="7">
                  <c:v>Noise</c:v>
                </c:pt>
                <c:pt idx="8">
                  <c:v>Samsung</c:v>
                </c:pt>
                <c:pt idx="9">
                  <c:v>Sony</c:v>
                </c:pt>
              </c:strCache>
            </c:strRef>
          </c:cat>
          <c:val>
            <c:numRef>
              <c:f>[1]ChartData!$K$2:$K$11</c:f>
              <c:numCache>
                <c:formatCode>General</c:formatCode>
                <c:ptCount val="10"/>
                <c:pt idx="0">
                  <c:v>6098317.3000000007</c:v>
                </c:pt>
                <c:pt idx="1">
                  <c:v>7971239</c:v>
                </c:pt>
                <c:pt idx="2">
                  <c:v>8909490.8800000027</c:v>
                </c:pt>
                <c:pt idx="3">
                  <c:v>9543123.0299999993</c:v>
                </c:pt>
                <c:pt idx="4">
                  <c:v>7645663.7899999963</c:v>
                </c:pt>
                <c:pt idx="5">
                  <c:v>7826678.6000000024</c:v>
                </c:pt>
                <c:pt idx="6">
                  <c:v>8119400.5200000014</c:v>
                </c:pt>
                <c:pt idx="7">
                  <c:v>8225471.6700000018</c:v>
                </c:pt>
                <c:pt idx="8">
                  <c:v>6787101.8400000008</c:v>
                </c:pt>
                <c:pt idx="9">
                  <c:v>9533174.4999999963</c:v>
                </c:pt>
              </c:numCache>
            </c:numRef>
          </c:val>
          <c:extLst>
            <c:ext xmlns:c16="http://schemas.microsoft.com/office/drawing/2014/chart" uri="{C3380CC4-5D6E-409C-BE32-E72D297353CC}">
              <c16:uniqueId val="{00000000-F395-4F18-939C-A6EA2B8700FF}"/>
            </c:ext>
          </c:extLst>
        </c:ser>
        <c:dLbls>
          <c:showLegendKey val="0"/>
          <c:showVal val="0"/>
          <c:showCatName val="0"/>
          <c:showSerName val="0"/>
          <c:showPercent val="0"/>
          <c:showBubbleSize val="0"/>
        </c:dLbls>
        <c:gapWidth val="182"/>
        <c:axId val="632225391"/>
        <c:axId val="632219631"/>
      </c:barChart>
      <c:catAx>
        <c:axId val="632225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19631"/>
        <c:crosses val="autoZero"/>
        <c:auto val="1"/>
        <c:lblAlgn val="ctr"/>
        <c:lblOffset val="100"/>
        <c:noMultiLvlLbl val="0"/>
      </c:catAx>
      <c:valAx>
        <c:axId val="6322196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25391"/>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Revenue by SubCategory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[1]ChartData!$H$1</c:f>
              <c:strCache>
                <c:ptCount val="1"/>
                <c:pt idx="0">
                  <c:v>Revenue</c:v>
                </c:pt>
              </c:strCache>
            </c:strRef>
          </c:tx>
          <c:spPr>
            <a:solidFill>
              <a:srgbClr val="BF8F00"/>
            </a:solidFill>
            <a:ln>
              <a:noFill/>
            </a:ln>
            <a:effectLst/>
          </c:spPr>
          <c:invertIfNegative val="0"/>
          <c:cat>
            <c:strRef>
              <c:f>[1]ChartData!$G$2:$G$11</c:f>
              <c:strCache>
                <c:ptCount val="10"/>
                <c:pt idx="0">
                  <c:v>Backpack</c:v>
                </c:pt>
                <c:pt idx="1">
                  <c:v>Camera</c:v>
                </c:pt>
                <c:pt idx="2">
                  <c:v>Headphones</c:v>
                </c:pt>
                <c:pt idx="3">
                  <c:v>Keyboard</c:v>
                </c:pt>
                <c:pt idx="4">
                  <c:v>Laptop</c:v>
                </c:pt>
                <c:pt idx="5">
                  <c:v>Mouse</c:v>
                </c:pt>
                <c:pt idx="6">
                  <c:v>Phone</c:v>
                </c:pt>
                <c:pt idx="7">
                  <c:v>Shoes</c:v>
                </c:pt>
                <c:pt idx="8">
                  <c:v>Tablet</c:v>
                </c:pt>
                <c:pt idx="9">
                  <c:v>Watch</c:v>
                </c:pt>
              </c:strCache>
            </c:strRef>
          </c:cat>
          <c:val>
            <c:numRef>
              <c:f>[1]ChartData!$H$2:$H$11</c:f>
              <c:numCache>
                <c:formatCode>General</c:formatCode>
                <c:ptCount val="10"/>
                <c:pt idx="0">
                  <c:v>6917057.3099999968</c:v>
                </c:pt>
                <c:pt idx="1">
                  <c:v>7249247.120000002</c:v>
                </c:pt>
                <c:pt idx="2">
                  <c:v>9465190.9499999993</c:v>
                </c:pt>
                <c:pt idx="3">
                  <c:v>10282369.440000003</c:v>
                </c:pt>
                <c:pt idx="4">
                  <c:v>7460016.0599999996</c:v>
                </c:pt>
                <c:pt idx="5">
                  <c:v>8081798.0299999993</c:v>
                </c:pt>
                <c:pt idx="6">
                  <c:v>7200893.160000002</c:v>
                </c:pt>
                <c:pt idx="7">
                  <c:v>8324494.6699999981</c:v>
                </c:pt>
                <c:pt idx="8">
                  <c:v>7198601.1700000027</c:v>
                </c:pt>
                <c:pt idx="9">
                  <c:v>8479993.2199999951</c:v>
                </c:pt>
              </c:numCache>
            </c:numRef>
          </c:val>
          <c:extLst>
            <c:ext xmlns:c16="http://schemas.microsoft.com/office/drawing/2014/chart" uri="{C3380CC4-5D6E-409C-BE32-E72D297353CC}">
              <c16:uniqueId val="{00000000-1FFB-4C74-879A-37164D7BEA26}"/>
            </c:ext>
          </c:extLst>
        </c:ser>
        <c:dLbls>
          <c:showLegendKey val="0"/>
          <c:showVal val="0"/>
          <c:showCatName val="0"/>
          <c:showSerName val="0"/>
          <c:showPercent val="0"/>
          <c:showBubbleSize val="0"/>
        </c:dLbls>
        <c:gapWidth val="182"/>
        <c:axId val="632224431"/>
        <c:axId val="632217711"/>
      </c:barChart>
      <c:catAx>
        <c:axId val="63222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17711"/>
        <c:crosses val="autoZero"/>
        <c:auto val="1"/>
        <c:lblAlgn val="ctr"/>
        <c:lblOffset val="100"/>
        <c:noMultiLvlLbl val="0"/>
      </c:catAx>
      <c:valAx>
        <c:axId val="6322177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24431"/>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Revenue by Payment Method</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[1]ChartData!$N$1</c:f>
              <c:strCache>
                <c:ptCount val="1"/>
                <c:pt idx="0">
                  <c:v>Revenue</c:v>
                </c:pt>
              </c:strCache>
            </c:strRef>
          </c:tx>
          <c:spPr>
            <a:solidFill>
              <a:srgbClr val="5B9BD5"/>
            </a:solidFill>
            <a:ln>
              <a:noFill/>
            </a:ln>
            <a:effectLst/>
          </c:spPr>
          <c:invertIfNegative val="0"/>
          <c:cat>
            <c:strRef>
              <c:f>[1]ChartData!$M$2:$M$5</c:f>
              <c:strCache>
                <c:ptCount val="4"/>
                <c:pt idx="0">
                  <c:v>Card</c:v>
                </c:pt>
                <c:pt idx="1">
                  <c:v>Cash on Delivery</c:v>
                </c:pt>
                <c:pt idx="2">
                  <c:v>Net Banking</c:v>
                </c:pt>
                <c:pt idx="3">
                  <c:v>UPI</c:v>
                </c:pt>
              </c:strCache>
            </c:strRef>
          </c:cat>
          <c:val>
            <c:numRef>
              <c:f>[1]ChartData!$N$2:$N$5</c:f>
              <c:numCache>
                <c:formatCode>General</c:formatCode>
                <c:ptCount val="4"/>
                <c:pt idx="0">
                  <c:v>18942325.819999993</c:v>
                </c:pt>
                <c:pt idx="1">
                  <c:v>19666864.139999986</c:v>
                </c:pt>
                <c:pt idx="2">
                  <c:v>20649726.420000017</c:v>
                </c:pt>
                <c:pt idx="3">
                  <c:v>21400744.749999996</c:v>
                </c:pt>
              </c:numCache>
            </c:numRef>
          </c:val>
          <c:extLst>
            <c:ext xmlns:c16="http://schemas.microsoft.com/office/drawing/2014/chart" uri="{C3380CC4-5D6E-409C-BE32-E72D297353CC}">
              <c16:uniqueId val="{00000000-81E5-48EB-BDDD-239B9D86825B}"/>
            </c:ext>
          </c:extLst>
        </c:ser>
        <c:dLbls>
          <c:showLegendKey val="0"/>
          <c:showVal val="0"/>
          <c:showCatName val="0"/>
          <c:showSerName val="0"/>
          <c:showPercent val="0"/>
          <c:showBubbleSize val="0"/>
        </c:dLbls>
        <c:gapWidth val="219"/>
        <c:overlap val="-27"/>
        <c:axId val="632225871"/>
        <c:axId val="632226351"/>
      </c:barChart>
      <c:catAx>
        <c:axId val="63222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26351"/>
        <c:crosses val="autoZero"/>
        <c:auto val="1"/>
        <c:lblAlgn val="ctr"/>
        <c:lblOffset val="100"/>
        <c:noMultiLvlLbl val="0"/>
      </c:catAx>
      <c:valAx>
        <c:axId val="6322263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2587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Order Channel Split</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pieChart>
        <c:varyColors val="1"/>
        <c:ser>
          <c:idx val="0"/>
          <c:order val="0"/>
          <c:tx>
            <c:strRef>
              <c:f>[1]ChartData!$Q$1</c:f>
              <c:strCache>
                <c:ptCount val="1"/>
                <c:pt idx="0">
                  <c:v>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9F-4084-8181-3AFB99B159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9F-4084-8181-3AFB99B159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[1]ChartData!$P$2:$P$3</c:f>
              <c:strCache>
                <c:ptCount val="2"/>
                <c:pt idx="0">
                  <c:v>Mobile App</c:v>
                </c:pt>
                <c:pt idx="1">
                  <c:v>Website</c:v>
                </c:pt>
              </c:strCache>
            </c:strRef>
          </c:cat>
          <c:val>
            <c:numRef>
              <c:f>[1]ChartData!$Q$2:$Q$3</c:f>
              <c:numCache>
                <c:formatCode>General</c:formatCode>
                <c:ptCount val="2"/>
                <c:pt idx="0">
                  <c:v>41023498.219999991</c:v>
                </c:pt>
                <c:pt idx="1">
                  <c:v>39636162.910000019</c:v>
                </c:pt>
              </c:numCache>
            </c:numRef>
          </c:val>
          <c:extLst>
            <c:ext xmlns:c16="http://schemas.microsoft.com/office/drawing/2014/chart" uri="{C3380CC4-5D6E-409C-BE32-E72D297353CC}">
              <c16:uniqueId val="{00000004-069F-4084-8181-3AFB99B159E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Revenue by Return Status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[1]ChartData!$T$1</c:f>
              <c:strCache>
                <c:ptCount val="1"/>
                <c:pt idx="0">
                  <c:v>Revenue</c:v>
                </c:pt>
              </c:strCache>
            </c:strRef>
          </c:tx>
          <c:spPr>
            <a:solidFill>
              <a:srgbClr val="ED7D31"/>
            </a:solidFill>
            <a:ln>
              <a:noFill/>
            </a:ln>
            <a:effectLst/>
          </c:spPr>
          <c:invertIfNegative val="0"/>
          <c:cat>
            <c:strRef>
              <c:f>[1]ChartData!$S$2:$S$3</c:f>
              <c:strCache>
                <c:ptCount val="2"/>
                <c:pt idx="0">
                  <c:v>No Return</c:v>
                </c:pt>
                <c:pt idx="1">
                  <c:v>Returned</c:v>
                </c:pt>
              </c:strCache>
            </c:strRef>
          </c:cat>
          <c:val>
            <c:numRef>
              <c:f>[1]ChartData!$T$2:$T$3</c:f>
              <c:numCache>
                <c:formatCode>General</c:formatCode>
                <c:ptCount val="2"/>
                <c:pt idx="0">
                  <c:v>40434796.419999987</c:v>
                </c:pt>
                <c:pt idx="1">
                  <c:v>40224864.710000016</c:v>
                </c:pt>
              </c:numCache>
            </c:numRef>
          </c:val>
          <c:extLst>
            <c:ext xmlns:c16="http://schemas.microsoft.com/office/drawing/2014/chart" uri="{C3380CC4-5D6E-409C-BE32-E72D297353CC}">
              <c16:uniqueId val="{00000000-4D34-46CA-8F47-7A11C4724781}"/>
            </c:ext>
          </c:extLst>
        </c:ser>
        <c:dLbls>
          <c:showLegendKey val="0"/>
          <c:showVal val="0"/>
          <c:showCatName val="0"/>
          <c:showSerName val="0"/>
          <c:showPercent val="0"/>
          <c:showBubbleSize val="0"/>
        </c:dLbls>
        <c:gapWidth val="219"/>
        <c:overlap val="-27"/>
        <c:axId val="632236431"/>
        <c:axId val="632220591"/>
      </c:barChart>
      <c:catAx>
        <c:axId val="63223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20591"/>
        <c:crosses val="autoZero"/>
        <c:auto val="1"/>
        <c:lblAlgn val="ctr"/>
        <c:lblOffset val="100"/>
        <c:noMultiLvlLbl val="0"/>
      </c:catAx>
      <c:valAx>
        <c:axId val="632220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3643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Revenue by State</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[1]ChartData!$W$1</c:f>
              <c:strCache>
                <c:ptCount val="1"/>
                <c:pt idx="0">
                  <c:v>Revenue</c:v>
                </c:pt>
              </c:strCache>
            </c:strRef>
          </c:tx>
          <c:spPr>
            <a:solidFill>
              <a:srgbClr val="70AD47"/>
            </a:solidFill>
            <a:ln>
              <a:noFill/>
            </a:ln>
            <a:effectLst/>
          </c:spPr>
          <c:invertIfNegative val="0"/>
          <c:cat>
            <c:strRef>
              <c:f>[1]ChartData!$V$2:$V$7</c:f>
              <c:strCache>
                <c:ptCount val="6"/>
                <c:pt idx="0">
                  <c:v>Maharashtra</c:v>
                </c:pt>
                <c:pt idx="1">
                  <c:v>Punjab</c:v>
                </c:pt>
                <c:pt idx="2">
                  <c:v>Delhi</c:v>
                </c:pt>
                <c:pt idx="3">
                  <c:v>Uttar Pradesh</c:v>
                </c:pt>
                <c:pt idx="4">
                  <c:v>Karnataka</c:v>
                </c:pt>
                <c:pt idx="5">
                  <c:v>Rajasthan</c:v>
                </c:pt>
              </c:strCache>
            </c:strRef>
          </c:cat>
          <c:val>
            <c:numRef>
              <c:f>[1]ChartData!$W$2:$W$7</c:f>
              <c:numCache>
                <c:formatCode>General</c:formatCode>
                <c:ptCount val="6"/>
                <c:pt idx="0">
                  <c:v>22479226.129999995</c:v>
                </c:pt>
                <c:pt idx="1">
                  <c:v>18728487.509999994</c:v>
                </c:pt>
                <c:pt idx="2">
                  <c:v>10903516.760000009</c:v>
                </c:pt>
                <c:pt idx="3">
                  <c:v>10075712.010000004</c:v>
                </c:pt>
                <c:pt idx="4">
                  <c:v>9693364.7499999981</c:v>
                </c:pt>
                <c:pt idx="5">
                  <c:v>8779353.9700000007</c:v>
                </c:pt>
              </c:numCache>
            </c:numRef>
          </c:val>
          <c:extLst>
            <c:ext xmlns:c16="http://schemas.microsoft.com/office/drawing/2014/chart" uri="{C3380CC4-5D6E-409C-BE32-E72D297353CC}">
              <c16:uniqueId val="{00000000-3030-4035-9D78-9AA405BF16E9}"/>
            </c:ext>
          </c:extLst>
        </c:ser>
        <c:dLbls>
          <c:showLegendKey val="0"/>
          <c:showVal val="0"/>
          <c:showCatName val="0"/>
          <c:showSerName val="0"/>
          <c:showPercent val="0"/>
          <c:showBubbleSize val="0"/>
        </c:dLbls>
        <c:gapWidth val="182"/>
        <c:axId val="632236911"/>
        <c:axId val="632246991"/>
      </c:barChart>
      <c:catAx>
        <c:axId val="63223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46991"/>
        <c:crosses val="autoZero"/>
        <c:auto val="1"/>
        <c:lblAlgn val="ctr"/>
        <c:lblOffset val="100"/>
        <c:noMultiLvlLbl val="0"/>
      </c:catAx>
      <c:valAx>
        <c:axId val="63224699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632236911"/>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[1]ChartData!$B$1</c:f>
              <c:strCache>
                <c:ptCount val="1"/>
                <c:pt idx="0">
                  <c:v>Revenue</c:v>
                </c:pt>
              </c:strCache>
            </c:strRef>
          </c:tx>
          <c:spPr>
            <a:solidFill>
              <a:srgbClr val="2E75B6"/>
            </a:solidFill>
            <a:ln>
              <a:noFill/>
            </a:ln>
            <a:effectLst/>
          </c:spPr>
          <c:invertIfNegative val="0"/>
          <c:cat>
            <c:strRef>
              <c:f>[1]ChartData!$A$2:$A$14</c:f>
              <c:strCache>
                <c:ptCount val="13"/>
                <c:pt idx="0">
                  <c:v>Apr 25</c:v>
                </c:pt>
                <c:pt idx="1">
                  <c:v>May 25</c:v>
                </c:pt>
                <c:pt idx="2">
                  <c:v>Jun 25</c:v>
                </c:pt>
                <c:pt idx="3">
                  <c:v>Jul 25</c:v>
                </c:pt>
                <c:pt idx="4">
                  <c:v>Aug 25</c:v>
                </c:pt>
                <c:pt idx="5">
                  <c:v>Sep 25</c:v>
                </c:pt>
                <c:pt idx="6">
                  <c:v>Oct 25</c:v>
                </c:pt>
                <c:pt idx="7">
                  <c:v>Nov 25</c:v>
                </c:pt>
                <c:pt idx="8">
                  <c:v>Dec 25</c:v>
                </c:pt>
                <c:pt idx="9">
                  <c:v>Jan 26</c:v>
                </c:pt>
                <c:pt idx="10">
                  <c:v>Feb 26</c:v>
                </c:pt>
                <c:pt idx="11">
                  <c:v>Mar 26</c:v>
                </c:pt>
                <c:pt idx="12">
                  <c:v>Apr 26</c:v>
                </c:pt>
              </c:strCache>
            </c:strRef>
          </c:cat>
          <c:val>
            <c:numRef>
              <c:f>[1]ChartData!$B$2:$B$14</c:f>
              <c:numCache>
                <c:formatCode>General</c:formatCode>
                <c:ptCount val="13"/>
                <c:pt idx="0">
                  <c:v>4588151.33</c:v>
                </c:pt>
                <c:pt idx="1">
                  <c:v>6343413.3999999985</c:v>
                </c:pt>
                <c:pt idx="2">
                  <c:v>5495095.5600000005</c:v>
                </c:pt>
                <c:pt idx="3">
                  <c:v>7245697.5800000001</c:v>
                </c:pt>
                <c:pt idx="4">
                  <c:v>7105714.5899999989</c:v>
                </c:pt>
                <c:pt idx="5">
                  <c:v>7191098.0500000017</c:v>
                </c:pt>
                <c:pt idx="6">
                  <c:v>6965480.6200000001</c:v>
                </c:pt>
                <c:pt idx="7">
                  <c:v>6656273.5199999977</c:v>
                </c:pt>
                <c:pt idx="8">
                  <c:v>8431313.3100000024</c:v>
                </c:pt>
                <c:pt idx="9">
                  <c:v>6908071.5400000019</c:v>
                </c:pt>
                <c:pt idx="10">
                  <c:v>5033349.53</c:v>
                </c:pt>
                <c:pt idx="11">
                  <c:v>6781150.3799999999</c:v>
                </c:pt>
                <c:pt idx="12">
                  <c:v>1914851.7200000002</c:v>
                </c:pt>
              </c:numCache>
            </c:numRef>
          </c:val>
          <c:extLst>
            <c:ext xmlns:c16="http://schemas.microsoft.com/office/drawing/2014/chart" uri="{C3380CC4-5D6E-409C-BE32-E72D297353CC}">
              <c16:uniqueId val="{00000000-3CB2-4C7F-9D25-5EE5FF3B7FD0}"/>
            </c:ext>
          </c:extLst>
        </c:ser>
        <c:dLbls>
          <c:showLegendKey val="0"/>
          <c:showVal val="0"/>
          <c:showCatName val="0"/>
          <c:showSerName val="0"/>
          <c:showPercent val="0"/>
          <c:showBubbleSize val="0"/>
        </c:dLbls>
        <c:gapWidth val="219"/>
        <c:overlap val="-27"/>
        <c:axId val="773409359"/>
        <c:axId val="773399279"/>
      </c:barChart>
      <c:catAx>
        <c:axId val="77340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773399279"/>
        <c:crosses val="autoZero"/>
        <c:auto val="1"/>
        <c:lblAlgn val="ctr"/>
        <c:lblOffset val="100"/>
        <c:noMultiLvlLbl val="0"/>
      </c:catAx>
      <c:valAx>
        <c:axId val="7733992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808080"/>
                </a:solidFill>
                <a:latin typeface="+mn-lt"/>
                <a:ea typeface="+mn-ea"/>
                <a:cs typeface="+mn-cs"/>
              </a:defRPr>
            </a:pPr>
            <a:endParaRPr lang="en-US"/>
          </a:p>
        </c:txPr>
        <c:crossAx val="77340935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excel.xlsx]Pivot!Payment method</c:name>
    <c:fmtId val="0"/>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s>
    <c:plotArea>
      <c:layout/>
      <c:barChart>
        <c:barDir val="col"/>
        <c:grouping val="clustered"/>
        <c:varyColors val="0"/>
        <c:ser>
          <c:idx val="0"/>
          <c:order val="0"/>
          <c:tx>
            <c:strRef>
              <c:f>Pivot!$B$3</c:f>
              <c:strCache>
                <c:ptCount val="1"/>
                <c:pt idx="0">
                  <c:v>Total</c:v>
                </c:pt>
              </c:strCache>
            </c:strRef>
          </c:tx>
          <c:spPr>
            <a:solidFill>
              <a:schemeClr val="accent2">
                <a:lumMod val="75000"/>
              </a:schemeClr>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3-17BD-40FB-BB78-2855D3C546F5}"/>
              </c:ext>
            </c:extLst>
          </c:dPt>
          <c:cat>
            <c:strRef>
              <c:f>Pivot!$A$4:$A$8</c:f>
              <c:strCache>
                <c:ptCount val="4"/>
                <c:pt idx="0">
                  <c:v>Electronics</c:v>
                </c:pt>
                <c:pt idx="1">
                  <c:v>Accessories</c:v>
                </c:pt>
                <c:pt idx="2">
                  <c:v>Fashion</c:v>
                </c:pt>
                <c:pt idx="3">
                  <c:v>(blank)</c:v>
                </c:pt>
              </c:strCache>
            </c:strRef>
          </c:cat>
          <c:val>
            <c:numRef>
              <c:f>Pivot!$B$4:$B$8</c:f>
              <c:numCache>
                <c:formatCode>General</c:formatCode>
                <c:ptCount val="4"/>
                <c:pt idx="0">
                  <c:v>57012218.540000014</c:v>
                </c:pt>
                <c:pt idx="1">
                  <c:v>6917057.3099999968</c:v>
                </c:pt>
                <c:pt idx="2">
                  <c:v>16804487.890000004</c:v>
                </c:pt>
              </c:numCache>
            </c:numRef>
          </c:val>
          <c:extLst>
            <c:ext xmlns:c16="http://schemas.microsoft.com/office/drawing/2014/chart" uri="{C3380CC4-5D6E-409C-BE32-E72D297353CC}">
              <c16:uniqueId val="{00000000-17BD-40FB-BB78-2855D3C546F5}"/>
            </c:ext>
          </c:extLst>
        </c:ser>
        <c:dLbls>
          <c:showLegendKey val="0"/>
          <c:showVal val="0"/>
          <c:showCatName val="0"/>
          <c:showSerName val="0"/>
          <c:showPercent val="0"/>
          <c:showBubbleSize val="0"/>
        </c:dLbls>
        <c:gapWidth val="219"/>
        <c:overlap val="-27"/>
        <c:axId val="2111004096"/>
        <c:axId val="569259184"/>
      </c:barChart>
      <c:catAx>
        <c:axId val="211100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59184"/>
        <c:crosses val="autoZero"/>
        <c:auto val="1"/>
        <c:lblAlgn val="ctr"/>
        <c:lblOffset val="100"/>
        <c:noMultiLvlLbl val="0"/>
      </c:catAx>
      <c:valAx>
        <c:axId val="56925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00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excel.xlsx]Pivot!Payment method</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Electronics</c:v>
                </c:pt>
                <c:pt idx="1">
                  <c:v>Accessories</c:v>
                </c:pt>
                <c:pt idx="2">
                  <c:v>Fashion</c:v>
                </c:pt>
                <c:pt idx="3">
                  <c:v>(blank)</c:v>
                </c:pt>
              </c:strCache>
            </c:strRef>
          </c:cat>
          <c:val>
            <c:numRef>
              <c:f>Pivot!$B$4:$B$8</c:f>
              <c:numCache>
                <c:formatCode>General</c:formatCode>
                <c:ptCount val="4"/>
                <c:pt idx="0">
                  <c:v>57012218.540000014</c:v>
                </c:pt>
                <c:pt idx="1">
                  <c:v>6917057.3099999968</c:v>
                </c:pt>
                <c:pt idx="2">
                  <c:v>16804487.890000004</c:v>
                </c:pt>
              </c:numCache>
            </c:numRef>
          </c:val>
          <c:extLst>
            <c:ext xmlns:c16="http://schemas.microsoft.com/office/drawing/2014/chart" uri="{C3380CC4-5D6E-409C-BE32-E72D297353CC}">
              <c16:uniqueId val="{00000000-084F-429E-BEBB-26EB571FC6AB}"/>
            </c:ext>
          </c:extLst>
        </c:ser>
        <c:dLbls>
          <c:showLegendKey val="0"/>
          <c:showVal val="0"/>
          <c:showCatName val="0"/>
          <c:showSerName val="0"/>
          <c:showPercent val="0"/>
          <c:showBubbleSize val="0"/>
        </c:dLbls>
        <c:gapWidth val="182"/>
        <c:axId val="1099845936"/>
        <c:axId val="1099840656"/>
      </c:barChart>
      <c:catAx>
        <c:axId val="109984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840656"/>
        <c:crosses val="autoZero"/>
        <c:auto val="1"/>
        <c:lblAlgn val="ctr"/>
        <c:lblOffset val="100"/>
        <c:noMultiLvlLbl val="0"/>
      </c:catAx>
      <c:valAx>
        <c:axId val="1099840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84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excel.xlsx]Pivot!Payment method</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w="38100">
            <a:solidFill>
              <a:schemeClr val="lt1"/>
            </a:solidFill>
            <a:extLst>
              <a:ext uri="{C807C97D-BFC1-408E-A445-0C87EB9F89A2}">
                <ask:lineSketchStyleProps xmlns:ask="http://schemas.microsoft.com/office/drawing/2018/sketchyshapes">
                  <ask:type>
                    <ask:lineSketchFreehand/>
                  </ask:type>
                </ask:lineSketchStyleProps>
              </a:ext>
            </a:extLst>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Pivot!$B$3</c:f>
              <c:strCache>
                <c:ptCount val="1"/>
                <c:pt idx="0">
                  <c:v>Total</c:v>
                </c:pt>
              </c:strCache>
            </c:strRef>
          </c:tx>
          <c:dPt>
            <c:idx val="0"/>
            <c:bubble3D val="0"/>
            <c:spPr>
              <a:solidFill>
                <a:srgbClr val="FFFF00"/>
              </a:solidFill>
              <a:ln w="38100">
                <a:solidFill>
                  <a:schemeClr val="lt1"/>
                </a:solidFill>
                <a:extLst>
                  <a:ext uri="{C807C97D-BFC1-408E-A445-0C87EB9F89A2}">
                    <ask:lineSketchStyleProps xmlns:ask="http://schemas.microsoft.com/office/drawing/2018/sketchyshapes">
                      <ask:type>
                        <ask:lineSketchFreehand/>
                      </ask:type>
                    </ask:lineSketchStyleProps>
                  </a:ext>
                </a:extLst>
              </a:ln>
              <a:effectLst/>
            </c:spPr>
            <c:extLst>
              <c:ext xmlns:c16="http://schemas.microsoft.com/office/drawing/2014/chart" uri="{C3380CC4-5D6E-409C-BE32-E72D297353CC}">
                <c16:uniqueId val="{00000002-3034-4A21-9CFD-D61E323278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A6-4D9B-99FC-4FDE095D1A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A6-4D9B-99FC-4FDE095D1A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A6-4D9B-99FC-4FDE095D1A56}"/>
              </c:ext>
            </c:extLst>
          </c:dPt>
          <c:cat>
            <c:strRef>
              <c:f>Pivot!$A$4:$A$8</c:f>
              <c:strCache>
                <c:ptCount val="4"/>
                <c:pt idx="0">
                  <c:v>Electronics</c:v>
                </c:pt>
                <c:pt idx="1">
                  <c:v>Accessories</c:v>
                </c:pt>
                <c:pt idx="2">
                  <c:v>Fashion</c:v>
                </c:pt>
                <c:pt idx="3">
                  <c:v>(blank)</c:v>
                </c:pt>
              </c:strCache>
            </c:strRef>
          </c:cat>
          <c:val>
            <c:numRef>
              <c:f>Pivot!$B$4:$B$8</c:f>
              <c:numCache>
                <c:formatCode>General</c:formatCode>
                <c:ptCount val="4"/>
                <c:pt idx="0">
                  <c:v>57012218.540000014</c:v>
                </c:pt>
                <c:pt idx="1">
                  <c:v>6917057.3099999968</c:v>
                </c:pt>
                <c:pt idx="2">
                  <c:v>16804487.890000004</c:v>
                </c:pt>
              </c:numCache>
            </c:numRef>
          </c:val>
          <c:extLst>
            <c:ext xmlns:c16="http://schemas.microsoft.com/office/drawing/2014/chart" uri="{C3380CC4-5D6E-409C-BE32-E72D297353CC}">
              <c16:uniqueId val="{00000000-3034-4A21-9CFD-D61E323278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excel.xlsx]Pivot!Payment method</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86-4E95-A9EB-1406C7C4C1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86-4E95-A9EB-1406C7C4C1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86-4E95-A9EB-1406C7C4C1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86-4E95-A9EB-1406C7C4C1D3}"/>
              </c:ext>
            </c:extLst>
          </c:dPt>
          <c:cat>
            <c:strRef>
              <c:f>Pivot!$A$4:$A$8</c:f>
              <c:strCache>
                <c:ptCount val="4"/>
                <c:pt idx="0">
                  <c:v>Electronics</c:v>
                </c:pt>
                <c:pt idx="1">
                  <c:v>Accessories</c:v>
                </c:pt>
                <c:pt idx="2">
                  <c:v>Fashion</c:v>
                </c:pt>
                <c:pt idx="3">
                  <c:v>(blank)</c:v>
                </c:pt>
              </c:strCache>
            </c:strRef>
          </c:cat>
          <c:val>
            <c:numRef>
              <c:f>Pivot!$B$4:$B$8</c:f>
              <c:numCache>
                <c:formatCode>General</c:formatCode>
                <c:ptCount val="4"/>
                <c:pt idx="0">
                  <c:v>57012218.540000014</c:v>
                </c:pt>
                <c:pt idx="1">
                  <c:v>6917057.3099999968</c:v>
                </c:pt>
                <c:pt idx="2">
                  <c:v>16804487.890000004</c:v>
                </c:pt>
              </c:numCache>
            </c:numRef>
          </c:val>
          <c:extLst>
            <c:ext xmlns:c16="http://schemas.microsoft.com/office/drawing/2014/chart" uri="{C3380CC4-5D6E-409C-BE32-E72D297353CC}">
              <c16:uniqueId val="{00000000-BB8F-4149-89C7-C88321EDC5AD}"/>
            </c:ext>
          </c:extLst>
        </c:ser>
        <c:dLbls>
          <c:showLegendKey val="0"/>
          <c:showVal val="0"/>
          <c:showCatName val="0"/>
          <c:showSerName val="0"/>
          <c:showPercent val="0"/>
          <c:showBubbleSize val="0"/>
          <c:showLeaderLines val="1"/>
        </c:dLbls>
        <c:firstSliceAng val="64"/>
        <c:holeSize val="3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excel.xlsx]Pivot!Payment method</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cat>
            <c:strRef>
              <c:f>Pivot!$A$4:$A$8</c:f>
              <c:strCache>
                <c:ptCount val="4"/>
                <c:pt idx="0">
                  <c:v>Electronics</c:v>
                </c:pt>
                <c:pt idx="1">
                  <c:v>Accessories</c:v>
                </c:pt>
                <c:pt idx="2">
                  <c:v>Fashion</c:v>
                </c:pt>
                <c:pt idx="3">
                  <c:v>(blank)</c:v>
                </c:pt>
              </c:strCache>
            </c:strRef>
          </c:cat>
          <c:val>
            <c:numRef>
              <c:f>Pivot!$B$4:$B$8</c:f>
              <c:numCache>
                <c:formatCode>General</c:formatCode>
                <c:ptCount val="4"/>
                <c:pt idx="0">
                  <c:v>57012218.540000014</c:v>
                </c:pt>
                <c:pt idx="1">
                  <c:v>6917057.3099999968</c:v>
                </c:pt>
                <c:pt idx="2">
                  <c:v>16804487.890000004</c:v>
                </c:pt>
              </c:numCache>
            </c:numRef>
          </c:val>
          <c:smooth val="0"/>
          <c:extLst>
            <c:ext xmlns:c16="http://schemas.microsoft.com/office/drawing/2014/chart" uri="{C3380CC4-5D6E-409C-BE32-E72D297353CC}">
              <c16:uniqueId val="{00000000-E5E6-4214-99A3-62758B871805}"/>
            </c:ext>
          </c:extLst>
        </c:ser>
        <c:dLbls>
          <c:showLegendKey val="0"/>
          <c:showVal val="0"/>
          <c:showCatName val="0"/>
          <c:showSerName val="0"/>
          <c:showPercent val="0"/>
          <c:showBubbleSize val="0"/>
        </c:dLbls>
        <c:smooth val="0"/>
        <c:axId val="777858240"/>
        <c:axId val="777860160"/>
      </c:lineChart>
      <c:catAx>
        <c:axId val="77785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860160"/>
        <c:crosses val="autoZero"/>
        <c:auto val="1"/>
        <c:lblAlgn val="ctr"/>
        <c:lblOffset val="100"/>
        <c:noMultiLvlLbl val="0"/>
      </c:catAx>
      <c:valAx>
        <c:axId val="77786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85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excel.xlsx]Pivot!Payment method</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Pivot!$B$3</c:f>
              <c:strCache>
                <c:ptCount val="1"/>
                <c:pt idx="0">
                  <c:v>Total</c:v>
                </c:pt>
              </c:strCache>
            </c:strRef>
          </c:tx>
          <c:spPr>
            <a:solidFill>
              <a:schemeClr val="accent1"/>
            </a:solidFill>
            <a:ln>
              <a:noFill/>
            </a:ln>
            <a:effectLst/>
          </c:spPr>
          <c:cat>
            <c:strRef>
              <c:f>Pivot!$A$4:$A$8</c:f>
              <c:strCache>
                <c:ptCount val="4"/>
                <c:pt idx="0">
                  <c:v>Electronics</c:v>
                </c:pt>
                <c:pt idx="1">
                  <c:v>Accessories</c:v>
                </c:pt>
                <c:pt idx="2">
                  <c:v>Fashion</c:v>
                </c:pt>
                <c:pt idx="3">
                  <c:v>(blank)</c:v>
                </c:pt>
              </c:strCache>
            </c:strRef>
          </c:cat>
          <c:val>
            <c:numRef>
              <c:f>Pivot!$B$4:$B$8</c:f>
              <c:numCache>
                <c:formatCode>General</c:formatCode>
                <c:ptCount val="4"/>
                <c:pt idx="0">
                  <c:v>57012218.540000014</c:v>
                </c:pt>
                <c:pt idx="1">
                  <c:v>6917057.3099999968</c:v>
                </c:pt>
                <c:pt idx="2">
                  <c:v>16804487.890000004</c:v>
                </c:pt>
              </c:numCache>
            </c:numRef>
          </c:val>
          <c:extLst>
            <c:ext xmlns:c16="http://schemas.microsoft.com/office/drawing/2014/chart" uri="{C3380CC4-5D6E-409C-BE32-E72D297353CC}">
              <c16:uniqueId val="{00000000-C9B5-402E-B0E8-5EF2006AAEA6}"/>
            </c:ext>
          </c:extLst>
        </c:ser>
        <c:dLbls>
          <c:showLegendKey val="0"/>
          <c:showVal val="0"/>
          <c:showCatName val="0"/>
          <c:showSerName val="0"/>
          <c:showPercent val="0"/>
          <c:showBubbleSize val="0"/>
        </c:dLbls>
        <c:axId val="423477360"/>
        <c:axId val="423477840"/>
      </c:areaChart>
      <c:catAx>
        <c:axId val="423477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77840"/>
        <c:crosses val="autoZero"/>
        <c:auto val="1"/>
        <c:lblAlgn val="ctr"/>
        <c:lblOffset val="100"/>
        <c:noMultiLvlLbl val="0"/>
      </c:catAx>
      <c:valAx>
        <c:axId val="42347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773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Pivot!$B$95</c:f>
              <c:strCache>
                <c:ptCount val="1"/>
                <c:pt idx="0">
                  <c:v>Amount</c:v>
                </c:pt>
              </c:strCache>
            </c:strRef>
          </c:tx>
          <c:spPr>
            <a:ln w="28575" cap="rnd">
              <a:solidFill>
                <a:schemeClr val="accent1"/>
              </a:solidFill>
              <a:round/>
            </a:ln>
            <a:effectLst/>
          </c:spPr>
          <c:marker>
            <c:symbol val="none"/>
          </c:marker>
          <c:cat>
            <c:strRef>
              <c:f>Pivot!$A$96:$A$103</c:f>
              <c:strCache>
                <c:ptCount val="8"/>
                <c:pt idx="0">
                  <c:v>Haryana</c:v>
                </c:pt>
                <c:pt idx="1">
                  <c:v>Rajasthan</c:v>
                </c:pt>
                <c:pt idx="2">
                  <c:v>Maharashtra</c:v>
                </c:pt>
                <c:pt idx="3">
                  <c:v>Andra Pradesh</c:v>
                </c:pt>
                <c:pt idx="4">
                  <c:v>Assam</c:v>
                </c:pt>
                <c:pt idx="5">
                  <c:v>Bihar</c:v>
                </c:pt>
                <c:pt idx="6">
                  <c:v>Uttar Pradesh</c:v>
                </c:pt>
                <c:pt idx="7">
                  <c:v>Gujrat</c:v>
                </c:pt>
              </c:strCache>
            </c:strRef>
          </c:cat>
          <c:val>
            <c:numRef>
              <c:f>Pivot!$B$96:$B$103</c:f>
              <c:numCache>
                <c:formatCode>General</c:formatCode>
                <c:ptCount val="8"/>
                <c:pt idx="0">
                  <c:v>491959</c:v>
                </c:pt>
                <c:pt idx="1">
                  <c:v>481967</c:v>
                </c:pt>
                <c:pt idx="2">
                  <c:v>400601</c:v>
                </c:pt>
                <c:pt idx="3">
                  <c:v>118058</c:v>
                </c:pt>
                <c:pt idx="4">
                  <c:v>457753</c:v>
                </c:pt>
                <c:pt idx="5">
                  <c:v>400739</c:v>
                </c:pt>
                <c:pt idx="6">
                  <c:v>382551</c:v>
                </c:pt>
                <c:pt idx="7">
                  <c:v>481447</c:v>
                </c:pt>
              </c:numCache>
            </c:numRef>
          </c:val>
          <c:extLst>
            <c:ext xmlns:c16="http://schemas.microsoft.com/office/drawing/2014/chart" uri="{C3380CC4-5D6E-409C-BE32-E72D297353CC}">
              <c16:uniqueId val="{00000000-35EE-404F-AA1E-28172548378F}"/>
            </c:ext>
          </c:extLst>
        </c:ser>
        <c:dLbls>
          <c:showLegendKey val="0"/>
          <c:showVal val="0"/>
          <c:showCatName val="0"/>
          <c:showSerName val="0"/>
          <c:showPercent val="0"/>
          <c:showBubbleSize val="0"/>
        </c:dLbls>
        <c:axId val="784951024"/>
        <c:axId val="784958704"/>
      </c:radarChart>
      <c:catAx>
        <c:axId val="78495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958704"/>
        <c:crosses val="autoZero"/>
        <c:auto val="1"/>
        <c:lblAlgn val="ctr"/>
        <c:lblOffset val="100"/>
        <c:noMultiLvlLbl val="0"/>
      </c:catAx>
      <c:valAx>
        <c:axId val="78495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95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excel.xlsx]KPIS!Month</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0.00%</c:formatCode>
                <c:ptCount val="12"/>
                <c:pt idx="0">
                  <c:v>8.5644688351296086E-2</c:v>
                </c:pt>
                <c:pt idx="1">
                  <c:v>6.2402314359933889E-2</c:v>
                </c:pt>
                <c:pt idx="2">
                  <c:v>8.407114888656364E-2</c:v>
                </c:pt>
                <c:pt idx="3">
                  <c:v>8.0622742011264389E-2</c:v>
                </c:pt>
                <c:pt idx="4">
                  <c:v>7.8644186091685372E-2</c:v>
                </c:pt>
                <c:pt idx="5">
                  <c:v>6.8126935856369378E-2</c:v>
                </c:pt>
                <c:pt idx="6">
                  <c:v>8.9830498646926327E-2</c:v>
                </c:pt>
                <c:pt idx="7">
                  <c:v>8.8095021606248103E-2</c:v>
                </c:pt>
                <c:pt idx="8">
                  <c:v>8.9153586182441735E-2</c:v>
                </c:pt>
                <c:pt idx="9">
                  <c:v>8.6356432973028044E-2</c:v>
                </c:pt>
                <c:pt idx="10">
                  <c:v>8.2522954184893194E-2</c:v>
                </c:pt>
                <c:pt idx="11">
                  <c:v>0.10452949084934993</c:v>
                </c:pt>
              </c:numCache>
            </c:numRef>
          </c:val>
          <c:extLst>
            <c:ext xmlns:c16="http://schemas.microsoft.com/office/drawing/2014/chart" uri="{C3380CC4-5D6E-409C-BE32-E72D297353CC}">
              <c16:uniqueId val="{00000000-33A6-44FE-92F5-1607DADCE427}"/>
            </c:ext>
          </c:extLst>
        </c:ser>
        <c:dLbls>
          <c:dLblPos val="outEnd"/>
          <c:showLegendKey val="0"/>
          <c:showVal val="1"/>
          <c:showCatName val="0"/>
          <c:showSerName val="0"/>
          <c:showPercent val="0"/>
          <c:showBubbleSize val="0"/>
        </c:dLbls>
        <c:gapWidth val="182"/>
        <c:axId val="840047648"/>
        <c:axId val="840048608"/>
      </c:barChart>
      <c:catAx>
        <c:axId val="840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48608"/>
        <c:crosses val="autoZero"/>
        <c:auto val="1"/>
        <c:lblAlgn val="ctr"/>
        <c:lblOffset val="100"/>
        <c:noMultiLvlLbl val="0"/>
      </c:catAx>
      <c:valAx>
        <c:axId val="84004860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excel.xlsx]KPIS!Brand</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KPIS!$I$4:$I$14</c:f>
              <c:strCache>
                <c:ptCount val="10"/>
                <c:pt idx="0">
                  <c:v>Adidas</c:v>
                </c:pt>
                <c:pt idx="1">
                  <c:v>Apple</c:v>
                </c:pt>
                <c:pt idx="2">
                  <c:v>Boat</c:v>
                </c:pt>
                <c:pt idx="3">
                  <c:v>Dell</c:v>
                </c:pt>
                <c:pt idx="4">
                  <c:v>HP</c:v>
                </c:pt>
                <c:pt idx="5">
                  <c:v>Lenovo</c:v>
                </c:pt>
                <c:pt idx="6">
                  <c:v>Nike</c:v>
                </c:pt>
                <c:pt idx="7">
                  <c:v>Noise</c:v>
                </c:pt>
                <c:pt idx="8">
                  <c:v>Samsung</c:v>
                </c:pt>
                <c:pt idx="9">
                  <c:v>Sony</c:v>
                </c:pt>
              </c:strCache>
            </c:strRef>
          </c:cat>
          <c:val>
            <c:numRef>
              <c:f>KPIS!$J$4:$J$14</c:f>
              <c:numCache>
                <c:formatCode>0.00%</c:formatCode>
                <c:ptCount val="10"/>
                <c:pt idx="0">
                  <c:v>7.5605540794069045E-2</c:v>
                </c:pt>
                <c:pt idx="1">
                  <c:v>9.8825594954492474E-2</c:v>
                </c:pt>
                <c:pt idx="2">
                  <c:v>0.11045782681432896</c:v>
                </c:pt>
                <c:pt idx="3">
                  <c:v>0.11831345304834905</c:v>
                </c:pt>
                <c:pt idx="4">
                  <c:v>9.4789188088422613E-2</c:v>
                </c:pt>
                <c:pt idx="5">
                  <c:v>9.703336823329399E-2</c:v>
                </c:pt>
                <c:pt idx="6">
                  <c:v>0.10066246753645393</c:v>
                </c:pt>
                <c:pt idx="7">
                  <c:v>0.10197751335383028</c:v>
                </c:pt>
                <c:pt idx="8">
                  <c:v>8.4144933724196527E-2</c:v>
                </c:pt>
                <c:pt idx="9">
                  <c:v>0.11819011345256318</c:v>
                </c:pt>
              </c:numCache>
            </c:numRef>
          </c:val>
          <c:extLst>
            <c:ext xmlns:c16="http://schemas.microsoft.com/office/drawing/2014/chart" uri="{C3380CC4-5D6E-409C-BE32-E72D297353CC}">
              <c16:uniqueId val="{00000000-6CCD-4D7E-85BF-E0472BBBB2D3}"/>
            </c:ext>
          </c:extLst>
        </c:ser>
        <c:dLbls>
          <c:dLblPos val="outEnd"/>
          <c:showLegendKey val="0"/>
          <c:showVal val="1"/>
          <c:showCatName val="0"/>
          <c:showSerName val="0"/>
          <c:showPercent val="0"/>
          <c:showBubbleSize val="0"/>
        </c:dLbls>
        <c:gapWidth val="182"/>
        <c:axId val="174524927"/>
        <c:axId val="174527327"/>
      </c:barChart>
      <c:catAx>
        <c:axId val="174524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27327"/>
        <c:crosses val="autoZero"/>
        <c:auto val="1"/>
        <c:lblAlgn val="ctr"/>
        <c:lblOffset val="100"/>
        <c:noMultiLvlLbl val="0"/>
      </c:catAx>
      <c:valAx>
        <c:axId val="17452732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2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excel.xlsx]KPIS!Payment</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KPIS!$M$4:$M$8</c:f>
              <c:strCache>
                <c:ptCount val="4"/>
                <c:pt idx="0">
                  <c:v>Card</c:v>
                </c:pt>
                <c:pt idx="1">
                  <c:v>Cash on Delivery</c:v>
                </c:pt>
                <c:pt idx="2">
                  <c:v>Net Banking</c:v>
                </c:pt>
                <c:pt idx="3">
                  <c:v>UPI</c:v>
                </c:pt>
              </c:strCache>
            </c:strRef>
          </c:cat>
          <c:val>
            <c:numRef>
              <c:f>KPIS!$N$4:$N$8</c:f>
              <c:numCache>
                <c:formatCode>0.00%</c:formatCode>
                <c:ptCount val="4"/>
                <c:pt idx="0">
                  <c:v>0.23484261593252248</c:v>
                </c:pt>
                <c:pt idx="1">
                  <c:v>0.24382527603609339</c:v>
                </c:pt>
                <c:pt idx="2">
                  <c:v>0.25601057741512984</c:v>
                </c:pt>
                <c:pt idx="3">
                  <c:v>0.26532153061625441</c:v>
                </c:pt>
              </c:numCache>
            </c:numRef>
          </c:val>
          <c:extLst>
            <c:ext xmlns:c16="http://schemas.microsoft.com/office/drawing/2014/chart" uri="{C3380CC4-5D6E-409C-BE32-E72D297353CC}">
              <c16:uniqueId val="{00000000-1E23-4EFE-88F8-B83495D40FFD}"/>
            </c:ext>
          </c:extLst>
        </c:ser>
        <c:dLbls>
          <c:dLblPos val="outEnd"/>
          <c:showLegendKey val="0"/>
          <c:showVal val="1"/>
          <c:showCatName val="0"/>
          <c:showSerName val="0"/>
          <c:showPercent val="0"/>
          <c:showBubbleSize val="0"/>
        </c:dLbls>
        <c:gapWidth val="219"/>
        <c:overlap val="-27"/>
        <c:axId val="147463359"/>
        <c:axId val="147463839"/>
      </c:barChart>
      <c:catAx>
        <c:axId val="14746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63839"/>
        <c:crosses val="autoZero"/>
        <c:auto val="1"/>
        <c:lblAlgn val="ctr"/>
        <c:lblOffset val="100"/>
        <c:noMultiLvlLbl val="0"/>
      </c:catAx>
      <c:valAx>
        <c:axId val="1474638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6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[Pivot Dashboard Mega excel.xlsx]KPIS!Channel</c:name>
    <c:fmtId val="0"/>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s>
    <c:plotArea>
      <c:layout/>
      <c:pieChart>
        <c:varyColors val="1"/>
        <c:ser>
          <c:idx val="0"/>
          <c:order val="0"/>
          <c:tx>
            <c:strRef>
              <c:f>KPIS!$R$3</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403D-4CE3-9A67-6E737B09555E}"/>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403D-4CE3-9A67-6E737B0955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0"/>
            <c:extLst>
              <c:ext xmlns:c15="http://schemas.microsoft.com/office/drawing/2012/chart" uri="{CE6537A1-D6FC-4f65-9D91-7224C49458BB}"/>
            </c:extLst>
          </c:dLbls>
          <c:cat>
            <c:strRef>
              <c:f>KPIS!$Q$4:$Q$6</c:f>
              <c:strCache>
                <c:ptCount val="2"/>
                <c:pt idx="0">
                  <c:v>Mobile App</c:v>
                </c:pt>
                <c:pt idx="1">
                  <c:v>Website</c:v>
                </c:pt>
              </c:strCache>
            </c:strRef>
          </c:cat>
          <c:val>
            <c:numRef>
              <c:f>KPIS!$R$4:$R$6</c:f>
              <c:numCache>
                <c:formatCode>0.00%</c:formatCode>
                <c:ptCount val="2"/>
                <c:pt idx="0">
                  <c:v>0.5085999326712024</c:v>
                </c:pt>
                <c:pt idx="1">
                  <c:v>0.4914000673287976</c:v>
                </c:pt>
              </c:numCache>
            </c:numRef>
          </c:val>
          <c:extLst>
            <c:ext xmlns:c16="http://schemas.microsoft.com/office/drawing/2014/chart" uri="{C3380CC4-5D6E-409C-BE32-E72D297353CC}">
              <c16:uniqueId val="{00000000-6685-4C7E-976E-6D09FCEB0413}"/>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excel.xlsx]KPIS!Return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KPIS!$Z$3</c:f>
              <c:strCache>
                <c:ptCount val="1"/>
                <c:pt idx="0">
                  <c:v>Total</c:v>
                </c:pt>
              </c:strCache>
            </c:strRef>
          </c:tx>
          <c:dPt>
            <c:idx val="0"/>
            <c:bubble3D val="0"/>
            <c:explosion val="4"/>
            <c:spPr>
              <a:solidFill>
                <a:schemeClr val="accent1"/>
              </a:solidFill>
              <a:ln w="19050">
                <a:solidFill>
                  <a:schemeClr val="lt1"/>
                </a:solidFill>
              </a:ln>
              <a:effectLst/>
            </c:spPr>
            <c:extLst>
              <c:ext xmlns:c16="http://schemas.microsoft.com/office/drawing/2014/chart" uri="{C3380CC4-5D6E-409C-BE32-E72D297353CC}">
                <c16:uniqueId val="{00000002-751B-4105-91F6-58005A2915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F1-4D36-9EF2-811F2D722947}"/>
              </c:ext>
            </c:extLst>
          </c:dPt>
          <c:cat>
            <c:strRef>
              <c:f>KPIS!$Y$4:$Y$6</c:f>
              <c:strCache>
                <c:ptCount val="2"/>
                <c:pt idx="0">
                  <c:v>No Return</c:v>
                </c:pt>
                <c:pt idx="1">
                  <c:v>Returned</c:v>
                </c:pt>
              </c:strCache>
            </c:strRef>
          </c:cat>
          <c:val>
            <c:numRef>
              <c:f>KPIS!$Z$4:$Z$6</c:f>
              <c:numCache>
                <c:formatCode>0.00%</c:formatCode>
                <c:ptCount val="2"/>
                <c:pt idx="0">
                  <c:v>0.50130134262318349</c:v>
                </c:pt>
                <c:pt idx="1">
                  <c:v>0.49869865737681662</c:v>
                </c:pt>
              </c:numCache>
            </c:numRef>
          </c:val>
          <c:extLst>
            <c:ext xmlns:c16="http://schemas.microsoft.com/office/drawing/2014/chart" uri="{C3380CC4-5D6E-409C-BE32-E72D297353CC}">
              <c16:uniqueId val="{00000000-751B-4105-91F6-58005A29157F}"/>
            </c:ext>
          </c:extLst>
        </c:ser>
        <c:dLbls>
          <c:showLegendKey val="0"/>
          <c:showVal val="0"/>
          <c:showCatName val="0"/>
          <c:showSerName val="0"/>
          <c:showPercent val="0"/>
          <c:showBubbleSize val="0"/>
          <c:showLeaderLines val="1"/>
        </c:dLbls>
        <c:firstSliceAng val="9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excel.xlsx]KPIS!Month</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0.00%</c:formatCode>
                <c:ptCount val="12"/>
                <c:pt idx="0">
                  <c:v>8.5644688351296086E-2</c:v>
                </c:pt>
                <c:pt idx="1">
                  <c:v>6.2402314359933889E-2</c:v>
                </c:pt>
                <c:pt idx="2">
                  <c:v>8.407114888656364E-2</c:v>
                </c:pt>
                <c:pt idx="3">
                  <c:v>8.0622742011264389E-2</c:v>
                </c:pt>
                <c:pt idx="4">
                  <c:v>7.8644186091685372E-2</c:v>
                </c:pt>
                <c:pt idx="5">
                  <c:v>6.8126935856369378E-2</c:v>
                </c:pt>
                <c:pt idx="6">
                  <c:v>8.9830498646926327E-2</c:v>
                </c:pt>
                <c:pt idx="7">
                  <c:v>8.8095021606248103E-2</c:v>
                </c:pt>
                <c:pt idx="8">
                  <c:v>8.9153586182441735E-2</c:v>
                </c:pt>
                <c:pt idx="9">
                  <c:v>8.6356432973028044E-2</c:v>
                </c:pt>
                <c:pt idx="10">
                  <c:v>8.2522954184893194E-2</c:v>
                </c:pt>
                <c:pt idx="11">
                  <c:v>0.10452949084934993</c:v>
                </c:pt>
              </c:numCache>
            </c:numRef>
          </c:val>
          <c:extLst>
            <c:ext xmlns:c16="http://schemas.microsoft.com/office/drawing/2014/chart" uri="{C3380CC4-5D6E-409C-BE32-E72D297353CC}">
              <c16:uniqueId val="{00000000-C3A5-48D0-8AA1-69F2AFD8E864}"/>
            </c:ext>
          </c:extLst>
        </c:ser>
        <c:dLbls>
          <c:dLblPos val="outEnd"/>
          <c:showLegendKey val="0"/>
          <c:showVal val="1"/>
          <c:showCatName val="0"/>
          <c:showSerName val="0"/>
          <c:showPercent val="0"/>
          <c:showBubbleSize val="0"/>
        </c:dLbls>
        <c:gapWidth val="92"/>
        <c:axId val="840047648"/>
        <c:axId val="840048608"/>
      </c:barChart>
      <c:catAx>
        <c:axId val="840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0048608"/>
        <c:crosses val="autoZero"/>
        <c:auto val="1"/>
        <c:lblAlgn val="ctr"/>
        <c:lblOffset val="100"/>
        <c:noMultiLvlLbl val="0"/>
      </c:catAx>
      <c:valAx>
        <c:axId val="84004860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0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excel.xlsx]KPIS!Brand</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solidFill>
              <a:srgbClr val="FFD96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KPIS!$J$3</c:f>
              <c:strCache>
                <c:ptCount val="1"/>
                <c:pt idx="0">
                  <c:v>Total</c:v>
                </c:pt>
              </c:strCache>
            </c:strRef>
          </c:tx>
          <c:spPr>
            <a:solidFill>
              <a:schemeClr val="accent1">
                <a:lumMod val="75000"/>
              </a:schemeClr>
            </a:solidFill>
            <a:ln>
              <a:noFill/>
            </a:ln>
            <a:effectLst/>
          </c:spPr>
          <c:invertIfNegative val="0"/>
          <c:dLbls>
            <c:spPr>
              <a:solidFill>
                <a:srgbClr val="FFD96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KPIS!$I$4:$I$14</c:f>
              <c:strCache>
                <c:ptCount val="10"/>
                <c:pt idx="0">
                  <c:v>Adidas</c:v>
                </c:pt>
                <c:pt idx="1">
                  <c:v>Apple</c:v>
                </c:pt>
                <c:pt idx="2">
                  <c:v>Boat</c:v>
                </c:pt>
                <c:pt idx="3">
                  <c:v>Dell</c:v>
                </c:pt>
                <c:pt idx="4">
                  <c:v>HP</c:v>
                </c:pt>
                <c:pt idx="5">
                  <c:v>Lenovo</c:v>
                </c:pt>
                <c:pt idx="6">
                  <c:v>Nike</c:v>
                </c:pt>
                <c:pt idx="7">
                  <c:v>Noise</c:v>
                </c:pt>
                <c:pt idx="8">
                  <c:v>Samsung</c:v>
                </c:pt>
                <c:pt idx="9">
                  <c:v>Sony</c:v>
                </c:pt>
              </c:strCache>
            </c:strRef>
          </c:cat>
          <c:val>
            <c:numRef>
              <c:f>KPIS!$J$4:$J$14</c:f>
              <c:numCache>
                <c:formatCode>0.00%</c:formatCode>
                <c:ptCount val="10"/>
                <c:pt idx="0">
                  <c:v>7.5605540794069045E-2</c:v>
                </c:pt>
                <c:pt idx="1">
                  <c:v>9.8825594954492474E-2</c:v>
                </c:pt>
                <c:pt idx="2">
                  <c:v>0.11045782681432896</c:v>
                </c:pt>
                <c:pt idx="3">
                  <c:v>0.11831345304834905</c:v>
                </c:pt>
                <c:pt idx="4">
                  <c:v>9.4789188088422613E-2</c:v>
                </c:pt>
                <c:pt idx="5">
                  <c:v>9.703336823329399E-2</c:v>
                </c:pt>
                <c:pt idx="6">
                  <c:v>0.10066246753645393</c:v>
                </c:pt>
                <c:pt idx="7">
                  <c:v>0.10197751335383028</c:v>
                </c:pt>
                <c:pt idx="8">
                  <c:v>8.4144933724196527E-2</c:v>
                </c:pt>
                <c:pt idx="9">
                  <c:v>0.11819011345256318</c:v>
                </c:pt>
              </c:numCache>
            </c:numRef>
          </c:val>
          <c:extLst>
            <c:ext xmlns:c16="http://schemas.microsoft.com/office/drawing/2014/chart" uri="{C3380CC4-5D6E-409C-BE32-E72D297353CC}">
              <c16:uniqueId val="{00000000-834A-490C-974A-2980FFDFF101}"/>
            </c:ext>
          </c:extLst>
        </c:ser>
        <c:dLbls>
          <c:dLblPos val="outEnd"/>
          <c:showLegendKey val="0"/>
          <c:showVal val="1"/>
          <c:showCatName val="0"/>
          <c:showSerName val="0"/>
          <c:showPercent val="0"/>
          <c:showBubbleSize val="0"/>
        </c:dLbls>
        <c:gapWidth val="97"/>
        <c:axId val="174524927"/>
        <c:axId val="174527327"/>
      </c:barChart>
      <c:catAx>
        <c:axId val="174524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527327"/>
        <c:crosses val="autoZero"/>
        <c:auto val="1"/>
        <c:lblAlgn val="ctr"/>
        <c:lblOffset val="100"/>
        <c:noMultiLvlLbl val="0"/>
      </c:catAx>
      <c:valAx>
        <c:axId val="17452732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52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C5"/>
        </a:gs>
        <a:gs pos="87000">
          <a:srgbClr val="FFFFFF"/>
        </a:gs>
        <a:gs pos="100000">
          <a:schemeClr val="bg1"/>
        </a:gs>
        <a:gs pos="100000">
          <a:schemeClr val="bg1"/>
        </a:gs>
        <a:gs pos="100000">
          <a:srgbClr val="FFFFC5"/>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excel.xlsx]KPIS!Payment</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15712625686247"/>
          <c:y val="4.9010785530275998E-2"/>
          <c:w val="0.71892262695428211"/>
          <c:h val="0.79904104451561586"/>
        </c:manualLayout>
      </c:layout>
      <c:barChart>
        <c:barDir val="col"/>
        <c:grouping val="clustered"/>
        <c:varyColors val="0"/>
        <c:ser>
          <c:idx val="0"/>
          <c:order val="0"/>
          <c:tx>
            <c:strRef>
              <c:f>KPIS!$N$3</c:f>
              <c:strCache>
                <c:ptCount val="1"/>
                <c:pt idx="0">
                  <c:v>Total</c:v>
                </c:pt>
              </c:strCache>
            </c:strRef>
          </c:tx>
          <c:spPr>
            <a:solidFill>
              <a:schemeClr val="accent1"/>
            </a:solidFill>
            <a:ln>
              <a:noFill/>
            </a:ln>
            <a:effectLst/>
          </c:spPr>
          <c:invertIfNegative val="0"/>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KPIS!$M$4:$M$8</c:f>
              <c:strCache>
                <c:ptCount val="4"/>
                <c:pt idx="0">
                  <c:v>Card</c:v>
                </c:pt>
                <c:pt idx="1">
                  <c:v>Cash on Delivery</c:v>
                </c:pt>
                <c:pt idx="2">
                  <c:v>Net Banking</c:v>
                </c:pt>
                <c:pt idx="3">
                  <c:v>UPI</c:v>
                </c:pt>
              </c:strCache>
            </c:strRef>
          </c:cat>
          <c:val>
            <c:numRef>
              <c:f>KPIS!$N$4:$N$8</c:f>
              <c:numCache>
                <c:formatCode>0.00%</c:formatCode>
                <c:ptCount val="4"/>
                <c:pt idx="0">
                  <c:v>0.23484261593252248</c:v>
                </c:pt>
                <c:pt idx="1">
                  <c:v>0.24382527603609339</c:v>
                </c:pt>
                <c:pt idx="2">
                  <c:v>0.25601057741512984</c:v>
                </c:pt>
                <c:pt idx="3">
                  <c:v>0.26532153061625441</c:v>
                </c:pt>
              </c:numCache>
            </c:numRef>
          </c:val>
          <c:extLst>
            <c:ext xmlns:c16="http://schemas.microsoft.com/office/drawing/2014/chart" uri="{C3380CC4-5D6E-409C-BE32-E72D297353CC}">
              <c16:uniqueId val="{00000000-59B8-443E-B1A0-0E153FFBD6A6}"/>
            </c:ext>
          </c:extLst>
        </c:ser>
        <c:dLbls>
          <c:dLblPos val="outEnd"/>
          <c:showLegendKey val="0"/>
          <c:showVal val="1"/>
          <c:showCatName val="0"/>
          <c:showSerName val="0"/>
          <c:showPercent val="0"/>
          <c:showBubbleSize val="0"/>
        </c:dLbls>
        <c:gapWidth val="219"/>
        <c:overlap val="-27"/>
        <c:axId val="147463359"/>
        <c:axId val="147463839"/>
      </c:barChart>
      <c:catAx>
        <c:axId val="14746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463839"/>
        <c:crosses val="autoZero"/>
        <c:auto val="1"/>
        <c:lblAlgn val="ctr"/>
        <c:lblOffset val="100"/>
        <c:noMultiLvlLbl val="0"/>
      </c:catAx>
      <c:valAx>
        <c:axId val="1474638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46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[Pivot Dashboard Mega excel.xlsx]KPIS!Channel</c:name>
    <c:fmtId val="7"/>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4">
              <a:shade val="76000"/>
            </a:schemeClr>
          </a:solidFill>
          <a:ln w="19050">
            <a:solidFill>
              <a:schemeClr val="lt1"/>
            </a:solidFill>
          </a:ln>
          <a:effectLst/>
        </c:spPr>
      </c:pivotFmt>
      <c:pivotFmt>
        <c:idx val="3"/>
        <c:spPr>
          <a:solidFill>
            <a:schemeClr val="accent4">
              <a:tint val="77000"/>
            </a:schemeClr>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w="19050">
            <a:solidFill>
              <a:schemeClr val="lt1"/>
            </a:solidFill>
          </a:ln>
          <a:effectLst>
            <a:innerShdw blurRad="63500" dist="50800" dir="16200000">
              <a:prstClr val="black">
                <a:alpha val="50000"/>
              </a:prstClr>
            </a:innerShdw>
          </a:effectLst>
          <a:scene3d>
            <a:camera prst="orthographicFront"/>
            <a:lightRig rig="threePt" dir="t"/>
          </a:scene3d>
          <a:sp3d>
            <a:bevelT/>
          </a:sp3d>
        </c:spPr>
      </c:pivotFmt>
      <c:pivotFmt>
        <c:idx val="6"/>
        <c:spPr>
          <a:solidFill>
            <a:srgbClr val="FFC000"/>
          </a:solidFill>
          <a:ln w="19050">
            <a:solidFill>
              <a:schemeClr val="lt1"/>
            </a:solidFill>
          </a:ln>
          <a:effectLst/>
          <a:scene3d>
            <a:camera prst="orthographicFront"/>
            <a:lightRig rig="threePt" dir="t"/>
          </a:scene3d>
          <a:sp3d>
            <a:bevelT/>
          </a:sp3d>
        </c:spPr>
      </c:pivotFmt>
    </c:pivotFmts>
    <c:plotArea>
      <c:layout/>
      <c:pieChart>
        <c:varyColors val="1"/>
        <c:ser>
          <c:idx val="0"/>
          <c:order val="0"/>
          <c:tx>
            <c:strRef>
              <c:f>KPIS!$R$3</c:f>
              <c:strCache>
                <c:ptCount val="1"/>
                <c:pt idx="0">
                  <c:v>Total</c:v>
                </c:pt>
              </c:strCache>
            </c:strRef>
          </c:tx>
          <c:dPt>
            <c:idx val="0"/>
            <c:bubble3D val="0"/>
            <c:spPr>
              <a:solidFill>
                <a:schemeClr val="accent1">
                  <a:lumMod val="75000"/>
                </a:schemeClr>
              </a:solidFill>
              <a:ln w="19050">
                <a:solidFill>
                  <a:schemeClr val="lt1"/>
                </a:solidFill>
              </a:ln>
              <a:effectLst>
                <a:innerShdw blurRad="63500" dist="50800" dir="16200000">
                  <a:prstClr val="black">
                    <a:alpha val="50000"/>
                  </a:prstClr>
                </a:innerShdw>
              </a:effectLst>
              <a:scene3d>
                <a:camera prst="orthographicFront"/>
                <a:lightRig rig="threePt" dir="t"/>
              </a:scene3d>
              <a:sp3d>
                <a:bevelT/>
              </a:sp3d>
            </c:spPr>
            <c:extLst>
              <c:ext xmlns:c16="http://schemas.microsoft.com/office/drawing/2014/chart" uri="{C3380CC4-5D6E-409C-BE32-E72D297353CC}">
                <c16:uniqueId val="{00000001-5E3A-4256-9206-06C12BB92767}"/>
              </c:ext>
            </c:extLst>
          </c:dPt>
          <c:dPt>
            <c:idx val="1"/>
            <c:bubble3D val="0"/>
            <c:spPr>
              <a:solidFill>
                <a:srgbClr val="FFC00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5E3A-4256-9206-06C12BB9276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0"/>
            <c:extLst>
              <c:ext xmlns:c15="http://schemas.microsoft.com/office/drawing/2012/chart" uri="{CE6537A1-D6FC-4f65-9D91-7224C49458BB}"/>
            </c:extLst>
          </c:dLbls>
          <c:cat>
            <c:strRef>
              <c:f>KPIS!$Q$4:$Q$6</c:f>
              <c:strCache>
                <c:ptCount val="2"/>
                <c:pt idx="0">
                  <c:v>Mobile App</c:v>
                </c:pt>
                <c:pt idx="1">
                  <c:v>Website</c:v>
                </c:pt>
              </c:strCache>
            </c:strRef>
          </c:cat>
          <c:val>
            <c:numRef>
              <c:f>KPIS!$R$4:$R$6</c:f>
              <c:numCache>
                <c:formatCode>0.00%</c:formatCode>
                <c:ptCount val="2"/>
                <c:pt idx="0">
                  <c:v>0.5085999326712024</c:v>
                </c:pt>
                <c:pt idx="1">
                  <c:v>0.4914000673287976</c:v>
                </c:pt>
              </c:numCache>
            </c:numRef>
          </c:val>
          <c:extLst>
            <c:ext xmlns:c16="http://schemas.microsoft.com/office/drawing/2014/chart" uri="{C3380CC4-5D6E-409C-BE32-E72D297353CC}">
              <c16:uniqueId val="{00000004-5E3A-4256-9206-06C12BB92767}"/>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75000"/>
          </a:schemeClr>
        </a:gs>
        <a:gs pos="54000">
          <a:schemeClr val="accent1">
            <a:lumMod val="45000"/>
            <a:lumOff val="55000"/>
          </a:schemeClr>
        </a:gs>
        <a:gs pos="66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Dashboard Mega excel.xlsx]KPIS!Return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5"/>
        <c:spPr>
          <a:solidFill>
            <a:schemeClr val="accent1">
              <a:lumMod val="75000"/>
            </a:schemeClr>
          </a:solidFill>
          <a:ln w="19050">
            <a:solidFill>
              <a:schemeClr val="lt1"/>
            </a:solidFill>
          </a:ln>
          <a:effectLst/>
          <a:scene3d>
            <a:camera prst="orthographicFront"/>
            <a:lightRig rig="threePt" dir="t"/>
          </a:scene3d>
          <a:sp3d>
            <a:bevelT/>
          </a:sp3d>
        </c:spPr>
      </c:pivotFmt>
      <c:pivotFmt>
        <c:idx val="6"/>
        <c:spPr>
          <a:solidFill>
            <a:srgbClr val="FFC000"/>
          </a:solidFill>
          <a:ln w="19050">
            <a:solidFill>
              <a:schemeClr val="lt1"/>
            </a:solidFill>
          </a:ln>
          <a:effectLst/>
          <a:scene3d>
            <a:camera prst="orthographicFront"/>
            <a:lightRig rig="threePt" dir="t"/>
          </a:scene3d>
          <a:sp3d>
            <a:bevelT/>
          </a:sp3d>
        </c:spPr>
      </c:pivotFmt>
    </c:pivotFmts>
    <c:plotArea>
      <c:layout>
        <c:manualLayout>
          <c:layoutTarget val="inner"/>
          <c:xMode val="edge"/>
          <c:yMode val="edge"/>
          <c:x val="0.2668648618569322"/>
          <c:y val="0"/>
          <c:w val="0.45566984780612679"/>
          <c:h val="0.97309917961826442"/>
        </c:manualLayout>
      </c:layout>
      <c:doughnutChart>
        <c:varyColors val="1"/>
        <c:ser>
          <c:idx val="0"/>
          <c:order val="0"/>
          <c:tx>
            <c:strRef>
              <c:f>KPIS!$Z$3</c:f>
              <c:strCache>
                <c:ptCount val="1"/>
                <c:pt idx="0">
                  <c:v>Total</c:v>
                </c:pt>
              </c:strCache>
            </c:strRef>
          </c:tx>
          <c:spPr>
            <a:scene3d>
              <a:camera prst="orthographicFront"/>
              <a:lightRig rig="threePt" dir="t"/>
            </a:scene3d>
            <a:sp3d>
              <a:bevelT/>
            </a:sp3d>
          </c:spPr>
          <c:dPt>
            <c:idx val="0"/>
            <c:bubble3D val="0"/>
            <c:explosion val="4"/>
            <c:spPr>
              <a:solidFill>
                <a:schemeClr val="accent1">
                  <a:lumMod val="75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AA22-4CDF-AE53-8E30D50B6FD9}"/>
              </c:ext>
            </c:extLst>
          </c:dPt>
          <c:dPt>
            <c:idx val="1"/>
            <c:bubble3D val="0"/>
            <c:spPr>
              <a:solidFill>
                <a:srgbClr val="FFC00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AA22-4CDF-AE53-8E30D50B6FD9}"/>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showLeaderLines val="0"/>
            <c:extLst>
              <c:ext xmlns:c15="http://schemas.microsoft.com/office/drawing/2012/chart" uri="{CE6537A1-D6FC-4f65-9D91-7224C49458BB}"/>
            </c:extLst>
          </c:dLbls>
          <c:cat>
            <c:strRef>
              <c:f>KPIS!$Y$4:$Y$6</c:f>
              <c:strCache>
                <c:ptCount val="2"/>
                <c:pt idx="0">
                  <c:v>No Return</c:v>
                </c:pt>
                <c:pt idx="1">
                  <c:v>Returned</c:v>
                </c:pt>
              </c:strCache>
            </c:strRef>
          </c:cat>
          <c:val>
            <c:numRef>
              <c:f>KPIS!$Z$4:$Z$6</c:f>
              <c:numCache>
                <c:formatCode>0.00%</c:formatCode>
                <c:ptCount val="2"/>
                <c:pt idx="0">
                  <c:v>0.50130134262318349</c:v>
                </c:pt>
                <c:pt idx="1">
                  <c:v>0.49869865737681662</c:v>
                </c:pt>
              </c:numCache>
            </c:numRef>
          </c:val>
          <c:extLst>
            <c:ext xmlns:c16="http://schemas.microsoft.com/office/drawing/2014/chart" uri="{C3380CC4-5D6E-409C-BE32-E72D297353CC}">
              <c16:uniqueId val="{00000004-AA22-4CDF-AE53-8E30D50B6FD9}"/>
            </c:ext>
          </c:extLst>
        </c:ser>
        <c:dLbls>
          <c:showLegendKey val="0"/>
          <c:showVal val="0"/>
          <c:showCatName val="0"/>
          <c:showSerName val="0"/>
          <c:showPercent val="0"/>
          <c:showBubbleSize val="0"/>
          <c:showLeaderLines val="0"/>
        </c:dLbls>
        <c:firstSliceAng val="9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a:sp3d>
      <a:bevelT/>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endParaRPr lang="en-US"/>
        </a:p>
      </c:txPr>
    </c:title>
    <c:autoTitleDeleted val="0"/>
    <c:plotArea>
      <c:layout/>
      <c:lineChart>
        <c:grouping val="standard"/>
        <c:varyColors val="0"/>
        <c:ser>
          <c:idx val="0"/>
          <c:order val="0"/>
          <c:tx>
            <c:strRef>
              <c:f>'Annual Report'!$B$12</c:f>
              <c:strCache>
                <c:ptCount val="1"/>
                <c:pt idx="0">
                  <c:v>Revenue</c:v>
                </c:pt>
              </c:strCache>
            </c:strRef>
          </c:tx>
          <c:spPr>
            <a:ln w="28575" cap="rnd">
              <a:solidFill>
                <a:srgbClr val="2E75B6"/>
              </a:solidFill>
              <a:prstDash val="solid"/>
              <a:round/>
            </a:ln>
            <a:effectLst/>
          </c:spPr>
          <c:marker>
            <c:symbol val="circle"/>
            <c:size val="5"/>
            <c:spPr>
              <a:solidFill>
                <a:schemeClr val="accent1"/>
              </a:solidFill>
              <a:ln w="9525">
                <a:solidFill>
                  <a:schemeClr val="accent1"/>
                </a:solidFill>
              </a:ln>
              <a:effectLst/>
            </c:spPr>
          </c:marker>
          <c:cat>
            <c:numRef>
              <c:f>'Annual Report'!$A$13:$A$24</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'Annual Report'!$B$13:$B$24</c:f>
              <c:numCache>
                <c:formatCode>\₹#,##0</c:formatCode>
                <c:ptCount val="12"/>
                <c:pt idx="0">
                  <c:v>4588151.33</c:v>
                </c:pt>
                <c:pt idx="1">
                  <c:v>6343413.3999999985</c:v>
                </c:pt>
                <c:pt idx="2">
                  <c:v>5495095.5600000005</c:v>
                </c:pt>
                <c:pt idx="3">
                  <c:v>7245697.5800000001</c:v>
                </c:pt>
                <c:pt idx="4">
                  <c:v>7105714.5899999989</c:v>
                </c:pt>
                <c:pt idx="5">
                  <c:v>7191098.0500000017</c:v>
                </c:pt>
                <c:pt idx="6">
                  <c:v>6965480.6200000001</c:v>
                </c:pt>
                <c:pt idx="7">
                  <c:v>6656273.5199999977</c:v>
                </c:pt>
                <c:pt idx="8">
                  <c:v>8431313.3100000024</c:v>
                </c:pt>
                <c:pt idx="9">
                  <c:v>6908071.5400000019</c:v>
                </c:pt>
                <c:pt idx="10">
                  <c:v>5033349.53</c:v>
                </c:pt>
                <c:pt idx="11">
                  <c:v>6781150.3799999999</c:v>
                </c:pt>
              </c:numCache>
            </c:numRef>
          </c:val>
          <c:smooth val="0"/>
          <c:extLst>
            <c:ext xmlns:c16="http://schemas.microsoft.com/office/drawing/2014/chart" uri="{C3380CC4-5D6E-409C-BE32-E72D297353CC}">
              <c16:uniqueId val="{00000000-1A27-43D0-AD3F-CC05F25BF89B}"/>
            </c:ext>
          </c:extLst>
        </c:ser>
        <c:dLbls>
          <c:showLegendKey val="0"/>
          <c:showVal val="0"/>
          <c:showCatName val="0"/>
          <c:showSerName val="0"/>
          <c:showPercent val="0"/>
          <c:showBubbleSize val="0"/>
        </c:dLbls>
        <c:marker val="1"/>
        <c:smooth val="0"/>
        <c:axId val="371156159"/>
        <c:axId val="371156639"/>
      </c:lineChart>
      <c:dateAx>
        <c:axId val="371156159"/>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156639"/>
        <c:crosses val="autoZero"/>
        <c:auto val="1"/>
        <c:lblOffset val="100"/>
        <c:baseTimeUnit val="months"/>
      </c:dateAx>
      <c:valAx>
        <c:axId val="3711566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15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DDDDDD"/>
      </a:solidFill>
      <a:prstDash val="solid"/>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endParaRPr lang="en-US"/>
        </a:p>
      </c:txPr>
    </c:title>
    <c:autoTitleDeleted val="0"/>
    <c:plotArea>
      <c:layout/>
      <c:lineChart>
        <c:grouping val="standard"/>
        <c:varyColors val="0"/>
        <c:ser>
          <c:idx val="0"/>
          <c:order val="0"/>
          <c:tx>
            <c:strRef>
              <c:f>'Annual Report'!$B$12</c:f>
              <c:strCache>
                <c:ptCount val="1"/>
                <c:pt idx="0">
                  <c:v>Revenue</c:v>
                </c:pt>
              </c:strCache>
            </c:strRef>
          </c:tx>
          <c:spPr>
            <a:ln w="28575" cap="rnd">
              <a:solidFill>
                <a:srgbClr val="2E75B6"/>
              </a:solidFill>
              <a:prstDash val="solid"/>
              <a:round/>
            </a:ln>
            <a:effectLst/>
          </c:spPr>
          <c:marker>
            <c:symbol val="circle"/>
            <c:size val="6"/>
            <c:spPr>
              <a:solidFill>
                <a:srgbClr val="2E75B6"/>
              </a:solidFill>
              <a:ln w="9525">
                <a:solidFill>
                  <a:srgbClr val="FFFFFF"/>
                </a:solidFill>
                <a:prstDash val="solid"/>
              </a:ln>
              <a:effectLst/>
            </c:spPr>
          </c:marker>
          <c:cat>
            <c:numRef>
              <c:f>'Annual Report'!$A$13:$A$24</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'Annual Report'!$B$13:$B$24</c:f>
              <c:numCache>
                <c:formatCode>\₹#,##0</c:formatCode>
                <c:ptCount val="12"/>
                <c:pt idx="0">
                  <c:v>4588151.33</c:v>
                </c:pt>
                <c:pt idx="1">
                  <c:v>6343413.3999999985</c:v>
                </c:pt>
                <c:pt idx="2">
                  <c:v>5495095.5600000005</c:v>
                </c:pt>
                <c:pt idx="3">
                  <c:v>7245697.5800000001</c:v>
                </c:pt>
                <c:pt idx="4">
                  <c:v>7105714.5899999989</c:v>
                </c:pt>
                <c:pt idx="5">
                  <c:v>7191098.0500000017</c:v>
                </c:pt>
                <c:pt idx="6">
                  <c:v>6965480.6200000001</c:v>
                </c:pt>
                <c:pt idx="7">
                  <c:v>6656273.5199999977</c:v>
                </c:pt>
                <c:pt idx="8">
                  <c:v>8431313.3100000024</c:v>
                </c:pt>
                <c:pt idx="9">
                  <c:v>6908071.5400000019</c:v>
                </c:pt>
                <c:pt idx="10">
                  <c:v>5033349.53</c:v>
                </c:pt>
                <c:pt idx="11">
                  <c:v>6781150.3799999999</c:v>
                </c:pt>
              </c:numCache>
            </c:numRef>
          </c:val>
          <c:smooth val="0"/>
          <c:extLst>
            <c:ext xmlns:c16="http://schemas.microsoft.com/office/drawing/2014/chart" uri="{C3380CC4-5D6E-409C-BE32-E72D297353CC}">
              <c16:uniqueId val="{00000000-4F5F-4C23-BFD5-C006410F74F4}"/>
            </c:ext>
          </c:extLst>
        </c:ser>
        <c:dLbls>
          <c:showLegendKey val="0"/>
          <c:showVal val="0"/>
          <c:showCatName val="0"/>
          <c:showSerName val="0"/>
          <c:showPercent val="0"/>
          <c:showBubbleSize val="0"/>
        </c:dLbls>
        <c:marker val="1"/>
        <c:smooth val="0"/>
        <c:axId val="173501343"/>
        <c:axId val="173499903"/>
      </c:lineChart>
      <c:dateAx>
        <c:axId val="173501343"/>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99903"/>
        <c:crosses val="autoZero"/>
        <c:auto val="1"/>
        <c:lblOffset val="100"/>
        <c:baseTimeUnit val="months"/>
      </c:dateAx>
      <c:valAx>
        <c:axId val="173499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0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DDDDD"/>
      </a:solidFill>
      <a:prstDash val="solid"/>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endParaRPr lang="en-US"/>
        </a:p>
      </c:txPr>
    </c:title>
    <c:autoTitleDeleted val="0"/>
    <c:plotArea>
      <c:layout/>
      <c:pieChart>
        <c:varyColors val="1"/>
        <c:ser>
          <c:idx val="0"/>
          <c:order val="0"/>
          <c:dPt>
            <c:idx val="0"/>
            <c:bubble3D val="0"/>
            <c:spPr>
              <a:solidFill>
                <a:srgbClr val="2E75B6"/>
              </a:solidFill>
              <a:ln w="19050">
                <a:solidFill>
                  <a:schemeClr val="lt1"/>
                </a:solidFill>
              </a:ln>
              <a:effectLst/>
            </c:spPr>
            <c:extLst>
              <c:ext xmlns:c16="http://schemas.microsoft.com/office/drawing/2014/chart" uri="{C3380CC4-5D6E-409C-BE32-E72D297353CC}">
                <c16:uniqueId val="{00000001-F42C-49BC-9F2B-2A1E1C978B1A}"/>
              </c:ext>
            </c:extLst>
          </c:dPt>
          <c:dPt>
            <c:idx val="1"/>
            <c:bubble3D val="0"/>
            <c:spPr>
              <a:solidFill>
                <a:srgbClr val="ED7D31"/>
              </a:solidFill>
              <a:ln w="19050">
                <a:solidFill>
                  <a:schemeClr val="lt1"/>
                </a:solidFill>
              </a:ln>
              <a:effectLst/>
            </c:spPr>
            <c:extLst>
              <c:ext xmlns:c16="http://schemas.microsoft.com/office/drawing/2014/chart" uri="{C3380CC4-5D6E-409C-BE32-E72D297353CC}">
                <c16:uniqueId val="{00000002-F42C-49BC-9F2B-2A1E1C978B1A}"/>
              </c:ext>
            </c:extLst>
          </c:dPt>
          <c:dPt>
            <c:idx val="2"/>
            <c:bubble3D val="0"/>
            <c:spPr>
              <a:solidFill>
                <a:srgbClr val="70AD47"/>
              </a:solidFill>
              <a:ln w="19050">
                <a:solidFill>
                  <a:schemeClr val="lt1"/>
                </a:solidFill>
              </a:ln>
              <a:effectLst/>
            </c:spPr>
            <c:extLst>
              <c:ext xmlns:c16="http://schemas.microsoft.com/office/drawing/2014/chart" uri="{C3380CC4-5D6E-409C-BE32-E72D297353CC}">
                <c16:uniqueId val="{00000003-F42C-49BC-9F2B-2A1E1C978B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'Annual Report'!$A$30:$A$32</c:f>
              <c:strCache>
                <c:ptCount val="3"/>
                <c:pt idx="0">
                  <c:v>Electronics</c:v>
                </c:pt>
                <c:pt idx="1">
                  <c:v>Fashion</c:v>
                </c:pt>
                <c:pt idx="2">
                  <c:v>Accessories</c:v>
                </c:pt>
              </c:strCache>
            </c:strRef>
          </c:cat>
          <c:val>
            <c:numRef>
              <c:f>'Annual Report'!$B$30:$B$32</c:f>
              <c:numCache>
                <c:formatCode>\₹#,##0</c:formatCode>
                <c:ptCount val="3"/>
                <c:pt idx="0">
                  <c:v>56938115.930000015</c:v>
                </c:pt>
                <c:pt idx="1">
                  <c:v>16804487.890000004</c:v>
                </c:pt>
                <c:pt idx="2">
                  <c:v>6917057.3099999968</c:v>
                </c:pt>
              </c:numCache>
            </c:numRef>
          </c:val>
          <c:extLst>
            <c:ext xmlns:c16="http://schemas.microsoft.com/office/drawing/2014/chart" uri="{C3380CC4-5D6E-409C-BE32-E72D297353CC}">
              <c16:uniqueId val="{00000000-F42C-49BC-9F2B-2A1E1C978B1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DDDDD"/>
      </a:solidFill>
      <a:prstDash val="solid"/>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endParaRPr lang="en-US"/>
        </a:p>
      </c:txPr>
    </c:title>
    <c:autoTitleDeleted val="0"/>
    <c:plotArea>
      <c:layout/>
      <c:barChart>
        <c:barDir val="col"/>
        <c:grouping val="clustered"/>
        <c:varyColors val="0"/>
        <c:ser>
          <c:idx val="0"/>
          <c:order val="0"/>
          <c:tx>
            <c:strRef>
              <c:f>'Annual Report'!$B$44</c:f>
              <c:strCache>
                <c:ptCount val="1"/>
                <c:pt idx="0">
                  <c:v>Revenue</c:v>
                </c:pt>
              </c:strCache>
            </c:strRef>
          </c:tx>
          <c:spPr>
            <a:solidFill>
              <a:srgbClr val="2E75B6"/>
            </a:solidFill>
            <a:ln>
              <a:noFill/>
            </a:ln>
            <a:effectLst/>
          </c:spPr>
          <c:invertIfNegative val="0"/>
          <c:cat>
            <c:strRef>
              <c:f>'Annual Report'!$A$45:$A$47</c:f>
              <c:strCache>
                <c:ptCount val="3"/>
                <c:pt idx="0">
                  <c:v>West</c:v>
                </c:pt>
                <c:pt idx="1">
                  <c:v>North</c:v>
                </c:pt>
                <c:pt idx="2">
                  <c:v>South</c:v>
                </c:pt>
              </c:strCache>
            </c:strRef>
          </c:cat>
          <c:val>
            <c:numRef>
              <c:f>'Annual Report'!$B$45:$B$47</c:f>
              <c:numCache>
                <c:formatCode>\₹#,##0</c:formatCode>
                <c:ptCount val="3"/>
                <c:pt idx="0">
                  <c:v>22479226.129999995</c:v>
                </c:pt>
                <c:pt idx="1">
                  <c:v>48487070.250000007</c:v>
                </c:pt>
                <c:pt idx="2">
                  <c:v>9693364.7499999981</c:v>
                </c:pt>
              </c:numCache>
            </c:numRef>
          </c:val>
          <c:extLst>
            <c:ext xmlns:c16="http://schemas.microsoft.com/office/drawing/2014/chart" uri="{C3380CC4-5D6E-409C-BE32-E72D297353CC}">
              <c16:uniqueId val="{00000000-71D9-4FDD-899B-E6613B252444}"/>
            </c:ext>
          </c:extLst>
        </c:ser>
        <c:dLbls>
          <c:showLegendKey val="0"/>
          <c:showVal val="0"/>
          <c:showCatName val="0"/>
          <c:showSerName val="0"/>
          <c:showPercent val="0"/>
          <c:showBubbleSize val="0"/>
        </c:dLbls>
        <c:gapWidth val="219"/>
        <c:overlap val="-27"/>
        <c:axId val="173506143"/>
        <c:axId val="173498943"/>
      </c:barChart>
      <c:catAx>
        <c:axId val="17350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98943"/>
        <c:crosses val="autoZero"/>
        <c:auto val="1"/>
        <c:lblAlgn val="ctr"/>
        <c:lblOffset val="100"/>
        <c:noMultiLvlLbl val="0"/>
      </c:catAx>
      <c:valAx>
        <c:axId val="173498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0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DDDDD"/>
      </a:solidFill>
      <a:prstDash val="solid"/>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r>
              <a:rPr lang="en-US"/>
              <a:t>Order Status Distribution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B2A4A"/>
              </a:solidFill>
              <a:latin typeface="+mn-lt"/>
              <a:ea typeface="+mn-ea"/>
              <a:cs typeface="+mn-cs"/>
            </a:defRPr>
          </a:pPr>
          <a:endParaRPr lang="en-US"/>
        </a:p>
      </c:txPr>
    </c:title>
    <c:autoTitleDeleted val="0"/>
    <c:plotArea>
      <c:layout/>
      <c:doughnutChart>
        <c:varyColors val="1"/>
        <c:ser>
          <c:idx val="0"/>
          <c:order val="0"/>
          <c:dPt>
            <c:idx val="0"/>
            <c:bubble3D val="0"/>
            <c:spPr>
              <a:solidFill>
                <a:srgbClr val="70AD47"/>
              </a:solidFill>
              <a:ln w="19050">
                <a:solidFill>
                  <a:schemeClr val="lt1"/>
                </a:solidFill>
              </a:ln>
              <a:effectLst/>
            </c:spPr>
            <c:extLst>
              <c:ext xmlns:c16="http://schemas.microsoft.com/office/drawing/2014/chart" uri="{C3380CC4-5D6E-409C-BE32-E72D297353CC}">
                <c16:uniqueId val="{00000001-B309-41AA-915E-B5BFED80C1B9}"/>
              </c:ext>
            </c:extLst>
          </c:dPt>
          <c:dPt>
            <c:idx val="1"/>
            <c:bubble3D val="0"/>
            <c:spPr>
              <a:solidFill>
                <a:srgbClr val="ED7D31"/>
              </a:solidFill>
              <a:ln w="19050">
                <a:solidFill>
                  <a:schemeClr val="lt1"/>
                </a:solidFill>
              </a:ln>
              <a:effectLst/>
            </c:spPr>
            <c:extLst>
              <c:ext xmlns:c16="http://schemas.microsoft.com/office/drawing/2014/chart" uri="{C3380CC4-5D6E-409C-BE32-E72D297353CC}">
                <c16:uniqueId val="{00000002-B309-41AA-915E-B5BFED80C1B9}"/>
              </c:ext>
            </c:extLst>
          </c:dPt>
          <c:dPt>
            <c:idx val="2"/>
            <c:bubble3D val="0"/>
            <c:spPr>
              <a:solidFill>
                <a:srgbClr val="FF4444"/>
              </a:solidFill>
              <a:ln w="19050">
                <a:solidFill>
                  <a:schemeClr val="lt1"/>
                </a:solidFill>
              </a:ln>
              <a:effectLst/>
            </c:spPr>
            <c:extLst>
              <c:ext xmlns:c16="http://schemas.microsoft.com/office/drawing/2014/chart" uri="{C3380CC4-5D6E-409C-BE32-E72D297353CC}">
                <c16:uniqueId val="{00000003-B309-41AA-915E-B5BFED80C1B9}"/>
              </c:ext>
            </c:extLst>
          </c:dPt>
          <c:dPt>
            <c:idx val="3"/>
            <c:bubble3D val="0"/>
            <c:spPr>
              <a:solidFill>
                <a:srgbClr val="2E75B6"/>
              </a:solidFill>
              <a:ln w="19050">
                <a:solidFill>
                  <a:schemeClr val="lt1"/>
                </a:solidFill>
              </a:ln>
              <a:effectLst/>
            </c:spPr>
            <c:extLst>
              <c:ext xmlns:c16="http://schemas.microsoft.com/office/drawing/2014/chart" uri="{C3380CC4-5D6E-409C-BE32-E72D297353CC}">
                <c16:uniqueId val="{00000004-B309-41AA-915E-B5BFED80C1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'Annual Report'!$A$64:$A$67</c:f>
              <c:strCache>
                <c:ptCount val="4"/>
                <c:pt idx="0">
                  <c:v>Delivered</c:v>
                </c:pt>
                <c:pt idx="1">
                  <c:v>Returned</c:v>
                </c:pt>
                <c:pt idx="2">
                  <c:v>Cancelled</c:v>
                </c:pt>
                <c:pt idx="3">
                  <c:v>Shipped</c:v>
                </c:pt>
              </c:strCache>
            </c:strRef>
          </c:cat>
          <c:val>
            <c:numRef>
              <c:f>'Annual Report'!$B$64:$B$67</c:f>
              <c:numCache>
                <c:formatCode>#,##0</c:formatCode>
                <c:ptCount val="4"/>
                <c:pt idx="0">
                  <c:v>234</c:v>
                </c:pt>
                <c:pt idx="1">
                  <c:v>250</c:v>
                </c:pt>
                <c:pt idx="2">
                  <c:v>246</c:v>
                </c:pt>
                <c:pt idx="3">
                  <c:v>270</c:v>
                </c:pt>
              </c:numCache>
            </c:numRef>
          </c:val>
          <c:extLst>
            <c:ext xmlns:c16="http://schemas.microsoft.com/office/drawing/2014/chart" uri="{C3380CC4-5D6E-409C-BE32-E72D297353CC}">
              <c16:uniqueId val="{00000000-B309-41AA-915E-B5BFED80C1B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DDDDD"/>
      </a:solidFill>
      <a:prstDash val="solid"/>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Revenue by Category</cx:v>
        </cx:txData>
      </cx:tx>
      <cx:txPr>
        <a:bodyPr vertOverflow="overflow" horzOverflow="overflow" wrap="square" lIns="0" tIns="0" rIns="0" bIns="0"/>
        <a:lstStyle/>
        <a:p>
          <a:pPr algn="ctr" rtl="0">
            <a:defRPr sz="1100" b="1" i="0">
              <a:solidFill>
                <a:srgbClr val="1F4E79"/>
              </a:solidFill>
              <a:latin typeface="Calibri" panose="020F0502020204030204" pitchFamily="34" charset="0"/>
              <a:ea typeface="Calibri" panose="020F0502020204030204" pitchFamily="34" charset="0"/>
              <a:cs typeface="Calibri" panose="020F0502020204030204" pitchFamily="34" charset="0"/>
            </a:defRPr>
          </a:pPr>
          <a:r>
            <a:rPr lang="en-IN" sz="1100" b="1">
              <a:solidFill>
                <a:srgbClr val="1F4E79"/>
              </a:solidFill>
            </a:rPr>
            <a:t>Revenue by Category</a:t>
          </a:r>
        </a:p>
      </cx:txPr>
    </cx:title>
    <cx:plotArea>
      <cx:plotAreaRegion>
        <cx:series layoutId="treemap" uniqueId="{0B8D9195-1D15-4757-A64E-66D3362833BA}">
          <cx:tx>
            <cx:txData>
              <cx:f>_xlchart.v1.1</cx:f>
              <cx:v>Revenue</cx:v>
            </cx:txData>
          </cx:tx>
          <cx:dataLabels pos="inEnd">
            <cx:visibility seriesName="0" categoryName="1" value="0"/>
          </cx:dataLabels>
          <cx:dataId val="0"/>
          <cx:layoutPr>
            <cx:parentLabelLayout val="overlapping"/>
          </cx:layoutPr>
        </cx:series>
      </cx:plotAreaRegion>
    </cx:plotArea>
  </cx:chart>
  <cx:spPr>
    <a:solidFill>
      <a:srgbClr val="FFFFFF"/>
    </a:solidFill>
    <a:ln w="12700">
      <a:solidFill>
        <a:srgbClr val="D9D9D9"/>
      </a:solidFill>
      <a:prstDash val="solid"/>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plotArea>
      <cx:plotAreaRegion>
        <cx:series layoutId="funnel" uniqueId="{94AE8CE5-DF9C-44F3-8A1B-2FE10F68637A}">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_xlchart.v1.10</cx:f>
      </cx:numDim>
    </cx:data>
  </cx:chartData>
  <cx:chart>
    <cx:plotArea>
      <cx:plotAreaRegion>
        <cx:series layoutId="treemap" uniqueId="{560996E5-4089-4EBE-9D39-0520C6714094}">
          <cx:tx>
            <cx:txData>
              <cx:f>_xlchart.v1.9</cx:f>
              <cx:v>amount</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plotArea>
      <cx:plotAreaRegion>
        <cx:series layoutId="sunburst" uniqueId="{3085C5EB-9A96-4622-B235-26418A6ADE63}">
          <cx:tx>
            <cx:txData>
              <cx:f>_xlchart.v1.4</cx:f>
              <cx:v>amount</cx:v>
            </cx:txData>
          </cx:tx>
          <cx:dataLabels pos="ctr">
            <cx:visibility seriesName="0" categoryName="1" value="0"/>
          </cx:dataLabels>
          <cx:dataId val="0"/>
        </cx:series>
      </cx:plotAreaRegion>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_xlchart.v5.11</cx:nf>
      </cx:strDim>
      <cx:numDim type="colorVal">
        <cx:f>_xlchart.v5.14</cx:f>
        <cx:nf>_xlchart.v5.13</cx:nf>
      </cx:numDim>
    </cx:data>
  </cx:chartData>
  <cx:chart>
    <cx:title pos="t" align="ctr" overlay="0"/>
    <cx:plotArea>
      <cx:plotAreaRegion>
        <cx:series layoutId="regionMap" uniqueId="{B4A14E1E-EBAB-4AA6-8572-A3D7164AC056}">
          <cx:tx>
            <cx:txData>
              <cx:f>_xlchart.v5.13</cx:f>
              <cx:v>Amount</cx:v>
            </cx:txData>
          </cx:tx>
          <cx:dataId val="0"/>
          <cx:layoutPr>
            <cx:regionLabelLayout val="bestFitOnly"/>
            <cx:geography viewedRegionType="countryRegion" cultureLanguage="en-US" cultureRegion="IN" attribution="Powered by Bing">
              <cx:geoCache provider="{E9337A44-BEBE-4D9F-B70C-5C5E7DAFC167}">
                <cx:binary>1Hprj9w2tu1fCfz5yhFJ8TWYDHCoenZXv+2221+EdrdNiRIlUSIlUb/+7I6TTOzjmcnBzQVuCgaM
LhYlipt77bXW1t+flr89NZ8ehx8W27Tj356Wn16V3vd/+/HH8an8ZB/H17Z6Grqx++xfP3X2x+7z
5+rp04/Pw+NctfpHnKLsx6fycfCfllf/+DtcTX/qTt3To6+69iZ8GuLtpzE0fvw3Y98d+uHx2Vbt
phr9UD159NOrfTDDo3/1w6fWVz6+if2nn1599ZtXP/z47ZX+x11/aGBhPjzDXIxfM4kZ4hlOf/6g
Vz80Xat/GeboNZU8ZQhR+fOH/Xrry0cL02E5j/9hPT+v5vH5efg0jvA4P///u4lfLR6+P3v1w1MX
Wv+yZRp276dXx/a5enz1QzV2+ZeBvHtZ+fHy50f98evN/sffv/kCHv6bb34Xj2936j8N/Y9wHB6H
+NjC6v60eMjXSAokM/p1HNhrkqU4SzPxJUzfxOEPrOP7cfht4jdxONz+peJw+2geR18+tn9iJNhr
KjKSYcm+mxnktcggJUTGvwyTX2/9JTP+0Iq+H5PfTf0mKrd/rey4eARIfBxLP/yJGYLk64ziVBAq
vxsX9hqlQhL8EpyXDyTSl+T8Epc/uKbvR+aryd/E5uLwl8qY/2qheP1wPTw+fxrLX7fo/76eIPqa
U0qRkOmX7Zdf45h8LRnNoJr8Ep5vsgZWVf6xZX0/QN/O/yZG/3X914rROD7aPy82GIoIzYiQEJ0v
n69iI/FrgTlklSRfRr+NzX9azb8IyZdp30bi7i8VibfeAzn807MFIiIxoUCvvkBZ+jX7Eulryhih
WHw/In94Vd+PzDfTv4nQ279WrqgKas2fmCv0NeNSUETJ96qMgOFUMpZJ/Os9v5SX/7iM74fil2nf
hED9/03Cvs/Tf8+Ev/rF/16ZwMmnCLTJ9yLA5WvCCMt49n1l8otq+Ner+X4gfpn21cL/H0uQfy1P
fhNum0f/uP1Z8f1Oofz70Z8fD1ToN1P/nVD5slfHZ1CFHGeA/r8pyZeLfMWifkdR/8esT8DEf3rF
xWvMIYWyjABTIxxo2PzpZYABfxOEY0ZBNLNMZNmrH9pu8OVPr0j6GiEMnFoykDqYvAyNXXgZwuR1
mr2EmhKSCpRS+pvOvu6aqLv2t+345e8f2mCvu6r140+vBIM07b/87uX5eIYwetG1gkvJCRcshfGn
x1sQ8/Bz9H+6tF+SNvHjLrXMNvukWMbiAjc0VGqUHTu2QrNOjcs0sr00ppuVY3htNzap7eU4yEQr
i7U4x1NNdjNZyIk5WVe5jf3Q5Hwe+jVfZ9q63ASLw0naZRe4IZOqHZ/9Pg4kndU09etWa5rMeaiy
4iIM8zBsKtuyYynHftiGYG2/Z9HUD2u1LPMGkWXRWzGbblB1Z6cxT9tCnxYxsY/EubDVXM77ZZLi
eq3ReuESkWxtv9a5DHW37V2obyfcu6cJp8ljbJfGvk2bgn20tW/f46D1kEccjFWWFmW509mon6eU
m3eNsN4pl+KJqn7mtdjzyS53Y5qGfRXpgE8pd+Ehxr7Y9GtcHojIllnNbdpfVnEc0o1tkZkUa/3K
8xrjMt00PiHrhhntGjXZaijUNKB+VLol/ZUdkKtVREE+9B0i+jFtRWdU1cWk3s61C1q5bBguGdDN
B+GRaZWfS6RVJtvkbBxJ4+GiU1g3CZcTORdTHNv92HYdOnaoHfLMt+FdCN40Cns/wgPUTdardBns
zpnWfCQ+1KfVZP11Uw3Zc4nQ8lYGmvYqxGJt1by49qyvV9Mp0s/Ltmjm/t6ObbOfVtGx3NLAtWqj
6xqVroHel0H7e+f6Wm/cKiup3Jp1t4hp47awguV+mn1z3fauvKnRaIZdEb08lJUf9yRd9HujF06R
wrTiYlO1YSEbwcP6Lvh+Gs4YmlGSk2pJ0C4kZcSHJJvMIx2nYJXsak3OEe/bQdEhbSFmaEqUBex9
M7rJDNtCsNgrlBk35X03+kL5yMOQyyjG+8AYX/PQzMuDYV6cTCVlrSo5FGE7+cL2cGAjLvKxZrNU
aKhasp9tN7h9MRvSb72zut6kXTLtMyPDabQZvgnjLN7WZqRK1iXcNWlHa3M52fW6MJ40t4t2nQpy
JIfKMXKNytWfL1NaDvtmbKlVCIn2ocWhPuc8KZIN6gb21PuUb1BrRbIbAvFnVRFZlqcLqdRA23kr
2449SG2QUBZVyOVdSHS/6acg55z0uNkxh4ejIIs3u24owy7t0uDzeU1IzLvZ69tsxTIoVxr5Pp0r
986kjfjIJpGd83nyrUoTuLiZY51nnXgXpko0eUfmTEWPskdOK5Ze6Ux3bGubudFKLk24cu06x00d
QnY2TNmg1dpMhdmRoQ/vaVeOH0ujhVUNj6LZD4ADZofrNZBDHXGkSrMU7lykEwmqYDUvz12vZ5p3
FQ+zKolEU74w2Zf5QoNOt1VNRqtc1c8XcV0ytME9HnwO5lRRqq4QkOZl6qNQdSrrQfVwYB+7LKke
66RPigOWZfMcXUA7IzU5tZDhq+LpWD4NjHWXnPd0v6Tpel/KwCqFC5I9DcGaKxE5y86XlVXDpQ7d
9CFZW6JMm405Sjt5Esjot3CiTM6shFPZDmu3g2ISH+oQm0unRTrnQ+oyrlyt8Z4i38ot5dOTGbJl
z/Xo8lhGu23LpV42waAwnluPJnbSDVvvAGyofVNLUTwKk4hLrOFA7Bh3w9mo+/p9FUkRlPCCc5U2
Nnnn0iVc1pNMP4e5XEclTB9W5bxruIL8PqUp7p49cZIAtlc43QsE6HifLYnxKqSWJLswjZHvs3aA
NJszmo65b1eCLwYe/YEXHX0jCtSgDZpDVDZApmTj6NvtaLrynNDqg/bIHkhTYeVxHx6bJfR3YZ6y
HI8xVXShyV0GcGbzOXN8yud65bXSssHbENfpkcqFsEO1kPZa1gke1LTG6YhaT4+8cet73/DQb1E3
iy3qSdcehsJn1V2a2YXCb4vq3o1sTVUoRbOTUO6P9YKtUXW29gBHc4qeQ9Hzqy405EOSTPYaR9Tt
iFvCfaMXUV3b0lsAFKwpU4TO7QfT2OXQNmwheZj76pkFVuZlNXRim6xOLvk0NTN/o5MwfV54he2G
Wus+0CHjg/LjOJR5YXTIs8R2Pq+Wgk5Kd9xum8k1vaJTFG5L1+I6DNOabnlV6GkjPAfUyhLE3o1A
7qFw18UhXdN0h61s8kwW810t+XKOE4wPOkzlm86GUvVITNu+EPSsqH14GOM4F0rbLilVltm1US95
mCjR8PZEp4FcecduQ8OXDWHuXacnSEzdJao0XqiuosV5RYbQqmXMnpfSpEddSpFj2rvcT33cZLH6
UAMfVIXjn+hSffQ6S/aoarqNL7QNeRgrZBTVS/bO15UT264HJFYlHeWocJfN5JgxWpM8Zs70xzkr
ylnRpOuynCSMThvdROJyzZuw7pZBDItaSvHcda4rFUYe3Ze9SFbVp76ih7luxHK5wvF5Lhhbu3ye
gOpkZWP9Ji3H7pR5E3erTM2h1ibZ4slVcFaa6TwsXmw4JMS4aUhljp1v0m1pDL+tKWp2dCqaTTHJ
+smKCn8WVeEfGkHGzbLG8WPiSJfXK8uqzZyaLqiMFuySs46pVs4t2tZtsxqVDm3NTtF0SfI2K6vG
qWKeqi4XdXDtBrtqWi+daCu8tXBg9Mb2poxbXXiCttOgl2NfJeTSoWmt8mYhutt2KJD3mJe1OcqV
jJ+EK7CyrJnh7Ii+OVo7SpIDIkx8R5ZUXK1rQ6Ja20FezGsvT6nHMeYehfKj7UdyRochqVUxlf5j
jz0DoiK7+CHF3JtNzDyReUjECmihi5XvW4ZspXwagIdq1qx7G2mxbGrY5Qs0CExUqAlnCi/srLZD
kfe4E7PqGB7vgUStlaolwk+ji8P70PnyrLFUlJsWC1wpKErLpR5kB5VEDmmSc0QLpEaCzFXgqCwV
YdRvepaU6wbVfmCnSVf2SAckDMBZinfzPLxUv5W7BspqCvfDjV0vaANpmi9SiI2lDbuZ5drdg4bj
PKei6o4i4fy9mV0whxaV7mYyve42QuMhbkMFlzxVHY/V1YAKfbGYcQg5wSPwFybdDe4tuy3Ggfeq
wMwPSk8r6QErMZyTiUp4ZtKEdDeNZjOIudhMvqxmlQAxvaGazuehgO3JixKtpQIYp/f1DKwYIKOM
/b5K29ptRZkJ+05T033Cg8XVbe0jwIWeX9iRKfu13xfBN49AFIrbOC1Rn0Tfj6nqnI8rpI3Udlvb
ircqOoMXBQAd/aYwpb+viwxNUJdTfxW6WJy3YZq2kALDJxsoup3rqRw3qJfNTbkuyVvsUnmPp4Xu
8STlp0Cm9G1MxHwuKE0eYlokLi+cWW/mzoQHwF+gC5nzOMutGM3etlmMarapOKatju+6KjarClBj
3rEs7f0mq7PGAgikpt53vuIFkGbSjLkmvm+AKad1dkyTBljMWLXFcBDA/s8Yn5BT3VSSYzVi1uxc
WtNqw0qobiorSxf3BSl1dbZ6Vp/TkEV3DBkaB1WZxiWbIBv5eWon+zQOQri8mUOLtyNoqfvMxLLM
WTkvA9qnZVclOZzeMjurSDNMgFmmNzu6zvNEFGo7mTx2w8gP0eBGdBu5NtQcy9asfsnXCeTOJktZ
J967ZUbilnbAS/YSTlqfqXpBlCtThEfaLmqMmpnd7JNe+aXhW42zLtkvbcaOBPIJDuaaCHsqme+X
PJBsIpdrr4Gwko4LlQr6JoV6s57VRSxuagmc4LoJaG01VASp8anJWFLsSzuHZmuFDluckpSRnNhp
AqXStHSIlWpL59xFuXZAj/quCtkGo95ml96QtjijaJzKKzHzwK5YVRTzwYyV3ywTbW88r11yEhQ4
yZvYpHjdSxcp2Y3LWlZHikxl3le6H+yBDkWMu74Wcfxg15g+ysrUTPUx0OJDzXRbKL5oxIEkeVJo
iPuMh0pN4wg0c1hclSMcq6Lc6IjTD4RNo88HP8whd0WPN0VFozxB+XbzoRYonGXRomGL6YgOXYrr
vdceuAQu2HJXtt7aY6yYSXfl0BOh2ixoc9FlfOb5alHnt77G484l5ZRsvJ7ZPloiizMydEvY9UZA
7ZJtwYuz1oXosKo8TqOCymDrbZKwZnxYaqDbvVuivWgIxjxPXElXq9jsRX/Wpm2Uh0LIMipPLS/v
oUix8ZgtvgWak87zaZqJSDNVVeNk35YsZuYjghzubnTwcdOyvipV6YoKpN3IpmvjpHwwQO4yNUTf
880Ij5NtuqGK6wFpwafzMsnWZisKyjO1JtzvOB4cU6sYkvPK1g/SJAUwctTr67LuoSZmRf8hIYss
VZOu12bUt2ZyadgMVT3C4ZFzg9VKJrOvF9aXm6oI7hx7C2WqLZPi81oB1zsibkAZgcUwlco3ZXyK
eiDkOM5IA2FNp/HMuSncBeRYHpgmUP9ptMeJuCRTc9bcBj0CNrVyrM/1AhkLrKWo3KYQkbJcJ3r6
OHIRGmDvImVQhQbLVQQp3ByqcdAsH6eo70dNNMRDrIaqptLoKjLS4AuZtpPewOy0Ulk7pcnGmU62
qrPlgnI/pMt+0S1/dgD91XZxeHw7ogwUU2364dEmrD0mY5PkDePFiffNGHJvV8RUo+nQbFZLyRVt
NLl1VZftq97Yo8ExXT8SBNvBZjacw7n0b2Dn5SGTOoX5HUfddl7HY5+2y6MeU30fY+XfRae92SOD
8NlEED+GVkaUB4GaB11PvM/rwYo05x1K7WaeaJ9uWmeS5lKG4ACXiLByl8CD3Ttdy3PB1mjVUnfg
LbWimN2mB7G/GYeCuY2nVTmotTLptJmDKACxnWTb378R8ZUt9tT1cah0+csbKL/9+Q/gr/Dv51ck
/vnlywss//zr4tc3X7791Ytx+dvP/vmexYtZ+NtLF9/Yj19eg/kX3uS/HfxjxiWRGJy+f+1bfmXP
vziBXyZ8sSyFeE1SQmnKcYrRF2fyi2cpyGuwHcGzZNCtIdAUgNcvfvEsMX8N3WjOJELwHg1mL/3m
Xz3L7DXMYNCMTlNKOErl/86zBAf2K88Smt6CIIQySjPofdMXT/N3nqWbANdaacm+L1D2xuhs3YRY
tmcLB3o9mSXsJ2cfytoCmcdCPFTc2hPOaHCAccFl+1YidlF2Wf3OlGV12U4ru0Cy5cVxWX0p1YjB
7VAVCPh3eJ2BHc0g0E5FXYLtVnvXHmsZ2V6LaX0nCes+rx3378qV61ZlBPsrxpPlOhW6UXIEZpm5
rt7NqcBnyzDhW3B73HkG/ttZRCPwONn6o54iiCSEE/IuYSvOzns/mnPTSDKqSmTtm7oq1vRYV1ly
nhq4UU4zM7V5ySaWl9QWb5fOuL2lCT1nEswE8DN8o0DXg0BxwCbvi0WkbwsaZ7kLRMO1SbekOWlM
AjZjs+JnqYumUay03dkwLho0CasvVwxmgjJjqE6pNTzLhw6ElQV9KeHeZLhJ+q6WQD+reCOrzOwm
y9uLVmT1pNI6lLUCm9SGK+1j+IyaKrktSFMsAH3F/NgjapEChJ5qNSbRXYJRQSNYq8L2u4JnCcBq
OdU34xrjkc2024VIoNq0rgaaO4Ph3AfenQgd6dEgpNeNzVKys9zIAw50qNVCPpeg6R08FjWJapts
OJgELFPVyTSIfPEpRLcMEtdQfmz1YSxNfYxZy7fRp/1u5Ijf0S7lu4mQ4Tn6pqpgN4qwD4khT32N
5gfkJ3aW9EafU5CAN0xE/HYGi+OiprWheRlTnuwABEEPLmFqLZgFRo85N4yeBc3ioakXeTW4tt86
Wrc6p11mz+LU8lPWmvmMep/erLTn58Qk8xaxQD/Ycmre2Jb6O3hTqpwPHTbpTbUmoVcC0xQrQxd5
mTJZXvUsLSsFRoy/oIMgJ+o4PqYowVEVRReOYVyxVe0MWyoGVtsDSqS5qXSYoSrKaTkV83hn07X4
IEFfniV1lj3wwbJznsTmAKIFwzZ1SF4OATZKUd6KUfWTo13ejgI87BrKOZSYbuTrDoEibZUYV6i7
06gjaKwRb6s4DbdJx9adiGYLRiKU6d596HtbbArW2Y3zU3IPHveSg147Axsq2fFQdBsasytfZwrM
YLmz0peqGLJ3RVltX/TQruv4ALSCl6csFfNzY90TSgZ3adlw54b+s6zGIi9IvW1k8AoUTO7XbL6y
Tm847bMcGTYpgtmuq1iwVwUYLzJnnC9sN2NctxtnR6GqbAHu1I0r2HyRe5WZQM8G5vI5JTMAgi0J
EHNvT4JnbAtpOL1tZdZeJGnZqAGRbt9kPoQbzwqgmxp4vlBrmoBPoZNFfAhG1KCThU/AtvS6fKpb
wMQNoAletl26enkm1qUs9yTA5ihOm2TZtWKGRcIkCqKMaLCwFzKH5DRTD37RLHj9XJE27AIyyU4w
Q+FY+GWPLM326ZSl20w7dEQDWN3TnKZ7qzNQ4notircctjYPfhJq7mm9E1raYVOXM0jqtNFu2xof
dtGY9QJqd3onzLB+EMCpiMLVMJ1bjLsj4UV9XWBR7MDOqD731Vx4ldQUN2r1ady9aPNtRZJ5USvY
D6olU3josyY9OLDVNThxdXWIQL52Adx8o+zIwUNkwLpILauDdHp4n+GBwnGIw8YVs97ZHsh0A9Tq
Lm3Q8D5pQn3GrYtugw3n+zE4D/mgx2tj0gBCq8/CR720zZZgeVg1PUd1HU8eOiPvB6zHc62XQ1jr
5C70U300rahvY+X0FRvT9QpDc2wv2pZcu/bUV/4IKideg4VUbTAn01spybQb+7nFuVm4O651n1ym
I3SIzgmcpqsZemcnUwLC53WQ6Cybm4dCSv/Ak7q+d1XoLmCb6xtbr9kHT1tWbxxQxD534JRf6TLE
UzkBUVdYr+PGBE+2s/AyH6nAF6Vd23UzF6HaZjKcN3HN8nKdqFPJtJ4PySQqJRsI3Qp2165Z7XpX
rB4PeQGdi3cCHNRt7Bd/ZcuMnHEwPJgKzdrnIzPm2dVlOKIpQJBsQqu7JtNwyl7uzauKXHtwn3ba
1vEAwo49obmMe1ZogD5hccxJ27RBNWjxCxTSNjnxUXdOZRoaSTOU+35wO+CdbBfXer6FziDVyie6
2wsharCoot4XWdnnIA6bd0kb1rc+E/i0EhBeCnGHz/qscCFvS4KOOiXPYBpDMwbN9UdaCldv1870
bxc0AbHOgHq0G+kGflp6YS6wGKEHMAK20tI+krGt4BjX5tJAh+KKgLmlVbEWICXsLOsPM+Cpyesy
Jck26ra74ZlA/ji7an3TYSBvagFD9SwdB3Y/unp6uxj0PISuW/dVMSaK64ZccTnqTzx4vWtZCT2N
iBei4phlmcpmuWwZCLp7M/D5DQeoeSzAHgbQxZPhStRpmyluaP+WR9N8akhTg27vmo0tK6N66AM8
lAZjdhiMe7Fp+3m7AIguOhFb0VFztvZ0ei8L/VHq8QCpJc6dkGZr8bSqKdGH1qG7dIU4g+E4n0VX
XILX5VRqnMlFmNdja/qI7+oBkuQQZEXPl9awu6mtC5WMAe9NK/1RlAZIB13r8SNokssuEghUhK4T
7hO6dwaKqXJDYjYNWCebluL5BqzBEfheCqUVtPCuh5rytotds0PrAGZni4brhmfL27pfkw2rJVV1
07K8H5tsyzuavBEL3y7gLKshxeJmHqm9HGYNfA+M2XcoRnycBhu2w9T2z9CpqPdzPbZbDXTrsPBW
vmfExqsCse55GvGym8d1NmpmLN4NWeUOATp2ux6Ph0yn5ansQtyBqeU+yHZczxfUsc98TVDeF/QK
Gk3VuU2g3LfYoY+xjVMHHpGA/iE03EGBximpzhtbgGQE2bl8Lop0Pq3R6GqzgOi7jGwAIJmX7qOd
Brydk1Gc6yLx+9nO1TWLwKOQLuSOe1TvVsP7i1DIZN9W0CFBRcaUG5dny9bxuurdZRDEH1Daj5uI
EqADvqoVj6w+Od9CAzrMJyCd1cbINrtqJtwcih5gvUuTbNeTep/y6hR9+VFm8blH8oprPe6gKQG6
LtMVv+36vie561O0K11yDphoAzimpnxjwUBrVBeXtsrTORigEdKt55z5eUeiT25FGkn6AEal4GdT
MUJ3i/USYt812WcgWV3YU2LRPRQpt19mjz5xOmt3tloH3G8QtXyeQJ+i3TpANRqzab6TDeWbbA3r
RTomFzUy9BbIZDwz0oDzm471CYS2BDb38gqAsKaCjqdGY6HmgZI3TY30wY5+BEopi83sDXSnenYJ
iOC31Gl7YhpPg7KaVO97mHHCNoljDjxzvRy8iDV0FBx/aIBZ33UDHk6QrzQA9/JxN7g43dSJA9sW
WoTiAto0PlU9a1e8LYDhgk1Qo2GzoLa5A4mP3bafe/3Q1qU9kbFe0xzZ/2buy7YkR7Flv0i9JECA
Xu6Dy+WKiBwj56wXrczqTAkJNKPp64951ek+EXRGxj083HUfa1g4gbAN7G3bjMSvaYcbStMMpDzh
smrIqQKT421DZmQrJjMV/DTFqzrSZhhLkC8O1KRPTdFXn8Omil6MfT/XKHyy4A5MijvJ7HTbNdq8
XsKY6/M8mVdk4eJeliGjuIBRJdLatOafclfR97K38hVPGvHVVpG9lTIJ7Ilz1XSpKasGJau2sFvK
UONIzijft+eg66MhK45VfpiQ8JxPY4N0+HYtPoq5kxc2xHnSJPrMUeFpzkGVROleF2OOqPVtUfN8
SojtzpVkVa5lb9JNzXlFyrdkiH+iplHeFG0X3G51MaWNCW7DvrphsXp9dCjTL7w3Z12X8/twHYOs
DUeVF7Euzk1Y0FSzJg+uTwwhzA0W4kjX7oLa+XLCTO543P4MdyyJKoMbwrfwhA+BSgDHkaN0EpyT
rvqcjKtO16r8MFfHfop0+THAteOE5+B6Gev5DV7nLSrq8hUS/cPZhMENVfN2wWPke1DQl01cn1sV
yxRcCZwNYfnH3JEXZYinWTyN5Dxbwc/HOuygwlTzrWjMkZkVefaYFwdSkoaeabvMacMs5rm0U8qT
FdUrPV6MJudQb9/MMpwnW93MyVCdO9a+Oaxo3q7UdBmvwuMVsMfynhbJGUdPdFpXEHfASCD0rm6R
jyt62eRI08VpiSRahuScRY1I8fEU9C29HGZqcCkN9iVH2rm434s4KlKpm52mQWLlcBJ6Hl/y3dbq
Sq7oLnLUAum8QCCxx5YbFojik42I/TLVbV+nVaXxYKlnrl5sKCn354Msyz3S+KbKeNknnzRKtt9m
WhYvULBdYxRy+xMuNPGXcu1tmc1BnNRpdOCBcxfSSL3jfbmZjFN63PRbuJ1wcISfy3bS7+ew7FFA
GRkP86DR050QYsYdVE4jQt7Sf0bB+T3dsRXDWX6Y5yZ+gQDTnIzq5c2mh29HryhYUyvP5q1OE5Qm
sz4Klx9ktxXB7TSUqP9Tifpr0c6AXK+/7lLydCOonpy6sVj+ALJUquJeDSdjqtzwjecb6iBZrPCE
I1VS3tUH2W5miSzBSVZRkiky9i+iEjEfUShcP5Vxo792OlG54rNtMyMm8VHi4sLAmDB6OxU1bW7/
3ybWHubV/k/+o7tSS6f/f7Jvfz7sz/oX/fWaTIui35IGH1Ey//3//517S8Q/WBQJZN8oA5Uo4egb
+G++oERHVIymqBDUdIn6CDjS/+ILin+EQvAYHTo8udIM/4cvyP8hOCJwIgUB2Y8n4On+K+v4KDEK
huR///NDviDGeZB5C5AMFAxtDdfc3sOM21RsRdeohN9U0TmJ30wL+nP+nXz8X4x7/b0HmbyEqIVP
GvexOa50dTqQ6PlcIYj+3fL2d8fb/2L4ayLxwfA1nkv7uiGZU43DOL5b+RGWH8rt6H7+fvrIev5y
WZxEZGKOBmdxwbME9Z3jvo9MEoJhVIOaFrIQRy6jw1xcfv9jT30DfP6Hf8yEb1+vZcuzbaKSnmRI
yxF3Ji7/+P344ok/xmGCimQI+xp5zcxGPXsVRSsz70E3CEEpkHO75YE4EM7NPvTvfv+DT/xBEjv9
4R/Uy7BfxPUHFw2qyV1X2QI0FhxC6u/8/pOf/zrQ/3Bc/71rpXz8A1IdazhbGoMkOYn1joPQRNK+
mUj1Mm7w+nkV2cY26TAN7X7lOLFouIRttYzocPrd7o6uS/erCVyX+sH+6wWOvXja4wx00mVIJQFX
lEY/+4YOOCAGFNQNGJQieNmtZdRklnSdbE9BKYl5+fspPLXG1537YAa63M2i4xVLgLxgirLhT9yM
1TN/31ODO1GhA1JXuc9xtu+T+BLiEQZqh63f+E39+qsPpy5rxSc6xllDlfoRoif5ZRuoxqZ+wzux
oQtW5BirOM70LJZP0TogjQjSiV/kkU5kGPVa9z2untncBceRhVuwjGfeIyPpOX0nGhCUqOWua0SD
jtk63Tnf2AkFTJ2c/dbHCQek3oO2m3o8Fju8Qt5OCu2Nn8w8B8/Ezic2j3DQP8kQ1eUtlvnRRQY5
EhaMpw313PGZBbpuwl9gTzjgB82XaUv2Iu/AKDKXdYz6JdPrHqnzoCqWeP6MA3HKwBBd+0Dk82zJ
fNPyrg2zo430liHxt25+UBMOjoduGQq6GZn3eEF+wNOoetOiFvfh99/6qbVygLw2m4xWXDtyEmwq
02AX0Zcl27vhcxPLZntmqZ764td//wDQlQSrVIpe5qNm+21gjvBNUkajPv3+j3hqePp4+K5QO9J8
B88tEn0bElEb+wqOXp/5De8g2i4CTJeQ83zR+AKzBsWJ2QC3a7/hHTxbpON3vdcyZxM4hZne5RYg
27irw/MHHDw3SRCDTYrVTyKDCiZqb6CAj7U41rdef8H14vrw8wqy0ykK8DBJpkqBRjJNbzdV4k36
++GvO/0XeOYOnk2yrHFtS5EbPQ3FO5R0B/uJgowd3s3IBoh79MZQfvv7H3tiL3EH1QKPWxRZYoEX
L5vVzXyAfHJCQXkN/fDMHTxvah84cup44oJrzW4npFVBlLdsfO5svi7Lr5bLgfRe1mVoVuynoUAn
zrkuQT98a4IDtUqUg8AO2kqyt1+0kfQP25Zr+8zKPXXn4Q7K9VYWojtWxF0tdX9XBVOBCs7RJLjW
yXmt2Xxq5/pYUlUh63JptqMUZw6ibvd+CWduPRfYiQZ7wQMhG3DOjAjsmapV5FJo+sxmjK6w/NXy
ksebPV7mTQ1kSNCOgqxzdkTFgsRfAf7rTZ9Qsb8pJ9P97AO2mht2yDZ+vVFK2ldESFl/kQ2J42em
8tRWdQKHbJHj71aF5IwoJpryI/nRo0Fq8Ava3AkbeqQ82rda5GPQr3mJtg2NGqUs/+kFtNgJGjYa
uazB4MjLfpNfYxylr8GYMH4xO3ZixkDLtg7Q9JTHGi+Z1EbSgP2pxn16Zpc9gbLYiROTAsmQgDae
z/takFuJNqzw+9ZHQFyFvq7u1CrbmxM5kF76szfHRPw+y5WH8zDYorCssYlGnnNZIIvegxBmkKFn
oKr7fRgnfhzsAEuCjyKzQxxlfAc77eBdcPYb3QkSvEBtrR62A3XXcs6PVtQnPvb1MzHoCUjEDvZ5
FFbBhqMhr4kyKUFH3LnYO+K5qRzo49XTyUihUIdULTqcquhzW7Lnbq1PTd1Bc8T7lm26PPISHTGv
7N6GuAsMVVR77hsHzhVqwT0d9wONnia5BbG6ORfoT8y9Pitz0Ex7kP3mBqPPBRjYKxXTaUJrmd/c
mYNm2ZJDLgKfNZhJlTbUooeyAYXUb+4OlOswGMO1AItjQHvJZUpAxFlidlx+P/oVNr84L5iD17aI
q+OIgjVfg/gHnp3NcmFz07f5vKKB4fe/8cTeuSonPYoJi1jauilWMEH4+C6ZuzqLWNf4PcevLckP
R59bXIXWg695x2J+K5PYnuu99Qw316brh6NHs9EFOLE2L1GmfaG0Ea/6TXtO3UEsDuqiaSI650NX
F1E6xmiAEOCaVWe/hXdAG4M20gQH0jx9q7a7BgzvlxYMBE9QOZBFfjRYIhSV0cRZrtN7CiKhfgMq
F6/89g11UNtEahnKBWyirURtq+njr3uyt89s/Cc2JXVAC9Zdw6QslmzQVXSiKPyfQBC3nlN3QEv7
mpGivvaktcHXkeB+1yZb4fdZqYNZ8AfGIACl/e+pMwJ6PTiRvlN30RrLwqJQs2TJiqQxuY4++S+M
g1bQ2ftCTxh9q5MK3OzmWn4lteeyO2itWCzRyxBidEZ+DIrpS6lKz8wWddDaQJlQqhKDJ4c1uRbJ
iJcX3/zuBtciysNAs83gnum9Qc/RXKwnUH3IKeqL2e+Iog5WTdWTtqOhzUApRlt8pX7Y+oj8Vp04
OJ2Oce67arWZaSp24iz+GoCA4jm4g9OwiEe6V8GciQG0p2lT3yaLHl+vAEkcmA5TstW4CdusBiP1
xGv0itiRCM/RHZwK0GJLFSSYemKjVxPKI28L8Kf8SlTEwelmGWkZRs6PCLqY6G2UPD4HcyAnvz1D
HKiSYUuM7csl35mBJkFA0TDer2T+02/tHaxGqiBoFjI4WYtJ3yX1FJ2npt4zv9HJYzhZlNVpucc2
nxP6R1ST+4nRe7+hXaROe232HVwmVQWvER6/7kR45gqJg9NEKSOiVsx5vVbybKv4Q9cUnd8HjRyc
ts0UjIm0Ng/UjE7aWrwUaGP02+yRg1OUhdd+2qBl0urtn5Cu+Exi88JrwSMHpVKtZYDzer8qYkwz
mLdTxUE3pKVf6I0cnC5ljH4ANs45VNfCL2xGHEB33RH53TQiB6h20AQCLqCCQW3jOHeb+F6pvvBc
dgekhVSDWNQIntk+7im0aDD15rnK63WQXzwOruSBh2dS0qKzuw/MnEMdKHklpzJ6pYOi/+z3WR2I
kpnM6E9U2I4VBC2oWb8IqTw/qYNRiLYkdVE1Nh/jBQ2pcvuqB/nWb94ORtkK1RxFMXZQTx+Y3V/F
bHrlNTT6kR4teLeC6Q1u0JyhfzhIg7p4qY7QMz8QOgiNor4HwZMEGYTT3phdfJXjrv1CS+hANKhw
Tx87rImu2vuu7C4F+E5+a+Kgk/XrTjck8LPuWG7Glbxgsd8JGjrA7Pd4BmkPbztu0CjebXk7Fn5l
1tCBpdLzVlmLSffm47HYtBaf/FbDgaROaghXNfiIrGq+j1tyLw/uF6dCB492WJptXzmkr6Y6+nDs
M6jQFlIPfhN3EIk+adCsVTLnUwAqAWmbm6RIvviN7SCy0WqK0d0XgHWG220Q8m9olvc72KCK+hiT
2NjDoEMcyZXiG2iNDMzJBBIuPlNniQNKOS1iZvESZAN/P0JsAVlsv4EdRFZlNbCh2ufcSpA5VjpB
OWrgH/wGdzC5ot61720xZVHV36watf2B1rPXTmEup2u0NmwCjcGljt9S2/+p2D56roqDS6h67yHa
BaZsNPRtjLHR+eY7tgPNaFWC0i1C2pjQ8KWVZX03sI17roqDzgrkcI37LDZKjMaWI6w/al55XbBY
4mBzSyxbmwTI30Bqr9OQobntTHADUl6hBQ0qjzHUr+iUR61mzkvWf0Oj+2cUHz56bUWXrIX2x3Dk
FOtibRmfoZ6nTlQS4XWPQELo8cTHahHIR2+Y+La9tV14t0G8yG8vSgehtREhExWdctnQVxqEwwyk
cuK34tJBqC1HcC7tMudg7d6zQKf1WHldUph0js0xDtq9pGbKCYlJukJFIoUm3U+/z+kAdEdFYYKO
4QQ2A/9aTtudEvF7v6EdfG7jXDSSBGO+R3o96U4Ml9bUfjQMdG893ikdJLOSBVyhHCWk49weUFij
UF3xm7oDUIuuHfQ+rGPegWujT5OFIEWwhPs7v+EdeK6QzYNcm8UXXfZ/TrjBbZP87jW0y6aacfBU
PXpscyiYvNv6/jY0xm8fukSqpZANr9E4nR/LUGXLWpJzoNs//ebtgFMdDIIWWwNVGrTtNWx/baAt
9vuhrzj5z1cVcylTa4B88NKLEaozS2xPo+D1q4H3UCOqid3T3//IFS+/+hEHpOjX3tqmi6HDqOgf
umKfg7754De0A9ENjMermscI/C/TzTKN0SlamF+pjgkHpSWpYjVSgomz6LNZAjQqB/0nv5k7GK02
CHuO0EPLY6LYmh3U7gzSHrpqzn4/4OCUVWUprdTYkltwrwz5AOW3Z1jQT31QB6NaoRGazBi62JP7
OVRvCsq9ylDMJUhpuRdmWPYxp4UheSDJfB+Vq/Ji+jKXH0UEGrMWhZ1YhGgx2iE4SpknO425fCiz
oadwmyA32i59eLrKvQ1r6ZcdRtfD45A+jwxSnwmWHOHxxbKTFzre/DDEHXgma6ltjW7wXKDJ+CSO
/UUyQkDCaxe6TKcEuyTcSDPmUbe8pdHwcgxnz3k76BwVqhN8DYZ84vKzisZ73Qxejzj2lyD0AxZm
sTHTlH095hwrc0KrPBSddyP94iF3kDnTegggXDSgblMN6UiaexskH/3W24FmGOKd1cbhkJeKQnNz
RaIis2HA/RbGpSLV6Pw8lnoHbpLdoIWZ83fogj/8vqhLRVpqtOKBazfkRzKSNJrYa5ykftVz5tKQ
bABB6HjrsF26hIVQvUKD6VSdZLI0zxymT4RFl28ELnCYQA4Ba19W0CZrkTzLi4INfnUECPs8jgF7
Y60cTdHnMpiaAaITvflpE8iH+2E1vv5dD3Y9GmJD9C0GfT5W+3Q2ELs7YYXii9fOdAlHUASBuM4S
9rnVnKQhB4kd7iOe8dGVO5o1GHgTbft8YqKcT9FBmm8NeqVLz7VxMLtB52hcN6xNV0HAW83m46Yj
vzMvdjCrSbeaAJq6+djK/mafwumy6q668Vp3l2+00IXuPbTG87qIj89hV5Q3TMi+8VsYl3BEESdj
iKT1OST2hgmSM5Ki4bboIHPgN3/n9otiXNO1/YKVp9N6O47yYzVov9w8cylHaAIm4BiPfS7Qn6rK
6X5t5vd+83bQWhb7SjXEXnLIIfzRditEnBi6wP0Gd6A6IGUuAwu1fzrW8g+BosKNbcziuWWck3UO
g20/aAzRHU6SEwf1Bdqogcj85k4eh5lxD1Cj1xgdssv2FEf9HaR5n4GSuGLmF28N5uB0UFC67CXp
cghzlRAqNW2NYCPU1qSlScrmxvT7+t6aSd/SCerG+Qwp0vgDWtzE8Bb5v2l8nwjDbxrUJbubuoG4
J9quYTbwutwGCReGA5L348d1IIFNw31om29dVUFgFTrJipyjGLn2TPR2s2cNiZQ95ahSb7cW1gp1
TsRWsduig9g7BBCRTfgSgNm7XyJaT+JMxYYxV63m41IOSTWh244c9gI1oO04Q1iStn9sgrHi7Qyh
0Pr7FMXDkEuoyy/5uOHvPffzEWdQAUQTfCtI1KR8F6W9KaOuTF5y2aIvLBwO8p7IBHYShI9QM4YS
ew4ldQlBIaMXdl5GVsbZIlaGFLauoBpe6t50uM8myZ7KUVEBaTM1Ri/WtqiTW02jmeUHVntNY9os
t8cRQCsE8owMuqoLhFAgQFAc73VUd8LvFsKcgGk2ZnkDoZacxxU69E0ADR+a+EHLZXpRVuy4SOo+
r7j5UbDmfSGU37xdnteCSsymCeYd2yKfEn2HDn+/5CB1ouRVR3yPkEHK4ZiCNvUgaaBPFHWea+K8
PsawpLxB0S4vSV1DhnL4yevR79JHnThZo70VMm5hl9vd9q/RDaZuOjobv1BGnUBZcRVChZRPeTk2
7CXcJGow/+381SuUUSdQjqZc4MqydHkDud5PoxwOJPNbOXsuuxMph1bNaBNJujxBUvkUk/pldZR+
nWbMJXmFgHAMgfIu37u+MOcuXOt8G0Ll+cpxaV5RqyJ4YGBH8tLEW0YmSE2dRBA3w9lr8V2q12yG
tQiqGcJWTP9ce3YXB3Bz8BtbPj6jeruOy7CLLq/CBDyyeRKbTmlSk59+4ztwhZDYAbk20ud6SA55
Et1AUWOHXJ0fF4MRB7Fr3+oIJjC4IMBYCc4Ta50ppTwvCC7fqxdrUUPvrUM2Yobni40gHRWsYe63
OA5m1xCt0rFqO3TVan3H6RLPJz6M3I/fz4iDWoijlCAydQjDrRV3VUvDP/Cm3f1SwVeJ2YevKLGZ
AUouuK8ilbXdFgw6mCKcheemd+43BLr1ibqeTrUyZTqtA4SLIJDtF3Bcylc0Rht0hmSXB3tLf1Rg
m/84jDV+zE/mkr5iQtsacj19HkMdPoBAbBulYbGu8TO1wyf66phL/EJva1FwLdv80BEdP/SNWrq0
EC3pz+vUBR/QcPY6CBJdn3GLa5K0TPAYvVRBHHd+X9/lh6EpmIe2xv1z3YdKpgFcJKAHUbW99ntG
uwQxHtIDb5ZrZCrmqHhhFNRr8n2AEqtf6HMpYkdoR7TXkjankPyBOuxarxC3bdjiecGKHHjz6TBj
S/ADuyWgLR/2M9j7f3qFDpclpmcDWWx7tHk/QsBpK+nPY459J+4guxyOaJoaYXLcbS+aNHeETM+8
W65/+y+eLX+1UD5IvZggCEuoT6LVhcGlrQkYSg3r8c5vUZzr8lzpsYygKQtDilFm0FOC7mSsPI9K
lye2Qk+xbfFFczVuwXdTr/TPMcBx4zV3lyg21ayF0FZkcty1Xgtob+qh9KtiuDyxckOdkY8dXN42
Ut3BXUOe4DG/+h1ioXsAN1xJ2P2ZnDayK0+1lMNdJWxb+cHUJYyxZOsob0OTi7it0yGRNw2Ldr9z
wKWMjX1bQhFRtXkC4WSI/BmWirle7n//Ta83+19s9tA5f5O12ZcVxhy5PtiAK384lUmmw6iDjBpe
da3fHcvlkMmdw6QODj15CGO3HnZHc32FVph0fmdx6JzFJlDwwksU9mZM3ts5fFdGhee2dyALJYtZ
hiPmjuxafFYjUvmHjVqvzwu74MdXlBabMWjACswiMRbvlj3o37dV7NfNBFWtx6Nr1UY2JJO+xmB5
3xsa5/CFkl6LThPn5gy9UhMWBq6JCUTYYaYj7wMIZ3oujANau8/tbnelwRCAhFOK5sPh66EhFe85
vvPWhSBNUfTzqPNjFN+RO3oFM5HPvwfVr08QelU3e3jtZEuIajU6BNG02hU1NEvt8mOlg5/0Bk0c
zCo839qquC57LwskHCd5a3hsvbY7hBwfTx7K7HY7Rky+KCuknSICifZm8zuh4F34ePSEH2KPJ+Tf
Iqiewo1FgY+Q1m1bL17JF6hePP4BuaxFj5utziNYv8CkKgzfdujne+f1ZV1W2c4VMlwrLJHKqNy6
uzqMwteE9LF9ZvZ/ZVr+Mx5Tl1jGGYU5GLfYOpDNN2+GKGrtjWqWYbzgIWbJBVp6fDoPsd66l8GO
V8HLXtRwjyARZRcLq9tbwWCedUqOwkJdAZarzRsI728kNcOwq/Qoq+L43hW7spe2x5mb2rje/qSG
sRdLX893u6qWC5wUVwwBDYzqFBrFjg9VhP6W++aqU/GhVdDJhwyqYAf+67imVQjm5+u6rwJYGig2
KeiCFt3idZGkLiEOvMaBXBuSYf0W1a9hOpe8JIpAjN/vmzqBpoOOe4fsaJOTLfwBddr7JCrf+g3t
xBi8NXeoHq9NTg/wbDVht6SDB9XvB7/O71dbxYky1gamPKatyYceWh2343To9ZzsYD2cV7wQylue
cF15Zdeg1/cYVtGQxJwtMYRl+4BnrFn15eghC/v7P+WJgOmS5Kq9sHgjQpJ56Vh1Dorj81yT59bp
uti/Wicn5ERhqWwz2ibn2qr3YFWzN7Iqt29QMA+eyWw+9RNO0AmLRJSkhx77tNGGn6t5GGGkuIxI
tt+qFR1tzzyqn/jkLmsO9ARYW3JdZqWam+Zi4w3KtnAqypQ5JEnB6PbLKsFo+/H3LivkTopRY9Fa
EoDoxj8jEHkeYMK5NwQQHEEioG3yCOW4ma4XODo+E6Cf+BIuiU5QcDkP9OCem3IQ822ip/jSSXir
QWV30aEXu+Avj/SHB3yMsblSIoBMB4QE0etefklgU/IMsJ9Ag3CAPe3JoNQ+1rkQ8XwB51qeYH/o
91ihLpFuUUhFUhtVuWISOujLbs4yUV7vOJjFP942Ie8jrQWEqKNF3UGL+sQ67rnmDoyhp64nuJAW
5+NgWZEMF6OI1/uQ/lXAfPDi36G6pqakgXy2Ii9EHLwYuF8Wj7ocOtAKr0K4Cs7q9Trc1TAHzoOY
vvcKmy6FDn501bLTAJs9KqcMbhPwqU40u/iN7qD0ah5dxGGgcqGm/gVYr5+HcvcTh6Uuh67kogwW
YlWud/h222Rub8JB+1FR4Xv6eBsGO0S7mYEouqpr2LNV8mUgxinzWxcHnlsdDnaiXXKeDVPbhZD1
I3TVYT3iN7xz0lbd1YyStZCZX4bXje7yeuz8DnGXSrdX21aaEhcpPVuYV9o2TGHA+UzkfSJquUy6
Bez8Ax1+ANEEUwiwxtKeQ1HYb1GcA/aASM+0zL1C15LZ07bs4bJSjG3iR0iDIPXjDZOYHT0XTZyg
0ao7CPygi/FFtzXKrw+Sumw6y9uiFQO8A8x6oGZ7DxbAMyvzV6r2F9cbl0vH+BFBnKqs8mgP6PIi
VAZmKGBJ7tEHKCV1uYphhXwSw2LijCO7tqYDJN8XyHH2fL8MNgmHDGbgJflmREyWvJCwRvDKwFOX
hbcFQwTdjfn6XBrn8lbRUNqsmmBPcvbaFy4Nr1Vq5jKqxHkbK44AtdcWHnMxj6jf28Pl4Y1zY4+l
6G1mu6qHEyxbz33CvDLNMCh8vOtwZYtpT2HdEl11v9Z4QKc2E178auqy8HqxsKmYMTjMjZqTnthw
6jTx4/jBWfHx1Fll0Q1vW/ji1lGfUviRnJCR+O73VR20d42UYUiLOVtIBTOTIEAD18ZCvwDrkvBK
cE3hEkLnrAOz5tQ1Y/laCzp/8pq7y8FjKzxjIj7MWQD/nJQ1Rwm7uNhvYZhzJKtxjToUYucMGpXk
bWu25jsPYTzuN3X++JsecbUOs12mrG25TqFcDUUYVvipnlBX7UsnM4WTajxlSmzjJS5m6IsH8Fby
m7tzKNOV0EM385TR1VRgXM0f0F69eQ7u4NSuAySzxD5lu4gOWO82Yyoaz7sKI49XPW4sD+iAVT8M
5FrWef8ZjjDa81sWB6bB0Zuh0NRmJbpnzskKr27EY7/iPXW5XwfaIAq14GIlevJ9MvS9qYhfezV1
qV+VQUq5g6ldpsIxPG09KbKiAI3u9+vyxDPRZX/pCDZDTUflhRc6Xt5W1ihz2TmBwQwbe5yCv/+Z
J+5ELhOsWGjBohp/RExkcF5IXKbtZv2YYNTV++qrQswzx+hl2aozXBFB/+j2f/pN3blCNzXCAfiM
Y9Zv/Z4qM9TnyRR+B5/LBEt6Fs4mjsdsaexyMZUkJwgYH34nn8sEg+M458e4jhnMi+CyNjUfD9hl
eX5SB65HZdjRIdeT9bISKXxo6hSUVD/aP6r6j4NBK2DIKWTRZ4EJxrQ++vZEe/hw+X1T51wtGNMj
PEL7TM1DlR6x0amETL7fXczlgNloR8p5LOWlrtvjwxH226c6bJ/TrX8CSsRJSBV0XSMLsnIWjxH6
Ua4Xjp5Ez+UInxrdOVjhcIN09Q6HNhYgdb4Ef3a6/eC16C77q4lIVMA/Q1yg81VoWIGCnThX2/TF
b3gHp5HuaHeEYwLHXtOCgFtvvHrJI91KP6y6cl/9JC1u8X1ySaboVCfkToeeNzGX/AUhrmHeCYY2
DMfflQ/R+hESqcv8ghmEKioxJHDygvRRs0YsZZVc/Y5V4sC0DnU1H3vHzlDhumnH/m3I/dQEqUv7
CmOQiqgxDL5xKywnA3gqq3uvrfIflC/ICFUjbdmZwB04ylmv0XddrcZ+9BvfgWjbR0OtbScurIs2
SKizid1dW/We0xO8gvEXL12Xz6WCpmdyLTi8cYPpZi7gx/h6grlcCZfBAV7opTnW6tV8FP8Xj+u/
nqq/+lHnUix2UrRLPWg8W7e13VJ4gmvSZ00D1OlLVWwwghw6A7sauP4OONu3eh9bcdvpHtbkFzys
68ac9NEs+21V7EHxjdIVtLsW3stdc6L1fqzrCZecfnjZ8Ej2r5apWCN+uwVMDM1pPHQJb8uQJgqO
reMselyEOo5Pd/Wc7Mpv/VgZG51YI5S5pUcDuefzjge9KM/7sKxjCs+6ensPCbl1Uae4gcUPZL53
tU3tKUpswGHVuUMavrmJ+oZD+t4gZzmbE/oK4DkMBVTRtR97YvCQqUUtf5re4F+PsKVfzhx0X7jq
YYWadFlgqZwfu93gutSEMJz9BnfUUFi4BkawrD3FkpfV11axJvnTlBZGP2jkPLrRnKD2Ve9friS9
m/4w+3ZqIRo1peuqpqg5CzROFtmBkg3JAlJsU1rAn7lO0oWve2zOMHiNwxeRXHhyUbE9DPrChm6/
gUtAm8J3c+GvYJGs5DlUdKVpJWB13W7SyDNs21t12oaSDy34m3VXlec5wXtfpMiQbGWHmQ3tCHda
wgX6Rha4LDKBayNiCYcbLr5WB+vEUeJmd0qiQJuzNS35Y5gNP6/7sYk/rTp2uKuOXQxv+pFI/qka
iBCv6VxQ+vIoKmnLsz7Qo8IuyWojKCIcXFj9Ch0aEt+rVzA6bdMyPBIYE4dQNcZtzITd0dz8F2df
tiQ5bmX5K2313FSDALGNdemBpHu4x75kRmbkCy2XKJLgToAEyK+f49Wa6VaOShork16yIsIXEgTu
Pfcsm2DBf5uQAj+U2bACDD5LKJD0hzhIZAxmbX+JhS9VdLGBbJe29xFULDtIW3DQkQtSDxG3iiL7
TDmANHoWTa+qtEGQ4FE0FeIdRfDdDDRli+x6qSxXe0MW2xz8jD3qXgzlYj6EQMteYTkMdDkaJNsH
xI5WCYVLbLW1OfqaSr0px/rhRocdjV/FyRJmZHE7gPmpVlxSVFDOMcYQNciYeYob5LofYbDShJue
+hioNnHwVtsxZnZrCe0W2axwYHIKmKyRdvlG2wiamXmVyfgieRervCosN9/Q+ygkI4MyNay5Reyq
vW8WUooPoGdN3dFsEjIhPZCBX+88os1tXPlm/1H37bBAMTNHQ3I/4aGtDv1YIWZ37GIzfaqiThGK
7a0pBU9ll+jxniBGMf6WmKJQiKlHxHh55f268mskcybDZ+PFxjN43hOo0UvPYg1rZ8SSfi+cL5sy
baZGfeNMTOMnqMv3KsN0CWcXdB7DdgdWn1X44yFKvg9mXvdzR8dt+4Dg1BixvAjP7r6bBMv8VDZ0
v3ealEdCJ2Ue1IyczQNR9Vg9I+g67I8eAg8aYRIN3wCVX5yIxdl61/e/NZjcVDdGTGy7GgbTFlcT
1fF8s0xaIvU7YQl9U4Im+kfsm+IeEvLoGmOk/TukLV1qPC/zEgZBUR7qXflrZEis+wnmQewzIhwT
nY8tlI5Pcqva/h4Rv3V89kO9bIdoqkw46W0m4kqK0JBPRBRN8VxNuhyzEWG68EQ0BGnCqe4EgvzW
3fL5DqnljpzZKMb2I4I7iuFh4VpWR1I1g8yRW7li7/RczdUR/Ol4vpv0Kr638AToswKQoX+oApmx
lVRD8AfBBzeXOcG0ar1pDAyOj0W5jJDXRHItP1TK6uTcIQ5YpK6IZvGtqrQZM8RtNgidRYRzQRB0
lLBwti1SdnPnKYmQOdvTGIG7ux/fGHJK9ZpzUsawMwz4FHVU2jk1IUJWc3+x5ElhaLc395OHMO3A
x9l/oWTzAvFqZQ9fTkRBiDuUS+V7gUcY4bVtRbtMdJ4Pn7YJ+YwwOOo6WJ4hU37f67N3UMl+2JBP
NxdpNTkZsN/vox8GxJDimEbIsWxW+90vK+OviOCYcSA0cKvRzy1e5XIjR7fMB4Q4YtJ56D3teArt
Z8+vWh3r5rCuJWu3tIyd2m98sCVQi4AYK30ixYYaEUq2qjpbpKxF6T7XdfQieIPw1yoRS5RbssY6
l9u+m9eZ7MycVrd7fbV0Q1Tkk6fFdssQlvNIYmvqFyBHdLsE1LZOH+EaX7pr3aCDud8AiSFtt6lx
3rmi4BN43kkVbpEhapps2OfYZck4ywi6hdkWyCgmWEHxsyNNBzFGnzj3WAci6WnAyNjcD3C6Q2op
0ugRoANf8XTys47PMdPWPXA7Rf1XWgfV3iLMHEHoaV91bfWDtWrHSuhg2WYPQ6nqFZHvezAH3jWJ
/SgQqF1c27I27AwRrWjvFmQoxygjFtKKHLlMrHjfYZUMT3NbGX6yQ12W4DZDgYU1ouCjdF0Zt40n
hI4zcIYpOMTkYEekHqar23r6gvdUr2tcufClhWk8NOmaVkOSTbBfLLMI+xMyuosxvBgqHDspjWzq
lPc9yKqI4lZRto2LQ6TcPPgAAckq4wwDBVU94uNy/hD8VtanqKcJJkd10UTLh67bh/4a1N1qR1XU
7+E7Tg2L4G1bExI/XSY1jGSsmuR+txOddBY78b4VZ2Vw62E0K5BuduuxIU8PSL+w85m4SrtTcELz
y8kdKngClLiM1qZO4ykn8Ksr96XMEDW9bU9Mh1anSE1T4iiTDvtb2jBv5gfiYoUY29mOiUlbtwZ+
3hJGwn2C1V99NjYgggZfkg3FA/KljX9WDS7i9U7NHPKeLdydcP5HI1JzHe3Wg9+lRHI8b9yw42bO
5XpcfRN1H2W8ue5xxTVbrycDWuiDWeuqzhJTDfZzGCXlbx2Vm+pSOISRfsSVYm35AxHEMXmEa32i
vw5wXmm+TO3UUPRXMERkWWeQtnzqpEO0dNZURIkhnaJlw1HYBhwfqPZgGSsivsrcwqRh2MDRk9E3
uMpvSUZwqJvzvkzNB7lgfR8a4luR1WEH5trJPvnEKXgRGdtUYTL0oolEIuIglyvaSi7WlAXSTfdj
NVWQHMew7zyO2rTDHetGH7WpgALrqxkmBD7zuE7WhxgB1PDfxZxVf0hU76vj2iIp53GiFfusLFJe
cpsUgAJUHTmEwPdjIY9kNp4+YP7E+ue2kciaj00/DdgwEzwboMWDqKauGpiozndF1+oxZCpJyscN
zJcoC6Lu1mck2U8QREP3Sn0GG8OiyaSO6/GhscCY0qor2+nANuhq2yMkavFBFazv85kUFHeirtr4
LlnGS5KrsJfiR4FaWZWZViunebdMJF7SZg/bJ4Po54GnewfV4ocR4jb2Wlox3M79goorq0oTZbGB
K9yWYXdfU+kFc5/oAtuDUyn8iPNeBoIynUHAO7p0Y0nkzjU+Anlaht7JjHIx5c1WLT1SpPGov3Ey
+/VIZdPGSCaZYXkWJzVTOWtBD04ti/ejxmHkkTzOC2PvF1CndJ91opPtbWOL7UFtlwDUfd7ZjVWq
IQeFBJuAYxQlRz7vCbZ9365ReW5Ez92HpS3i9bmflzjDjGSiX7a28GtW+Co5oVxDamYDFc0ApD2d
g6lOlRthrJFAV43DlmX77vSYDghDErmbCT2VqAc++U6ymxJWSl0qtJlsVsVUlPBsHWk6DIkR18qX
248E6h9zR/HodFe7sbu+myI6PxIPi1e0QMzdlkLRHbVTnMyPazSCtuuCRCx42dxhngOxNsJLGdzI
IUO+22ZFPw4+Kg8NNQLJ1l1wN2vT6ofSw0E/b7CMMx4Wn9GqqE9JkujbRZTbdRmH9stWruZFs3bO
aiKeWj53H7nRvU5LMlrQTpYWIfVpILX2Ni1R7W7HDVF120mstHwVcRivndmUzrGcRdbtyx6O/Wz4
9Qb6YvLRR0q+lK0HayGnrpfRqejk6tu0wMpVkMlvFflRu2JzHzkXYkvXugsKVM549VteX/wAzu0W
dtimqDneRiTrTpOl6GNqNpi8FGscXa9xAjU2ZKWeXM9VXOh7GwXrjit0/uR1Fy0Vmd6S1d0sycjL
L6hcu+nAHY3oaazHOrk1YW0R9lr2a5v6eJzVK1vakTxMbGHjATYNWw9LAiuq8xCtun2LKmQJm4xv
Na9zYk3l0oXXKEU1wt7rbG5Ro/i0YBFjbbrxbam/B8XZdLuGYd2/IZTKoxyqnOJY3S2eLT6mBoIh
c4CLTkGvZtXW5inE6P0PQ5+w7ugk9h1kwSOP7Txd6HeHSXaUPUBUY/gN+LMszmMduD7HkE2F32qQ
sbuHxTo1kmzT5Vpd28kyIlIYiiiMR3dD2+0JrbGk6IJB2dxvrG0t9oWqlz6+Gzs8ki8NmlX/1vBG
nxPkbaNB7rx8iy1roi8Ip7dok8PAkbgIELrKsDpQLKXFsmJ3t/MS8rUrZ/VJQNPvXpXH3v7Z2klT
k3M5RTivip5H64vwuwllGlEqWepcMXeZLlhL7+2uwvZbArl/+2OuoWY7KIPYwuetrYKG4QAf5kdk
PPMmHPoV7q5Xuo7o8CjwlGFHJGyeFLanKkiAhVUPWfPJMFL5E2uqhnR5ss8oAdJWCFHCBn5A/4GK
z0zZto6XWgQxLs4/GTfPpb/STdnMr62NhvU4mMjps7V64bhju/ZzPtE2rF8azaFFElWj7Rfnm2k9
jiXpokw3S3xTT2UhsgmDcHe7GZOUuCWyhhjQAmXP5nGdUJROAnYyr8sOl1wIpKfidijpdOWLoJ4n
RjeH6oDv+/iwtW2bzsgGTSEKQ0I98sWUGY6bV3zLSsSpLuedWTRolV5kap0fojF1i/P2ScZeVr+t
iDZRh70hpMqFv5yraWmRMXEqUGbf1rDmwqpjcceuC4N81pux3IZPWuEi5My5JG5TUoPy8Grb3USo
UjcSXYUd6/oKdUAsrx2OAPPVe1ZfoQWI9dsAi3NZZVyXpH4eV15VsISOO1EvKRYZZ5nCrrqhm4sg
nNtlFdf3yniyZzMe+I9NzLtDW9Six6NWLNcDAYJxB7yC8UfVB9Fc+3XW34DEfEbp4ahApIoABXxA
Rgx97mlZfIGfhanzssOmWJu5uXOOoDLbYTDiz61UVTbuGwJHIOsgp1rOrL2bHLPt3Vws9mYZx8F8
RUC0e4+mxto8LBFuYxLka7Mkl+FOo3C2h8S/CtQSLi/3CbU6eE0upK2X3RFiZS1SM/oStQFGlSvC
7lQAXoud0ALfcebeQ2WCBEZ1QXog/J5fGxRjKeVgoJ8BpWt7yyY1RY9MgsQHUpDsy/W8irJ0LW7K
shELRXdh6kMgTBl5MErUT+WEbPhDDPXK9FtYabNmUQXk6gu8GpCGO3Nlk0Nf0Y1iadb0Za7Rj1xt
vbEpNdhAx3RdZqTYlXSpviveWfrK/FKt2dbZGN2OTNo1pGZVbfRW13HxTV1Kk5MKUJl/3MT47prW
JSh39RSjmO2SZjlpZIKoTIu5ex84HtlUIbIjQywISQ6tTtTv4F/DdlyETR3gb1kkaGUQqn4MVHr5
eSwjDf1xrQsgg5Hu4IxkR1gU5ChKOn/NxTB8b9vAYuxzSWX6Vzi1aZPRufLsZFyy/UDrXO43c0uL
965qd82R/72t9LarfDJ9jAoi+HuMyAz+A61lBWTElPxWD3ODvYNUW0bLePKPsy7kCF0HZktJKUry
WEdCAM1G6UFuuIeh6FGvs6B5cDthh1Wsdk3bbgkv8ESOk0/jrNenKErsJ1XI+CO4H26/GgqIgE7R
gMY4tF1YDyJRMPTdzTp+wjVvbvq4Aa1NGARww+MkGc5DpfWU8bHvfDpGRfMZSt2QThzirXFMvLiZ
wxg9SuHDndB7pY5DAeuFQ8u3cDUhVuIqHltyTpDJjD2vZ/a10iXfHsZygHp4XeH3k/JpKdyLX2Dx
+gUGImjO7OaT6jOgYSZTsW64DtQbg21Bs5gNqDgk9MeKuI9VECgSGaCEskSVYXgEe1i5R/kMGjw/
cFUCN/GIV0dOiZz3+oqOZHyF/bppnqkaIAIPSGB4rvFBUlav8bhk2LY359MZ2Bh7GJtKJhkb8XE+
DkPhh6OZClNlNJGj/3bhup6Hvu26myDl3uI9msg+N3Hi2wdWSo+CbavZUakxGk6gUEr/BCi6P2Cb
6PvjzLmxOa3WNgZdDsGwh8ETbCLwx7jGvQAcUYx8GNFue5CW121zzzaqzJr1fInb6yhau/0K9mP7
j4gjNiltEQ15U+5DwONTKFyOxpNDo5Mlmybnr9kQo+Cs6v5mGyv+DPbyBIUA/B2Bc8CogSWy+Bzt
oJMfFRQy20fgTGHFQWRJ/MOpuaQSGTjNDnjAtsvYn3tMKOov1T7ZLsOdguBdNRUqc+yY7dpl1VSM
8C+HeZG+g0Wakpn2YlzOYUgmdSWRAY5o1GIVqk4jDtvDo9fs8hBGZi1LpCtO6Jiw+TS52a32ZwdR
hk7pEFyLxxjzrvcFZ2dxHmdHynyFozYBE7OjSfw6JKjQ8tXrucpksgpofZzYmtdawKYmJ/Cbrz+3
ADSStOuXqvpIwo7do4wiEV8LGXc86zRtaT4ADVuzoV8BbaUQQYUyNxAXkodknGb1hECQek03uECP
h2Ur+JBudE9Qwegxdt+jGakKKYfUQz8hy2aVV9U2evld4Ev5TxYFqrjlNm5llrSyoY9t6QlMk0c0
BVVtu+55g4C/OVJjSbelHGL7FQBm1e8lGnUHyAGLOqAoREZ7MSFYW9virhpIvZ/jhIT+To/AaVMx
Mg+/9LGa3wlndXVP96IHL6kgTX9a1BrRR+gmpcAzNbPdY/7Tb+MR+Y1+PoLpNnYZpip8+db7zkYI
SNydOkct4JTPpO0ud0ig8cnjWY8GYlQ0YN39AvywyaCvcHZJ4cUS0xsiKEdzyV3Un2rwLNZvnm7a
5oUQhbvy2K99PvNxbA4tY2rKKRJpXJNOc7dVR3SDrb4pEtivgXzZXuLBkJY25KaqdbguHJEqg06k
1DyHEwPBA1UXHebZGIUO5bVYA9tRs7gxOQEkGDCtn1DbpcBh4yaFYHQ3+YRl0B6TsMTTu6x500bo
HeLEMeTdwsTkt7HpWui5GkzIHA7TDnVikkXtrK8EHekWzk2smHqFZ3Tnbj1a+zDii9eJSVCDBDY8
cFm34VOEb6OjtIodG5bjxc0aDemq9jW5Xy4d9E0RDU1A8QW+LAymtqIsH7YutmhW5oUJPOBJA8xK
Zpi1cHSrxHa6/15v6K7B7dtkR95nt0YTigHJ0TANDtrGFWk1w3xt9bCoB47No0SpqMz+o6kwjfhi
jB+aY1ImfeRxdUfWI4tZzPVTgnIfzzLVMuHHEaXR9F6NCfcqdbGGW7OXyaI+xMDnasS/AP933/Sc
LM3rGC1D9DiUGPg8rZdGFY4Fm2ppJtcJvsaQzY1ze646zL2wSJKRHWeJxkcckKO4TDdQAJbcZztm
SAM63XqWtcwJF07d+BGTpFtU10rcoixK7Evfmma+liXzwzlaEMz+hRFSkExcarbjMnTRkraS+uh2
IHCneooWu9TY42BDn2lUxv1hWzo139fWQejScSLXD3sLSmOmiMWQp2ZtD4uZuYzcdyXsWHxg3mLz
75FvYNb9OtoR342SFb6G7dmPJdtQTyHiOotlcMtpG3rNTjNQdn/VNmInr0AVOb+uG0wCs5F0IAAc
oCcms8qxNndgWxdELTpOM6VLxkRnohTP3J0Y7ZZg1shhj3EkMajV07GOYsx7RI8Rz5a2iFhT6TaF
kedzJXlycmHR+2lMQkR6WLpRv2hgeiWy0oZFx+aWx7O1r9zCVf1dlsnS3aKwreWx5dWiX7zHaCZv
S2VKqBNBSHus+74VN0XZ9s2LV7gwNxtVjb0mCyJ17lZ8VopE823nj2aRXXkdzKybj2j06mLNyIJq
ecrNoDrA1gk82mqSLXiYxyiD94fYxhxzQKn0sQEd8GJhLN/gYEhsnGkNA8zu0GEUZJczCrAZF9ZJ
M86POKd7AM8g42CUhtpNby8Mlx3iKs2rZv+I6UkRjiue5KPed3mLJlpENzQqNAo7QeBeRy9jPEWv
iBFivGqMnPjt3g5QXsd0G9ybrxcN04pmgXXI0ZVj2Ko09oJLzDgpSFdksmrNBIAN+6VbYVn/OMB2
wdLjxeo1BqYROMLd1bzr1WS6877Jt26+JMo5K+75XCT9OYGS15+mflxYXq7b2N9SC58aQKQE89Zh
m+VyrAHix2lk4zg6Ykbp6rxVpUbbOU52RIXEupp9DRIp8jfFXprwDEuGxAF7r4p5/8F6zspvYzOQ
9kwYpI5nAtR3uoNrwOw+tLCkRm3T8yTcxklkt9+2iZvxdtvKyALgC1Rlu0Y5kgJfXjBbqa0F2W9y
yd1COusztyE49DzjI5h82SltMnDjBWbmSXKh167qqMFsvm9XJAN/JL4p7d3s9ri/loi92y93WxbQ
Omi3IRneysR8A8wXsdxwFY0WZq3oZzLbY7V3B1TWDQ5IbKSXNt/Po3/Q0byybIuieMbDoqYZcomR
X66gHgFXoZKYuX6wcm0j2A3Usv6xXM7HH3KBfQK05Lw8T4Pe4pRgv2tf2DxTh2ev5N3k0lFZqKoB
MSEoSlakJjmjPAK9hpVTcU8r6fwR2yi8ENe2r9d3Z8IYbodddvzTHBaRoHmZzHK9bXIPn5TsxvXh
4uHITrZbirSD2c2UohotL2D5GFacuRhgPqpt0/LaVlAa3GNQ0kHwjtp4B7Q1NUCtOIIrE+6+Qrg6
qRTCIuoPQYwNULt5qp5Bk4hREa0IZX42YDbiXETGBrwb9aoK/SpHosE07wnmWetVX8zT4NIaer8k
HRR4BCzD7Hte3gEklQBvAdgQ9xVoxV5HqXAoX03Kscs6YIjtALVHCpN69J3HAHkowoH6kIjqDQrr
bZnTxSPEZrrqVsdrk/kJ/uGoQ4kIPM5nVoHKkf+7nR3seSOurjCpYi4jYATZNFJuKjIYJbOPDH8d
3ay+Ksezri7Yb4n2O4yXPTMpHgZq5wPQgn0ByToqovO/F0sgYbNJe4JRdwg5EWZY0n2r+AMGVv2S
iwLi7z/HYPrZWUhsSd8NvW0PRH82yQex/jly/c+GQrxlK8Y1eF1WPyuAFjX/kxKan+2EBrg16qKW
8ohjkgBE0iu5s9it7emfs5f+wLAKI4O/514CCqMOjDRMJiI8f1M11O6m89EAD0Q7jwCc6GoQCyD1
RB+DBXSLBstEJBuigPv0zz/EhVX0j9hGPxHLSoxoQh3N8jggzbTNa4ha7kAenDLUaxg/Yhan/oXT
wB+RqX7igs6TxVIDp/gIQ4BJvrhtKJZ8LFHn5h4nE9xJYf/QoioNW/8vrvAfkCx/dicy4IfhNKH8
KBQyORxsZw4TsOZ/8YX+6NV/Yp+NSPSzstIczJHuWzPHr16NxZ8jzpKf6KEo06duLAt+3BD7kVbz
dq6Xlv3JF/+JYebi2PXDIvgRGPQBg9Q6LWIgj/98Qf3RVfmJHlqEtXZc1+JYksjiTF+LNK5w+v+5
V7+86/8QztJmZGAH4brQvYM3r9NImdyHl3/+4n+wQn+2JhJz3PkxGCyXSmr6wwJT8hkRG0WukKLd
mI4L2NgniJz4+Kfi+djPNkWVKr2EZws/Ig6Vf0qm2d6bGPDqP/9Cv2+u/+Dp/tmkSJqNARYqk2On
dAUEWvebx3AF/3vfYideE1Te+C99Evfiqh7NB7PXH2KsNH4qbL1U6FXK6oB0xh9hZYhuTp1ESfZf
n+4/vof/Vb4Pj//1Oexf/xP//j6MaPbLyv30z79+GDr8/z8vf/N/f+fv/+KvV+/D/dfu3f78S3/3
N3jdv71v/tV9/bt/HFCXu+1peZ+353e7tO7318cnvPzm/+8P/+3991f5sI3vv/7y9UdX9zmanrn+
7n7524/OP379JYbeEg/Vf/zPd/jbjy9f4ddfTl/n7Wv/9R/8zftX6379Rcq/gDx0UWrzOAG0mGCd
+/fff5L8JRFoYkmMt9CAKPA+PVJPq19/YeQvSlMBAFtKyZLfTQLssFx+ROVfBJxptAb3m+jLT/7P
R/u72/Pft+vf+qV7HOre2V9/4b+7Pvz3cpIgp1MAiJrjXYjS8v8JII9pRRtwL67MGqkHSQAHH7u9
7479bsznUrjlDXB5e4aqC0pAPRXIhQ8JOxAMY07zSvUZfYl70QleI1+l0a/outln6nt5v+8k+Vjz
wt6B0sTO0FaYb0MdsXsw/QOwtLk8iY5LgtZT11s2wYD6RxN2uqR2Wty9aAn9kEgDZL6Ouv63bRvp
Haqy9gNtYw/jAUKv+4rFj3ZiTb5sa587UCvP5ahKoECFeUW+kr2eI1W8krEydwYjmBoGi1AFaiCK
AHMO6OVVaowjOdirF5IGnDCYYTEouKrIeMlRh/ZgK96DQQtnPFsPeQLWbg62bnNgKnQvtQPHc8XU
/X6JMbfVBaihFeaPWy3ILabD4x2Dr/h1ABZ/5F213id0TXDONM3L6oi7G1y5gxwr+vuJJvZcIsj+
IOFH9tz2lTuvYOQB/CKgEiz8HhKJ9h5o+Ho1odd9A7sRo/OoX69LSRPwW6fmoW3ZfOKg92WXMSuo
m27/qjskQLLajMcB5ESgr/OWul22h2J2/HpOCP1YNONvfe/QS/dAMeosdI1/Iy6Ur2BN+s8bOJEf
dLEU7/GeYISSqH1c03qKuz6DWaesz2guO3usWUXeOs2TGo7tpob70y7DF+SM+OTYFEn92KsV+bOq
Czc6qsIB3YzaMDfcVZ2jSdf5hllvAnobw/wiSlocZdio+1u1Lt1v8Rawl60xRSjPEHOgDEN/yzr4
mxeBTy8Ium/zZOpIZmv524YQ9qcdrsLXURDsrmnLMu+i3n0KBhQCq/TySa6mfgXnAODuFD1TYcYb
Ax7yb1GoAaURA8zfLBdWtim38IRh14+qUl84l8XdOO8zbrosbig22HzxPS9TZwZwKgvHQHGWcuR3
67qY52pQcV7vdrsO0y4fOtA54Br0ESy+uEq9LNfbFQ5FX2fUbKeNJv4EaLC6nbexOXPTHmgZitMQ
WcxnwO0XTxgyDg/eefAG0BBAq13xt4phBn1o9jX6DCyvfi3Htjn3jfdfOi3IV19goFRVHcsHUDlu
0ADaHPyDvBH8qQ7x9IyyGxPipV2/GpSLrzyw6moeFvYGxl4JLhCCJ0A6wUQFvO6a3SUdUNUcvzre
lxYMvxT8zvKGVQCOdzmPDzzU9hEuT+OnAsY/FkwaspwojPaRAtmNzdFAyVIgaM5kRZfEz2WE3g1E
8449UMYDYJzfsWc02jRdwVV7FV0trxdMk3NMOYY7tHcTujJDH0AWtZgwLzHEWg6A3ypnQPHS8DoT
oFveNVVZr4eidfF7gaLuXYkNELrg0x0FWgWnIzj8xhl06+0Bs4lxynsLp4rMC+I/1jMG3FexUKS9
zB4aCXckcA67DSxXMBFAEoAif6rypV/5He3lchhaRo5LMWEfHKQjPB+THqAb/MRAeWAI1D7uMlL3
TsXTns7Yit9kQncUbEFsfd4AUdnTbS9BYFxbz8HMqQXi4WbIEm5dHYbPDElgwKZNuTyFaO1/WHA6
Q1b0Jf2SzDzwtB9t9RaGS24HNsRoS2Vv5Ar5Nl3kGxpHTHiqiKmPMaH8vplij8ku3ftrYMpMpGhW
tjO8nzm8S5HdE2fwJ46+lUOgYLLzEU41Fe/UQbcK1JpxUXds2C6bti9A5qhD39YgCvbhuFCkQVwp
SgIBFV9Hb6JC95U2Q4hCiqz1gKGZAHB7qms6IjqGRNO9bw3S9kJwLBxKCi1YZuE8ilDFXgEbQ9U/
vNRi7YHEqB0j0q2Y7TcCiMmkyyKQWFqDcuVexopEN5h4YTQMmtR8kEsFny/4m20vpGxGkyW0Wd4A
bQpMO+r/zd6ZLNmNJFn2V/oHEALDYDAsC8CbfJ6d9A3E6U4a5nn++jqPGVkVwciukBTpTYvULiUZ
5JvNVK+ee3Wu2Ko0zk66Q8NLwhwzw1lfduM8iNlxgA5uu1NgFbm4WLNCnqi0kWZ6O11+dIasXkfI
+EOtetZdW4jEcNhLWzygc8av4+z318xdf7SsyHh3U//BWdhwF2yudrxgKWq5R0fyL0Z3XN5WNcGy
MyCQb85oAmvrMl9PptRejERRyIMWk/dwTiZSd8Rds7sODYlBbO51MzKTzwvovGQ4QCiBYEpvlXNY
cPg+G5m9XIJy6RfTSas2GAunjxphMnKZGa99F4pbxfbnZYAYT8xdkszutQHV6wXgCPA0+P/dk2EU
/O5Z/Km+NG4hn9ZB5peAWYDgJZUmxH7i1Othi2PSH4QWz+jNyXVeuugxqG3MzitZZV9cb+I5e4Uq
LyTWnoognjSm4E/8/oJw8PYVB2rpnFLK3IagZ8BkUtrtog87s7evcjZefDXsguBMw+x5gu6ki8/W
mIDvFtDJm8qY+MUMsShes6oYLzlDxbsphvV1NpU64WZYQeu9LePsrWwHJq7oNfzVMn71+fv3PWZb
kN3cnw+e6xpfWwbFl9aqzOeyGrj0oEAPcVr5L5olfM9m47P/1F50H83InUR22eU1unncBXXMO8uh
O9wySRZT4MMyvUyTsw7RBmL1ZuQ1io4Fk8tvtLEf3ZSGKuBUNL5V+Nm2QMmflmW/MpzQihWlgj8O
xXuaNFtzMKYp63YAfmyFyNKatXeZVZpfBiYLj3VlImsnjipfxRyjUXXr7D1kdpbovTdjA+0mGNNg
yOv8zk/ElvB2SYuUAWYPl2Q9gIJlWXI/DwmYc4+OHHVzGolsK77xWeFU3RbVvMz9wC0wDdzvjtge
8i4Bg8ntuuwC3YqzdtlU9b3BdA/OuDXMlybL7THcRqIppmQjGmmJPU8fhxRN+Irgs26FY5Z6iGJS
L2/NNufRZ8/q09DKk/hLLJfixLLcKQHf5l3Vhm5exn6R98Oc+lHRMEUNMjKi70RRggovJieqqZz+
AWWzeZhR/3jNpmntaQkVv3iN0SlNVnmV+abdhg43HN8Md/WORjaKvajFSCTFlKe7bDOZqHoiSZAr
u+xWChdFWqvKet+EV78Yrc+4RsjevJHdwjvis27kyjQX3qHGadKjWLR6JwbG/gDE4mlpPxtefLFg
2eqTNYk8Nlx9KOrZI+Fy/ktqpoSBb63B4TdYNzlY+zXbmeMlMtxiO2QzaDc3bZMfSinKNCgzXGCH
Ouv9q9hf1OXC9M4PN4uA3yhNk/5tLvIEGqvq7R9F47MDZczsCzc29LdtsFaoJlDJK2uxbxJlm6d1
K7jmf3ZC/6/bwev0g8Oy/jH82g/+qYX8/6hp5PeLEPF/7xn/o+/fyz92jP/4C/9oGH35mylsywe/
cbgJ/XPs1z8aRuX/5rk0ip50HNOxfv7J7w0jXSG9oit8T/KXmb3SS/6zYXR+o8dzfSWZgbq2J8S/
0zHKn1Lmf3eMyvFN0+eRhH8ehPJYv6hCdYI6ngAxH+NkwwhiLkYidqOgJmL/0EiEjqq34k5hoU0Y
ZdmqCie9Dl4QDxlTjWTwJqhc5o5dtNWD2FfK3FzcJ+5YH9mbFKeHenUMPAbdtLOEcM7qBvCnUXnp
heNiRQv0qOCD/ImmowKYdPnxc8FZ93iM5Y22VrhZy6iuFstPT72Ol+vRch6V0/Qh7+B6MBvRRXVt
Ddcsa9ozaokyh5hzV9oXXlmG7HwaIxIANvJPpyqwBoRA7MX13lvzLYK2snY2Sn9Yt/51rA1xMxm9
PuC7eqtEmjIiLFSUMdwNN7P397Vrfza+5YYzbpmqzIHSGzrOoXe3YFzile65Hu43358v8tRMPv1W
TmFBmXRRieGdRVLqaHpmt8/GBm0VG9C1SuX3mGPpZmiXzw3yYI/wTwGRGXSGXlBn2zfq0pOhbTLG
4teltS/JBLuij46Gdbyg4j5w21cJo2/jw6nVvI8X+7Mozhv3ahYFwkqNxVqH1mw/aT+ZqPmzbefm
xNCVGv9PK7JXKPJlN3jeF5mZVxkHK1U3ixnwi6bj0u583dIEj8Z0Kc5crtWKi7KkSFhT57AYMqUU
Ge7yrgHUx59R7hxdWlDizrcVh0BUdtK8p9WxbteRXeAFI/Y3egGIkFpO+sOKJZakbOFfGG3jUInZ
+ei60TgUY6tuy1J7lzYV9Y/OHyACod7bgAnldpk3YJhdkt+aokl/ON1c03MAQAuulKDsKSvdtBg+
GzaIscDFeEBvvshZyRFS1GDT3YyO/iSe4+NaqDt8Yn40y+1BJfU9kMTBQPy726gqT+5UpPAGA64L
M4+tO3+q2yh114+CqNy9Moq30h6n696TJ8MqNpMep88fPA/01Wva7HIxKQhaqfas3Jl31RnlIDh/
vRxy7xaW0n0YdN+LK8+D4mVwVAnaFgzr+D5AJcY9ydEjlXgxa2Pn+QXNSjbxYrkpHX53mRz9OZQj
hN3O2eLSPOQpkHtoGJn10CnlF0HGFvYpAnGo8qhggM/UGvMJ5JvJcGzXe2rVFG9JKkNP1LEXxYD+
pIhksPUBuzkTDLi6m/SV4aTlcBwhg4YQialn0J/Dnb0aeYafi9+zGrYoR6EpApZGqdCaVDXdgGsM
65ENZ916SStVzHu1uAXXbtV16pGFGW59yt3CqCFU0s3ncTNUe7OHlwk1HaakOYh/jshBa3eA2nUZ
6gmw+ZAwc8c24Laz3A2WmSb7uDRU/1lbU1KGNdoNUA9+sySoyKt9M8kIfq1mfjH+kMV3Hdz1GuGN
QoyCikrqY2zNhckgEGUqlNlyZvrqQrsRngveLKC4oJuc3cjTeM4zk18IPFlgpdRdeVaVj32mh+9z
3JIDkCbzDBiSpSK/k3VWZnvKpUrtymHq9U2SV3z6DvzaQU+LNewsetkCLVttdsTAuskO5Zh44iTb
big+2s4Y073v4QoNrVLFfeBMYnuvfDh6RKPkwa82k4VwkgccmzwaRDnxQhtWGpzYc9O5QYtaACp2
IeHH33Jag+vKd4b3mTkDDiL2XV+PDJiqgISX7FQucntXLo6IpIcQl/1TNnhPGMm+qCpbor5q16/K
nds93vLi3s6IQBpTzUQBsenR8bwaHrJXX2GyuySwB2d7E+b2OcuR8tMcqxcoRzLTqsjoM8rkDs8B
3QQWYEgJ4eIeX+apvBo6FjQcfCPmHWXlNMZGTTcbFMpobxGUxA6pKR4PGiMKhJuXd/POgu2YLzm1
XybswcwFMTk+Zrhf7AccklO8LzxPwST38rK3Kqr1FeZueXCLFMSkcFqGzSbl1SPNUfJpyAL4ak5L
4lBU56RPLKMYpjddb6gSG47qbZ9MaS8D1JqAXSzrMZ+Xb0uSxSqQfJcRLbT0YWCbbS/iPoPH7Ke7
YVjTW8eodDjZNM3KHu/ZHMvawURm97QJ4x5UvHo2NtO7YhXO8vXsTLtv2ItAejBxJE9kOq/39Mpl
cTf5df2twufJdsltPsVT6Rl0v6p8l7hp75GXusCzBv92GcqphXfK1DdtqfG1SHNCMLvKTSUpOyMe
KfQt9UMVW3vVrOP8I06meQxTv/aKp95owUQ8A9+ZZcsk2XlQ5cWPVMlOh5mRmDf5NMmHuhbyleFo
dkB9tby976yyuBJVu3Aq4Jc2Kr97qnXbsBcJT+l3y1P1j8kz5i9za41N1DqJH0m3xGogsgGUF3Na
e8us1b5GPTXK64Kshyfa37a8qppF5Ues0I4k99iYsp1vJuqLV2uM+JTOyyFr4tq6kCJ3Pmu4inuZ
W+rJhHC9YmtbKi67Ifaeib5x37bxDPKvnKqBV676i5wM895aBMu2i7VYAFfsKVKWJ48xXOdOaFdc
JtpCxEV4mALt6Cpyxxlzrweflu9V15Ut+u3qWEDXW48mKIybuDoLQfSW7RhIXWzdNfspzrN8XVZ4
jqYW22xnYtYaWX1OskSBxAmNQbr7Ztu9e99lU/Gl7DVfulpre9qV0xTbkQUjnF34FcjjScXjEJ9g
KIzuaDoIoHwxlazuUVGM9ZbdzYl1b8ACr8FSZ8O0NzC+KaQPD2ipSXjp0TwXGmuUkc92QKudz6zl
8119lVaGXMOpmqd7YcWpvnAa8hWuAJk3SBaYBxU2ff3g17gbIbCNdXyI29RtXmII1KXEuZkVUJWM
LMxdlfOTxwXsh7OQ03XuCXWYh9Z/ipdS3gNWzTosY859ubS4S53NPvquWqKGfHeaOau8JdWtPCqv
V4fJoYvz16kuIgOH2FUfOyz3ozMyLlO751NoiraZ+UJMHc4iEh2CZWVZxGibN3DZKYs74geTHzze
iTTeDdIsgr5opi9KwO8hdOvnrG+HMIegQ5xupH5yXJ1oDLncDoiWy2lbVdtcdXWtCHR3cAIe5cKg
EOPjgFUDvtoZ7iyrMG9V79nXhZHYz848LOwWT405Jk8h51guB3neDsoc48RQw35eSUrmYwa10Tt/
HcfHxc7m5iRWlV8k1qY/ueY4LNEk3CWAJrH1kS3f8U7Qf7w3ovQvV8cs7janvms9sRyYE4oAtyRO
mGpzr+quUbBwSJ2ba+8qa3jSMs1FkFbx5Wy42zsXRvbI7KH4bMaGoQSiYgtJa+QnMXQxlnFSSD5x
oFOC1S4ZK4U5H+GkuaCaJfFYjZR2mdih8Dj71vaQo1Kbi+Bw9oPH124y+Oz4nrGRzsuy3eKF7kI0
kvoDNPBjaI3cDgeRln5ITKgLAmoXPtnRRclmyz80Z79Pzf44Jfvz/PuvHc8vQ3Z7Iey2riGenLqA
kCKooruoYKue/v2HUY7tS2hAz7N+XR89bWQwwabPJ7TpuWLqoNkHtLZIhv/z45xhhj83cOfPVwBo
mHSE9HN/HrwL37AG5bN2YiOD8z073/By2OgINNBqEi5Gnn4vJsbjgTOUlvqbR7fO79avD+/Ztofj
yqO7/fVlpoRWGE1nDyenS5t9ci4ELFXKvXMuDqa5L+5Va7f7vHbWr/laL5gDli+T6T9tVBfOzzID
bbE4Fx4VYQCHbblbPJJIpA0LemECLP80/3k4Wea0uO1xm+VB7W1x0GCs7ki++ZuouL++IDphk9Gp
D4dqyV/zeTeEeY+5WnPa4ATR9fJUY/KpU5wIo5x87nhdKPtvSJW/PqhtSpPxraIyld55dvxHeqKL
Y+1M2OJ4UL1d2Z5NLT18ZdXQReqtLePq/1In/sUP4NzS//kj48GYNvMC+Zccx/rzg2nftvBZlMNp
hogjRM36XHJjXyJ1/c2r+usvjWE3ZQjJLYgctnv+8z8yIVigSGdOKxCZ0hpuHdHEXJyVcMe/wYjE
v3j/AN7oIikTLdP9y46CHFbd3dzihNYtL5ORkgKGLtEIeCxpjUAurf7gA0+SPpLM/W0+j7Zzp4Qb
chEln0QvUP01YiI4ohvj7bj8rA+7n7Xi//zm/+U9YUTPVwvRWPC2uL/GTWrDASyvVXrKk8T0To0a
h7ulXmiW/u3HsfnZu65/VpL+snhItknfaj0mp4rwszHqPItgSB2zufPn4/yvKPg3JIlzPhz+8JGc
WZU/kSTX78l7994zqvwTTfL73/uHOKjM38AakOCIsSDH2FNAfr/TJNZvElXuX9EklvWbaYGXKGVb
LNpyzvHqv4uDwv0N3fr8kduWJREOnX9HHBSmez4K/vuo4N8+Ey6eIHGJFuQsVf7yCx5XteAEX3br
QBTqUZ4d3cvUM1vbEueHztnqGA6l59vR4k8M0ZWeqLaENgVEgGekO+a3Ksir3q2/lKvj+zfTaJ7/
i6q3PuyWU4phus0V6eAAAaNmiUnhaZrH2MiK5t5FW3hFJUn1o7mS2HHPbL1g3J2x8+Sso8wTpY2M
IfKLuesw1DSczwNbz3NMdyS8EHBg4frzrRJpk5l37oW1W+m7atDiB5vPHQza0vLDNh/9E/UO3ECe
GNYNbdVURkRAOaAfqQDEOJPaV6wlIKnMLcyeF9DNF1hkiU7q3HqKb+ISCwnmVDxrRIhYX3BXrOJA
AbmMQetZZ3g4xuewkGtAEMPSOdmVM9miDyvVo1hY+aLRMafeoUrQWUJ4BukJ+w6+yIzg3LwNzTFL
s9segwi9z2I9SxzrV4Zpr3q/QfEXRwNmLb/AzTgSYqHxzTM/dHCorlgSe8LolHNvDSJfw8Z0Rixr
bhINGXANvg/r1mOlxpXoVIKxXjdfe2F8uFDuWcBaISiT3D9nxhNzMAQAiirwnSJ95V+j9590dxfD
lNcnt2ggvDdijkjTNbXzkLNPQ19XGqEtZCpCjg4ZR3Z/qtbNWPZzjT4SYHtzt2sHc6MB+CIaGZrz
hmQM9J69dmqbx8MIcDldx92y+qGbpr0VKabId9WyiDnEh9aDlJgDEXqkDwwVA61GHN2BmJmwX1PM
+SY4U3OZLyWLU5VEr9u51VwdrUUNQ4Qd06p3erP43wNsxEprlKTxfs3zCbvBWvfrjkADS+wSr5FW
4OCieOqBgIpjttjOtwYrwXOJcQ2dous+6z4WywXfOlQGs4xXvM/dMCyRK2pGkqggZyZooEfbvK0L
TUNNJah4LC+yzLS/Nb4Yl2Mi6OV3CV3jFJEHwCe2drq+wAh3xnTYMIFGkib3XerdeVUun/ue9cDh
ELfGSbPOhRyN2TODnoCEV3Qb8WCMzI82f5WXvpsfJ8RyBs48tPUYdzjNCYNPB+uJUbonA2HmdUs3
2qyPaWVvn4Qvb9fTOYEkJCkqEbfdqD0yL+ocZt+qAIeOm6nLa2bX3XBcnJpF4mY2lV8HgzbezzwT
wcFv6DVj1ojUIStPnKd2Tc4JBFaJoKkMRQB7nlfulTOw7xDyeE093GOGFpejzZkQ9Lp0rrtGkMQ2
JzXyuJ2V6Rs5QNayw4PBtx3ZF89Sg6MnqtsE95sy4xdjI7psg5kIy6WuPvHqYKbCPrrXsbO8+meh
sO0z5R1E25Vf14LbMmh8sp107Xah45T1ZWUW01OvZZacRQHOggLHXuo49h0NMr2Y45NWNU51uWOv
OiEZGd7M8tiarfMsyry/pN3Ub25uJf5uG9hYc58vqYdPzU6m+IAHdAaw0Mm3pTFa2AbCj6eAKLeR
r0fRPqU4i07L5p3xq6JC0k4kDTox7JIOzU26Cxtogm5zUdvLiG7x0U715BO4wyz7AP7MLKTMPR16
xTztHMCvG8IQDXZfW3YWTLou5seGjVQ/c/0WJyKOjSW3nV8i8Esrbi4mEtXGw7LCx8Pymk0W5cy4
8nCL+a6Grtn2ryzo9m6ryapDFEnjjTQ3r3pWWW+YzNL5oQR+7psRtkDWZUJVSvVRGquN22uzD5jK
+HomrxSh5rdhRNhTVp3tnDTvmJInbZT0Shoc4WfUSaQ8JBsl2yPAgctv1GddIfMbwr9avCbVE8N/
SACBQrGbnDZ+KFfDfNJrzjsqrdmbdhUBRfOucLLs3hxjD9+ViVbMqMN1DKRDK3uXE25ZgC1zzK8d
O95CpTlycEDa5Q4ZgnSQbezGuzjN9ZNQHHPRpBcxnCkSlpcKFyUL41aFS4cQg/nZX7d247wSacyE
uK1Tdms48r5YsG0xFAJYZL5CiGPEZIonYrkJNu6fXBVnAzbPpMGzGCYGFcQpVRbQn1+mcldxmvn4
89LlMh9S88iXeTNOYyX0aVnqJg3x6/r90TJQOfZD6/pHTIbpJ/pE+wqkyTifeT+D+zbdPnIHEyjd
lGu53A+jqiMegiEJpBsu3MrJ82PvFszcU7zdhE3KzXIChbfmLq7gOvFCldldn28rBUJn2++q3bjo
FPTV0wpMc12b+M4jmS85wnXO0epDk/rB5OnyZpF1+mCrZHqZ15rhzEpfgt/C2B6y0iSeVytMa9e5
v61P02Yq+K4s5zoiYaNtjosc1XdvdtZjaWtxQzAR5uXamOsiIA9zboMK400dqclTSLRLEt86a7as
R2fMGv9uVXKa6Ce95NqwO/+rdFf3PrNY9mRn6QK8Xj6MpZ+SQrUNSRQzCWRrHx7tWE/GMYNcCNS4
fMuaAr9Xw5lpmX1uv4F8McnU1qZeh3S0f/QNhH3iLPV7bmzY3+t2yk/mcuZuzxeAyYrwx9XJRtxZ
Iy5FlO4sZCSQPhht5V2I1jOtw2RXkvgrmURFkXUBEbIa4Z8YymDcNMqlQy5XiOmPheBejJ2z3aBW
TG3JB6cwyvwtEYO+klPOlKhOaGtg93zOOFY5Js0MFVbwpA+ZrnHFKmENhyHR86WRzJroMDkPO8a0
q7cTWerdTK3RfUyFoz+dGX9U0q9PhuBiJQdDOynm2K7epwtzTcI4zY3SwyMzreMs6qi8Nms6OdUg
v7VG0pgseysskomy7CSc1T1YXazuoecYuuSpeCqk3by5IunrGztrpx9SedVMbZAjAsoh6YooyWZD
7l1rYyqy4q7bESpbi2Pt5AtCt/Y/Z6KSpxfiDqr0IGtRf7aubXb3c2x53nlPiedfOCXawlXqC95G
TebUymglbj5tXSCZ+w6hBqfYLBxCFynnQG9FDeNVVfb02JpYnqOU0LdH0LDaPtWLLLcH8nQeMJLl
9YXbtdN6hrEQ7D2b1Ur2llwL7DxHJoe9GaLiDQdYmy0cWI3ehB4phYxo25ifCYU4KYRbl5xKpdVF
lRnpMfZn+9Z0WPqMZjjXu2FZxpCQigL5u9Dc5dQgn9DDy7Nbeclu9GYrQhO3qKJr9WIYVbySKGmq
4aTwwFbva0U+14GD1n9a08z5ZCRoNyjaXXVLikr7Mi4MlDJ7ncWFna/FVW8xDwiJmhSvFiLGi6RW
u+kHVx/8YtJEXzPkLQ9uKR1MZCAoyK1N07IKpnE+uCCLiCtL/ZzD2q9D3L9bXRujTE1FgQUP5wjT
v7Z9FSjHBjnEicf8CTZ6Do10rV5aPeonPN4K/FgSwISO4j7ObbG4im9ya33ZyCQJ/ZZ0hY/BKZEh
DYfTOCbmhZr8XSybDMc1ecxySzCjRckKhoWG+aKlf5ZHcxPTdpWLIl/3ZUGG201aTzZZsLPhZYHh
jHZ6tJpebiiSaelx5nkTmzNEpfQ+bcdm37PMabkcNzU8kSFVuSH7SK3HNCO4JrIcrvIEe+lDt/b6
ge/+dtymjSjQXHHNRxUTf9ja1AkxCTeXrLWz95ZBVZAWzndwEoCuBo2fulFl7qnPQBtf8VISL+Nb
TUwyVUMuUrChDF43MOx3zgxeVCK5L+OY7lpYzQvIxHqHHoTtvyeBaZxTtNV+IwIyKbzOD+zEdW/a
xR8eZpZtHrRlpV8a3ttTVS1djoW7ygn+MHxDIkk5abozZWLnkFaG8TUZUOwuMqMhEW20S+95tidp
RlUGaBIy3qs/zEJ5SxBz0d5o59yc1d45c7r3/eUxXZe42Nepn/ERuttXMOT5zeJZyCibE1MQEViS
m+LYTX9w7G55ay0N7c9c1blNE9t8osDlhM0Iad5j1UwuYrtevpdxu+7l6hWnTsRbemRW5lzTNKiY
VEZ2k2R1Y0eFoJ2JKDI2LySgauzCLV+Wt8VaY8YVmDItPsV4VxaY0kJSoLch8HI7z3b8mAEfZyK8
v/HzlVc96T24wITJ7T45lYaiSYommpJiP5steV2kapS3lkkxtItbMxUXvZ8QW05HbOKWTo2Mror2
RoY0uRt73XPrzR24wMJtAJ6h2SC+ivCqgui6GH/J+tzFvXCOBnBYtk+JKPyc2s49TckovpZLpaI+
cbtj3nDMb5bdkfK9Ss4a0ip3XUUUSUmgTBYQZEmS9LqMRAOVluzfHKONb7U3uQcpuuSlSxXcCzFh
Sb6PwWXvt26o+4u2tmIz6v0zsxHrSu5UuZyp3Zm5PeCDpq4h5mO5VQ2mplAPqf+Zggw92r1+JoSn
KwI3k37A3qKSr+7m7W0vNQ/EEaqLtSe+FNdbdSJbrLkjasGMmk5KQmdXtyh2azr2Dx1p6IFNkjHh
d1Xaf2QYRIY9ZNPQHb2BFBtadpiPYZtulw58n9dmejmTfK25pJfVfHeG2YwKPocf5PlsDzCMA5V9
Kq+cMWEK1WgSVZJ4viaH7lJ7PjRiQX4NXDTbVHNHfvQjBU8OzRukVjVfzgldktWahz4rqHgnab8C
U3zydVt4j/EdjDL9LEjtO/WxXUZFqni/MyrkBbbJKY3monR7ntBUN3ckFXCBkj38Rk3BDnUOP/no
5O9MQ1z2RsUuhX5lR2yQqnbCqd1TXpnNI3vLzQOp4xjh/AQOqrcPIq28z7EwxDE2O4dg5Py4VQqC
U455FrHDpdpnZWc/dkKsl96mzHPuRXVJENj8PnZNHDlxXpaE9a3mciTrEoMFh+T8sY2STdBVLtqw
j111MeTgG0Fr8drDaTbadzeXat1tkgyCdcS3gk9X7HJpe4cM+OXYxCvt/tTkd+SprTfSdVzk+7kg
+BUPmx+oedi+r1mPPRtIogldp1RPqyvl1WqBexPL6dATFyqcm9yMLCr574WxdIfuvMGEy+RLS8CC
CLbaHa97ySE64JrOwgaBOj6UtQ+mKtZDWzCyq0g6DYR9dhblshmeKXdbBIq1b0LmhfQcS6Ojtnfz
H8pO/JPb1dvDvGbbV1Fo+VDVJNuT75P1ISaftQ8qLN1h6nJcotwcAEdOM9P/A4ko8nYkYJwXtBCr
a7mEFBwsQon39ljHocbZfjUV9Kej57RfyFK/JESW1FwEbvcB4nw4tmW33OM1Qjgyk1KFoNNfWpwJ
X2K8F1Exdt3NbBNmClJk7ZvzDuCiZy1d5ZA7Ma7uXdK6ckd4S3rRmBaM8joe7cW7YenxHDqt51yu
riUopPwtYgFde54KuvTIU3rV9SBHE5fxXvom5Z3U5RUHVbbjJ6NeK6Nll4busCNXNoGTltBPK7t2
p0NqTssTXpZ+P/f1wPeDFMBbpT0lA51JIswLY95x4sJ/2VWxXwfdXmxEqliXi8iaYYeaBrmS9F+N
TJlPrmwHg16FcfrGtm+gitx+bdm7efDK3ORT3cxjg9YddpUeMFoVmb5ol5kyZE7maEIep87Zcu8b
joZ3afBClhqjDgOy8jupXPGB86F+aLd5phyKjZvCbtXOiWeWTnOxjhiiIl0kTX3AkTExzV4wABXe
TeMS0BMMtAMDM23amyCe3fSSbWDVCb5PfTcH+46osTnsF2OjIIvXOwkXsVuMYQ1FTz7PWTgh8RuS
CbPZSS4b2tRab/JFWqX71SXXFgyKm0SP6aXXDs1hpd/YQRdU6Q0GqfXbBor8nOeL+WOGl6Mf8N27
kXywTLrbcNMYaz5fJ1OTUFMbybHcgIlcYfU7w+6XI6X3+iNRWXmX9651bKep3XVmiUsTyg37wlrt
J0W2Q7CyRJxKCq+DRTnsGT/Jpm0OFU3LPVkcQMYu1qd/bin737HC34wVhHsGhP9rmveXqcJ/VJ9J
9/5/7rr3z+998kfo+B9/8/e5gvObJ/Gpuj4/XyT885Tp97mC5E9M15aCixc9/7zc5HfoWPi/CUkv
ZQoBfOExNfznVIFZBJMGH+rYZZqNWf/f8Kj+kqnASIGHIMtR+CDMTAZ/Xcgr+fJPgj3Ze4TEuX9M
RqWesFJVTeTWvrx1PCL2I0MQEFSZS71nPVi2KwZQvD+8bf9iCGpZnv3LcIOnQSIP1iwkR2mrn8/0
D+NJ051kaqy+tasFSUK5WkfyvPz4NAGwPo156l8tEs0H03cZE0nX1ONRFb5BO4xzkf8r3Rsirw91
npRviDcYpBJkEgJT0xS4NnbvzIGI8404nQiAa7xJspQpfEa3vnPQgO6TnsAXFJ/qpEiTCo3W2Ejz
00W8M7p8jmzXW3eVhg0iMmT+IkjsI8NHcv1navUvuc3RwXyL6yPjv6fDGxdx6rBYvOOKscIxc26I
tIG9lhlU5tYP9rvpmsW1+5/UncmO5EyWnV9IbNBoNCO5ddJn9/CYh9wQkRPneebT9+dVQgnVaEHQ
QguhNgX8GZmICDrt2rnnfEdSabvBRTxgTDKb86x7P8EF+VPKfv0tsla9ejwEGLflyCE/kf5jCkiR
J7MECupU/ewdtzuyDG9v+FzEifimFWjqSzgq8L1EWjJDlNayNUko5BVqDXPupiAX8sYKKMfDyqEJ
F13oTzGEGD40kdV48owdFkZ5TEsZblbuYJcmjowdf8Tco27ooJri9tDZpneJDDkdR/fOYFnyXblE
CzayZjhTEZGAIrOjbT01NZExqv38oSnlbnEmtQ1hW1J/qPtX1Zh14CWVDJyowfdXTuqTUSjcck9r
t5Lam0PdyZVvrXlc78JVoY3pSpYrfR2m2fjA4jnuUvhHBwtz/6atLK5bFVOKXNvxd1Ok7lYXWfnE
CCPJBGpjuE510Z6SSNqBgOdHg9DVjhu8scbZbWLWKFipd6Pp3BwyPgtm40jgOQf3WJT4yRQoSCcr
vX0mFwTHTt95UwtRk9gIyhAZpIMt1OnuEbuwxtYJlMcZqNaltSU5SPxSARE6OO5Z1n8meFX3ZddX
kMyi3l9Kw/jprM28dcdyeSgUzllv4nlKeKx29r3lpcZUdf9/+nfU4uKBDhd9rPChyW+JcblGNv6W
PK7EkzmT3x6Kcb6ZNepGA+8smFYmBThvNwoboDoXw7qvo75/ynOl93lur092H4J2Xo3ELyQcvxFQ
z2O2JOUN4TnaMl6oLfdyfaQux+aCgVsT4pjlj05fH6qprt/zUkp+m6wlSvb429Ir/kpgO1sxecUr
NT0I7jCaAv6OykdY1odxpmFwjmf7WKne3ZekLrnaLR4aYoFgXhiet20j0/VnehKCNkIDaGGwbrOI
mZhMWcUGkGoahSYAd59XhOaz1mU6MOqZS19ZLMUhBdZwWmJyfwMO9hs1GvJ5nMFWlN3DXK9c9sZK
Xd3KXvYpynsA5lFcIze+ebxktpZr38hg+3lMB0NklsN5FDL5tVRt/LeIkH/umy5m/jW8LGIyb6sj
G/L9wjvA5tandhzraznZ/XEl0boz8Gfc2MGafgMe+DkCmv1t1W5y0mmvDv00DL9a4tnPvJmJ1zlV
+8NqhhSROQ3BzGlqVGv4bCUwyEhnR9fG3cfDf0fsDsOyV2tTTAHge0z9Xd0MuzDOpp3qPLd+KCEt
lgFsgPQ6sGcM4tZId2kE8IokNUBnjC+xzzLV6QPuUZIWQvLJPbP5pHGth+/A8dFu6TVaGZ9Z+GxA
9PN79hIG1S/qfYYnkNY6v0uw7XvX1KufiTBCJmyJJiqMhqEEys47bdl3y1CepqWIv2pRjuNd3edz
Hd9nuFl62W6tJ9y5FpxweYnrTJ0c4Ez2Vtben4UqpOhYl2WznYa+PLl0Jnzaidcf1rSiO2S8Z1pK
19H7EuToSpeRV/9NKhIJ25Cr819Mix0h6bX/LIQ3MLFWtzI2GGSn7lAapqAxiv4gF6zJuqnv4sQd
ytnz+V/tL9ia3Jl1HFWf9NjnlIaQK/SQoY7hBCZ4KYryGBNlwAv5j0YsqFP5I6vrUeyLcLLno06X
0bvUBU0gf7ShuuFZpIX9QnG6nHd9bdTfHR+F7zC0yvcqj40rJVjYx8KKA3orWv61wluntzq1W4ND
KrTfo3H8zArPOC+umsMz15PW12DKta/YSPj/LNfS9+cfVKJ8/mfDVlpSgjxzqf0rFks9cxR27nFy
cIg+9V1XHWG4Jy9D2zASsAPVAXhigs1j4TV/o4Kt9zZOHP2BrVj+AuO9HHsgaWRQRn1mf+L+8QpH
2ChNZsoeXKhLmNpzvEFLa16sWOlrOfNTzbLc2Y+isTc27mb9nIW6+Sps3TzbvK1flqJpDhTtjbuo
i4ATwc7l2gJxeb7KNZSHuxGBSwazyz/KkPtxct67GI3r1okQP+6YPYOicM8pzFMSlRkX56wKa59w
YmN+VF6bfE0qHWg4rUEIbIo86uUWN7D6oaHFljduoSnqbgKsA0Oqa25zYbQdQo4nnkQp0QSEET0R
7J0+c9ahb9KY5Aupq+LkiQ7yjpyrW5gb0VupPWD81J2CCRz5K5i1phS4aDvitEsmGqes/iwcG4ik
5xpwYK2KJeiAGWFaKwiis7VzEfgW7lvh+NbOomT3lzawOJED54clw861XeGBS3wgMN5IOVfzIRXT
EExRdAy7av6JjDsFVYtiGVlFd3UkcXcjjgWkDjgXZCEsH+XuYBUQ5Q0Sj8e4wBZKOlYHLTd5Ypug
4ZnF3P08U3DESzUrQHFmIdbNcx2SqKVLDzDywSEPNJ26Ko1PjDM03lkAV2HlhPrVJr1MV0jN+b5n
FS0eswbJeVoIrmZrhSaatrJ95qt2Kl2SfUsAgS2XKgNgJc55iu6r/2qJClACbfdZh3rdhKlaaBGw
+h3BjYjjSFJC1ChjUwkn34fVGt1wfqhdb/OM2gi3F02v1SaJ0OISmyjpn9g8zm35ieX/O1QsumV2
spzPdpwka8ExBDmLSeIn82W164WqAevNy/hhxEvzmLcJGmQW5oR5bO0+3LGj636BTkklb+btadGm
9iHz8n0aKvuA51TvlUnfHdnusXmgSSj2XYVIIoaiRh83xfLYzaZVnapqVeCvCwqQVWxAw5B5emZB
kL2OA0IzVmZzD1UrP6a0qT2OcSwBiNbV8me0CgjAbJDSD7fHsVsaCoy8RxhP+jgadO1POCyKbVW4
bOtndM80JPCN2/+fPXXwCRMftshEAVdYRAc1T/aRKsB6RwKmvIBiMB/SyWks5tvsfa5iaZ1GLt5o
xMIJD14YNhgx3BQLCAmHml4rdeBbZuE1CuMwylH8HLpIIo3f775tt5gvvG1iClxiQJtBPJOEIxSA
rz4cT1nkXdqMsBaxny1DT72PIDJcJqXAvSOpfa9T2Hd7aPTGiXz1dyMNjxoMB8fBslr5n6F0olvG
W5HTvy9Yf4EShMi/hEuQ2WZ5dTBabDpjJEhNZ8gjB1xzrszJPnueARfVpjjPnqFUUxsR/iXVk28z
LJy3WSUWA7RDFKyaaGNCITXeDb3yDkFDD2ffq0uyX3XRbZ1cNc/rpO1wg3FLPrS4LshzrPM3+JHw
aeEtvkeoNVkk0RJG5j/3h7z7095BySDam8BRoubkjEKGzlVgW5kewpahIJnkWfIb2qZL5myR+au3
2nLsreagAfrcpNsiCZ0rpW7xuxha8DdIs2j93T6vrA4PB5ebS6ui7ExpknNfyufDAQoIg1sUW1h0
1PJkEw4DJl2e8yp/Qwf5Y4TurR8RTTMRZwSeMnOXxOVE2MHlZEJ/qxynw/3Rr7e8aYpfxIWGW8X0
tUG7iC4xMaUDhLnp5IifGYvXnmqGHUI+RDuWwdKwY+5S6xQs8VLsBAcSLU/REqc+lVuY3ciFkgvb
VPERhszpHjNHZjpna6KvkYM7BbcX/ZYpJZ7+Wiv0ODFSRzQXv92JXdmmG6fXmg/TjsVA5aON1v49
ER/ACMieItAjx7CN7LPbD/aTLQr3NJr1uCWtQxma4VIwyaf9PCz3tjZZtYIRtCSiNuTKBwuBFjSz
Ca1ArIRUdOzpIjm5Wb+nwCMQboywdc+KLD4sG0KYlGydkKzIIlnpfG5xqweL5mxCLa2Go3AKsUuJ
2LADVOBHi6y1SQXOBxu/RWMyQ6z26IJWAf+CFyY/hmvB+w/XwrsI68rwSZFQxdLFBgmZxvs0VW3v
YVWID9p32G01UX6q53UIhCEi0hCKUrvJwzg0ptYPV7ryQztr/cwEnB57auTfszKsjrKsyW2Og3rO
1ibjXanY/tllC06nT+NrDO4FYbqefgkhuEKLGleL3Ve/JaIni7v+AkviTFG5ChYz/GnOnH1yIb6R
KX9IjFeoprB0l1Fvara4BwP58jhbg3ed9OS9UIfVB2XUpGQJGWBHp5RbipZcqlnqyz2nSWdUFWiT
DT8e6MAxi+d0nDPmhLL9hhPHGpwiN5+Qg3HspHUAiG2cTDaIWyKuPc2MfXdyvOxZYfRQLkt+y24f
KuujMQk408+0Ukhv9fori6dbOZniQGfjCy0NO/g6zyB4D2Em7seSjkAEguphNPxoI++zKLzAGpPv
FmGDsC1mrAiPzfM90XjwejqgOGbKi51NFs9xWx09Nzu7Ki4ob7PXs2YpvXWUmx/u2WZ7wa+VAS9n
kVAmtAjm0V6Ow4spARO6Szn6FuUWAaAi0omKMfxoKi5XRA2yX9JKKxjXDihp2Cxs9AbekZZpHOIq
lYHqc3NPNWa4qyCsnOec9hI6K7oDPAUuTGWTOpckssKNOzvB3dx4bPMs3yfOUQzxWZAvXiUlRTUr
47e6dvqLaTvyjVX23XIAZGuryI2ve9YYsAizcHEH303JVq9dUr8bk5cHruSKsmpAiMXq1Wfse+ML
a5fHTJlYzxR/HqA3jN5TXzR/ypmaSTguRoErxYS5DcnHJEzTwCXcITHVx9RlocoeOAsssq5XNrw0
4jqW+Uvy/UEmGbLedwDLfg6G2xxHiPWPxFDULqT6EECth8Utr7djM5s7Pfb+IEOTdx6UIDTr55FO
L244s7c8FawG6AMxdLvrFdznKSmrzTSZ/OgBT2PCmLztZFATualbdSnYZAa61tPFWUL3MsrqGiXm
hrKAP6AnAGGszsnzXmYzI7UqH5cEOEef/Jyi4c8StVqSfaoYxK1mZnOno+bQCUweHJuGP6l8DlLL
MLeVUUwYZkf2dxh+D5xcBPTUQTjgVOgFhtgC88cjuYW7qIycYstp+0dP1oNRKhJBznpQhjgrOkI3
zFo7pOivwZqi1p+lzI4NxwGbKnN5kGH8NUiLwpvKeMdxpW4FsfFv/IT1gf/OYoqxxeECcZQNtzFG
FONl9uS1kg0Zq9n0narWlwavySZV1icvcDZiZqPepSxEYMR6CdxFvBeOpq5Lu6yEKQxlhvbbOvOX
CtSUeUdYcTRvPIeseza4OFsK/TdzKMyNk2ORzX48Fa8NfXSbDAR80owY+TjAd0VYsxCX+7xcPknN
4aFajGybAHZJNjllCC9csrtdbifXNKRZ2BP949TmjHrsxB/jTr6lAJ59ZyaRKHKTeVGgGDkCC5bs
kh1WLmoGEytHyhP2wzzrLnBz+HlZm4aBYk9L2+xWk1ZrfSXGk52RMDXPeP8SPo7ly5DS7jWWp9Dr
vEPSDQ969eBpdcPgBUMliteoqeZPr+xP6QpFGwDXfX07HzQmjH1fswnd5gTsjknfDTuD5uqjIWLr
kHVifGzWMfoRZQI/pSO/ufK/SuLO06NVs11pfjvoXK9TwvVPMPoeY5QhQvLjhQwuF2pqs8AhOO7B
tvKUu8lwiwrklmGo6neJOeuQpQsGiwQH6VbUdLSS06VrCrPpxXJQzLg2hLvRWfULhZqJH5orsc7V
ntEyLd0ctU4JRsCHC0pvvhgO3hFvSmd+UWa0rwk8bh3LWbxNU8vkbYST+MBztrWG5bLosLuABFoB
NJioXkf6wtwtX9t9dp1tHEFIJdtKmgum19X5Va9hhxFhevHC9KWwqnjvVGm9xxabvRusOoNGtY8D
3Q9ggEwIVlQE0WtikMPnnGdOptqFRCGcahg4tCjg+GBOWFYHawC8rfK41lntN9P0hRMdKhdv8aNO
IvsKcTEDyR4bSMSkaBvsBPzODtMsXWA9NLNs0IVqJ1Apf45UKOyjMkahatRvB6mL4oXFeiyJwz+l
XdSIILvr4Z7p0LJB4WNmWdEHxavZpXNp/ywlROttl6TYFgws2ezEoPbtJ+oOftDviLcsk2pXMWky
UGVDUNicyMlqtummdWrL4L2wUMLowZaKLqNeznSNGe+0M9IkUXP12HaGEK8kXgQdBYDEKLKuivRC
d3l0dkIc3+MkTFpsopKnsyxI5s+Ldh4cqROo/11z4EsAXVpJT9e2tN4TL1cEG3Xzlz0bo2Nod5cJ
mti+NKT5ZIEAvBm6kvsmbtM9xh4GIKEbgfeetWAw1oW6mGMftAx/EDktullRKS5eq6wX0k7RKV8s
65UXP54qDYFvjBqs6SYb071FcWsDbbzAdUlQdYb7gKXRE3j8F7uBUkKdEEpYtVjxt6t5X2xoy8je
LOFeB/yliJlT+Zg2lfbFbP8JIR/9NKWoYlpHZPg7zJPilTHkC5QCDSRZ+2QN3avlZWAg7oLXAKy/
X+lIyZidz5DMeFzJRPhEhkeQLWv5XavEObg1SQR89+Z2rPCNRMiDGEKy9dEcxhnzbw7mbHFcZLPM
6vlo2Qh0mkLYooJYnaT1g3snRdXN7GAq7N/GJcalZ7UfpCkan7Y6ui0tpR/WPkooiumaHzb15Li7
QmfaQ2TB0jXYEj+24mITha8Eh70jfi3GHRCO2h3OM21EvPDm9LRYzt+E8f9uC++DuymWNwHpeWys
rveKLZvDBMfTHAy9KC96DR8HZ33UkfaeYsedfTHmsDR761fJRnTTKpLnc8Fs3Kb3ukyM6N8jJWLb
sPJ+eL1wDxoD1oYpyaYJD88JFRn41sgup8cZwuGBU5ersXVKmJreUlgCD5bg8aPeMToN+AAOXOzA
3bf5U5/gNZhZTO3Y8F4Eg3rn9iNeU1TJ7Wit3THrSuNhXOZ7J5r9Gteafy4rWK+0uCRiQ4/BQIfG
Qsj8XidKgFbesN2bF+FgwXRDlZ6ES3xRZJmHMgTrDabfs7BaPpxt6dBNisWPLPkLSHH7THjzxeRD
hP9g2rWj422pKnqt8vRhoaDLjzWe/ZmSODwWmXAcXw1s33XZ9juLCYd3IdKove29kXfyxF797FWy
j1EBWpuHeYrQqzUvZOG19duCoex3pRxUS/q5fAYLguye6o4Vj2GApxNyx7Jm9Y5Cl/Taxx3QjnVd
T0uv3avr9bkPAvBNRfpJd6m3I1ryrVNxzulXcVG797aCCNcu8sljLjonlOnBQQ2Son1fhvRTjRVC
K6VoflM5dOg8hd0YBysLlpdWSdI4RpU/S7Nqzw0mBpbwOn5XVqoPwCYYaeauIieIQQpyWNDEtb11
3NrYF70HzehpZtd0jaY4PaV81r6LOUxCP3dqxu6+RXsZFJ+AiLiDGECcbBqMqFu37k/RaMOoEO0R
Ol+FjVGxzKe3lWkwYVrYpM7CcVLkIW0oyjaRHHW5B4rg8Wt0C+vdbGKYLc5AlYU75+VPgdbA52ew
qgt/aXqiN++td5GocsPaVbzfrt6Sp45vjLPxC4tEseU8nJ6SaR1h7pYYewl0mJ8qaY1X7v2SXhGh
3vFRjP6Mxh4HGamSG++FruG7tvMfOMzHX7HTc69DNPBGlkJZptYznsgkQ721h3fVd8ltBOGKpy3j
l8COaYofwnVKl80KFjNHSZDeK76Z7oglduV11Zrj12Q66m2IBVzj3EGnKiOcNCiZtk0xZGXlt0i5
Bgz+fAZ8AVlhWvmRJHYNItJJ3gayYUfWUYxx5WAlO27U9sEZigSTclXTJOtgh6ODcho/U6f8BVnV
oBKk/8W13IDdk9CkajbWr5yBj4UbkFLAFimSSDeY7nm0euz9bcX/AirFuuuC0ZqR0lSfVJPzWeI/
m93VkLr7SWdnAlHDCqtdPYzqd8pAvltHW4NwiPSVLesMSxlvnBrZCbf4r3d1kqunQdu80WJM8+a2
cfjt4VWTB8MIW/ZPtO2lLmsflC4gLp0c//DTGXZlP2MMx7h9APTzrGebNSSlvhAZbPAuKaa+a2/o
+QVlLd41YHVW/DWgm42m6DdU7IF1WujUiwKH7u3AEaH6WVHzTI4kN5tTZ+TFG4AREViosgdnzuUt
n4ys853QnVhFW9In3cdUiRHJpEeOg29OdmwU983EAxyt7ncZ0wjr0kX3yIPfbFfDG44ksaybOcbf
XoeiR+rAynEXjl92TaNJZ0fNFtfe4xCPtBHUBaZTEwYifIvF132xBs3yWSdB1pnNRloVkGeHPMDQ
iLcIGuy4ZC0NqGRlqEMzgzmq2u2QDlNAigycWU6cpiT2A94F/6Qy410njfB5qE3e9YP+MYd9vGzT
0m0gX4ztNXURv2YksGc7CyFKpfTPvLJsAg4DCeZpKqdk1wNJ/Qrh1eYrokPmhfYN8FHxXiacHTia
zY3jecnTAF9kPyqdF34L7AvPJgfD6qdr6MFCDUduHVmavsaD2T87FgufLd7CaPRxNyZn5WEI5Fpq
iyCSnMmKjGO4yvllXjKB33wY9/bscUGjI4UNIu3nFatTOTrb+0ntcPEALAXWosYQQL6gMd/noW4x
EMMLsXtYuixmRZAmRIjo4X3lZsaU0tvt3sVIewVjOO6KJU8CkjY/2L+FZwaR9JIzTfpFw4VmSQp9
VjWvWjxH+DjZ/V3zNFYfDsaoIjKnXZrI5dD1vYNttW7P9SqSXTZ05nNMzcaeJQMyZ19PuDCZWpp9
X07hSzzOwOH4WPK3shR0mtI+s5oWj/xU6ZnCa1VfRTgon+1aOZMJIf7sx7W7XiinBydN+ibfs33h
DsjWbT5NLV2nrr3y9KClvkarPdzkUD8a0RqUqHnXhir6Iz13qYcBXVXnqIwQ4xqii/yBdhx2VFpk
WIWrvxCpRLmZNCsVp5LD7xzrwK438vBAtIB/r+pqay8YFM60+BzyYum/sxEbz9YbSaRsIlUm7/x+
fyxWk+5nRASOLvbqG5pZubbNYaDT7tO0MRrGOPgTSgNw/BIEMXn7Q0Th0SaeRtJtlYPeThnJBHiv
43lZZ+27TTl89YtcHlP86Ju6weLe08EEDKg6O6Xquk2tFYcNO3Pmf2J6yXNPJRFycUqXpIx4Q/eV
SeTHo9KJ57egZVHkKvu9GkXyCnfI+c0GzruoQZwSAJW4qdsQf6BrTW3Ju1Dkfovp7dNgIXurRIMB
tCwFT4UwAjMj9jF5EMOgit47kmfqbM+cBfEvNFBuHlYjbxHoeSJQM8ZltyxuLP5nCj5L6sY7MsTn
qKDhCEMdCyZDYWfsjS9io+0Pj946TQZmNM+oz5w2Y6rSXyFiJdcE8ix7TJQpUSrqdxljmg+Eoa8k
Xn9Os5dzjOv2TVpxfkwaRd8Tx2nySf3p+tEvJmudwTSXAwFhd8Ndo+M2BU+GuAIo2ciDWI1Hr3xy
l2KF7uzqW18URFDqfMKVm42rj9LX70QXVfauBFqzRhO1pWSWp97wF5pF/nHByZAldqvTPrHxgt+b
VFjz0ggjn2sAVFljw90bzWw9VbY5XhyDzWvP++gZk4eBk5zQNkP7/JhDLD6Qc40+476Ub01GihoT
MrEjmZuYOQx73HfDXR83slY8pBb4Dt7chcvCi97Aqc2CKlF3xFvESZCUC0L7mGRgUyfACYawLuaQ
E0QtLUw+5Uq3YFARAA90o+mmdrq/qUgI2VYhMKQuxc7QZvm6taR4ddD2/cQU3l7zNt2y3y0uRm49
qrFcdx0N4MTjVueBXrWK+/48/yTkSEVw50734FA4tVyRVu8BY3fxzJLWe7EMe35kga1/Wm5cno1F
s1crzfGUtg5A6ijKqciqYvfFXtgyLrL/7NChs007tOsVKnS2w0nT7jlK8bvQUHgbrOIZC152mZm5
Dil5jcCe3HcMunHQpU3CKOnO6VuDX+dxAjCMQXiw03esq+wIDHfF3JSMtV/L9dryQPhlFo73HjDn
2MXZPi6m+KSKBDkydN1TSiajxoUdkKpwD/iNyyNaBkD2pC74RMzTif6s9WlNW/TN1nEKP3QXTMFl
i+uDMP+HoeWz24ZvGJmnx7gFVeWE3OIyXL0BNOY4KOb0KWZPmOCGOtgueBUyGcsZkynKaz6XD1mF
p7xss6NknH0iB4ZuwCXq4i3FQroek9e1drzqgO73y+3qV9tczlHEwsg11KlsCpY2phsNhzSczc+Y
Pjz4ZoW3V7ZdvInB4cXVs5M+lml5EpUezmgCeEJsNQeJsJr3nH7jq0uhCyFqi46wlkW1yfKhu7/S
caE21HbuIpLy96Ajto5qwLZjNjR/Zj0CwDws9ArUEXvZGCbSE69pyutZyc9bTo5qx07SPMM2/1O3
Aq2ni6giSCakPaKS9QPvLQXZSi4n/AQUZXrR/Dr20fzgluF0IMO4PmOxzLdAr5GkPFE+NwwXz1O/
WNsoLmqyxCOJ4XiYxzORu86PPeH+1bMM38cug96/cilFkQ6bjE8+MWnWS95HmeRLUCcVqkFcGUFW
Whk5dRUf0wlPdBE71pNIdPIg4dofKCrOW/poZf+INhD/yif2yWTDS9uXCJHYHeCgLLqzP8F5zbzP
1g7VcFYElRav9ZdszvFtJewTQAr9akLPpohURL8QCe8pjbsUJZv0KeESXnARGNTJ7T/vUtCHGeLK
2niV2X+tIKffUTeSL/xp6w1tQ24jLzS2a+ulf2KDOoBl1mwOwip/DdMw3rIW4HpfGvd0XO28KFOY
+3holG+5On4mk7xGfm0P+amP0+wvdb/jS8nxymJmCW+N1yiFdwIMWNGnNGSkYXgaCil3TcdZw+W5
NB/zfKHqom30lZVVvnUrdyD1MtndjY2B/VIMXMBh42cvWWX8TLsWUkHL+Tnk4SmOZuoNpGpvUTOL
b1WOyIoZn5lNWRE8sp3EwBgEkLBvVutITsEgkWaMz1QzMgBa09AGeenUu7VFyKhTb/JhxYq/VuqG
Zxw6dbkhgQ7bYgmH+FEzHNCNO4cnogn5fmqbgseWqz5XZ9QCtlHW8wRM4Dn1CHBFGAFeyzB54XRl
5lHcpTl+5aEtyDOqKc7OJJHmNz0R8gTVweLJyKkDshhrA2bk7MNL6wUx2gjjz9F20Ny8PJ2QHdC3
oeKwFzISI9s5QIwhJN5ZTISP927M9q4DJu57XDl9ulA5rtj1vaCG9QelnLu776691+bQ/cVcs0AL
jtTLSuXncSS15PN76+j5TbxTnUHqHFnR+3xUYRLaNDgt0OnRFRZtiA22vITHkg12MT/QVPVUrKLH
GQewbqCFZYebjJmTxNS+ZHXz0o3QoaKxUwfTbmiU7VwxKS6Vi/t3NbTipACmmMX8DMiLS/J0miLw
cQof2nRob3bYgVSjNYIrPEZB6Pu2y49c/OGFY1zHcOn6LShHF4psnvMO+h94xdI0tfIF9OOkyM26
1R/VVOF2VmH+lfdLxAoFy/Cbztl/KNxXj2MZpj9AOo0PSrJ0QafFDJuNRs4biTKT/ycUnv+PoNtY
sm1c6/97J/xbT2njf2eE/59f+S8nPElKyzRdrbXHx+1f+G3H+Q/YTwCjyPJKvCF3Mvb/6muyOcvx
WEo4Ond60r+88Jb8DxdHL1/pefa95Mn6vzHD/3ufmWOjC1MjBe4Lh7NjgXH7d7xOTw5X824d93Xa
e/THt8utrFI8M9JL2p9QJLPzZHpN/X/oaBPa/ncG2P1ftgEH3RFUfOPaVf/lX8bLC4FQjeNe20O4
S1qp6u/CIiS8oUMeZ9XAdSb2k3YaPnOasdctZA8EFBekKtHjjI3j3sxrYfldK/OvsAkxtiyCq5Yt
FkzFbguN36RvmCqOIuyGw2Rh8sR9KnBbsgBHjagrd/kpJ67q/dKWewvGHFa8Yv5eKst7p7CniBGM
x/EJciUx0KxHx6dkmsGBMr/7zCqs4RO7ZbJTglHbpcLeTqqEMu7dcrcidmv5MwW/T53DCJtcVEEX
VgTYW3Hp2il98miB+fBIq+0lsKFLW+AK9WNl4xE2Ih2+UUeB2YoGF/JIWJd8QtR/nEple7OQeB9S
69hbcwo7M35048HZjTM3rdKpGJ5F+Z4kaEpTTfhdTNbLiCa5STyLzT25S5w4VLIWFSEyTyIJ1LRf
zRUFEeydgmga+MK2UdwGdO4bPYO5rts7RRbIo5Fz1/fss6k6kp45yXXZ0oBK2vQeBG4IvBLyYojW
becDJUdQjiswo2E3QTAa6DMYaizBYQtFMmdZ11dDgUfPHnwu/jBIo074NDE428zFUd2heexJeQ9H
3LViB3xbHW0T3oExWtQTtsNwQtuCjTABIVjTefUHVbL3C1MswHVUnDAC6L2nchxWK/a6dWqJlFk2
I3wnIkrI8PD9vkPXDhTaglE1tPGA5lQeCX+wFFjzLgtKO7eDqBuSFC9AGNMOgaksxTIRF1HA3Gp7
AW3ayOWTtLvvxcHU4ter5PfO9c35Qph0r86SiJ9ASorfvbOgeLrU/cqNFU/Dc1RlF5D3gERJ3yXc
eLzm2C/NOTJt41TIuj7Fa1F9FC7RdvJrLUK/SWR0JaY2JfTaeGjwG9OstMYypKvHIh9pxzFDJSi5
r7ISfQwTKyWa6OezkPkl7wqxnwUzzD4zuH4UymgbMtu2GXBJWq0ty3BmjZXA/NVsJYn/rlnGJ+s/
qTuT3rqVtTv/l8z5oVjsgWSy+0a9ZEnWhJAsmz2LZBXbX5+HSoAEQTLIIIPcgXF9z7WPpE1Wvc1a
z8I3Rsh5OieXJGkWYnRxF//WJqQWj2Wx3OE1RknCdDB+Qh0rzoJpKiTrFtfewgt1LuwRa3NKSX7C
guG+KMhSyCv8kNAfL1w3wA6ALfjpMF+olNTwCvYdNBAhc+Nz4U/SuYKuA7UM/hnH3jwy1VIt4xif
7flrgeamP5rKdv/V/hhHB9eRc8dyuiVYcYMc0noKfZKGfWz614LZXkE/JztnW7eC0gmtYfpClVBT
wbbWtWuEfWj4j0NkWxY89Qu4Jr4+EsnKxbqP3fnbT4ovXaU39pAfG2G5DHXRolaDLE9DGjn3vosI
sXX7G0BhMJ/QOt1EBofdYluYFUWjd9VimVPetHe1v+iHNhffaWHTTCnquxily0nkAc1UEBRsN/iO
grlqDkkVZA9pbJkjEs2QWnqSe0Pb8LX43XCgk/TvCMJKsP/M8XhDkTH9qwj+djfZKLNrBN8n5QEO
JRkENfhaFhSe/RXkY3Yh1am8RgFaP+ofNoDaNs4OXZP2/7ZqZpa/CQhSAK1iVbyX1jvqQqYb6GFr
3/YodGb6q3roHyPHZvoJvyrc0fYPl6Vf/oIG4PzQynUP6ervjeQcEHiOl8IllgSzq5XsxyrJzsqk
1YMliHTeek7vbIUa46egdAvnZbDQsW/EXJhzkbTDH2NV/Z0eV3dIqsh1mzIz34cdaITZKGnTPUwB
T1aMw8kakq9wyDF11V54ImWPb8yj7kNSyE9jkvJXSPw8M0LBFm0a+RsmHmBQZnfrTpYE5ZgIAwnU
vfIupkyD20b66YXgr3/cTtldrWBZlB2tIAbnhQ0SglrMWvRWyZ6VEdVpphMb5vjcdt/4vZgcwZAR
N4Ff65gKmcnGfnUlTJuQHKLbKR2eMso5GC5dsS8DBzMngnSU5s4EZoIX5ui1QzicmsanBxmGIbxr
TVG9BnxO8FvsjkIyrmFq+C7a2jb+msvSdp91W3HMrmBWs1PGEdMm6/wOPzbVwSrsTrp9QQ4dAh3y
q/NefDUgbYgY1MuxRE10DcjHWWXDFuNZcjdIHZ6YdBcOSQ3YzkmBqHoWMW4ThjaDssy8jIVE4hPb
2MACHYwQevxObsphbOHf1I8xK2I61AydR1NZD6Vx47vJGlv+0njLfBoKf0dgEE5ijBkJtqnkXOEH
YTTjdte85WbyumHjQEflW0hviWD+boPpz8z5fh41WqRQSLJxF0AA1tTKdV3ho4KOrR1c5JsmLKf9
0nfeMRzoZWK0XrtlDURTmHKuuZe8Jk6U7FuDLHhcvQ0jw+3NaFzN2Nta0qdqaua9yrHgjfGeEbN9
IA5D3iDnZTFkGRthBEHpU7LupvvB3JY6hG3NiGqjJkZNs0ZQnOi4OzYrBptPaERsw9ZC27XYDdPy
Ky7RtcpKNfvK5wdbtnV8q8JBHWPd/GKCYr1Equ5OBvLuWmqg2fU7c1R+aB85gcJr4jXJPiw6fy96
1BVe7fonPyfMLc2jB23NvL6VdO8nPncxQoTbym6Y3CPyGQQgqBgw9ePBcpwOboDOXO9KucBMEj0l
gwVUEIdek8vnZ020z22jw71iNvE7CkT5FLCtvQryi/7BkPfPFlfO2UZ+8oaD2N/1clLDYfTYbm5d
RGi7JBDxP5Eu/QkOEhh1UzK345qNjxYWu4zEEDt9SCz089siGcTFT9zpyB7Y+Yzsrr0ZhJzuqwij
4GYFgSCz6aV/QdwHAI+AK5SFss+emZJ4VxEO9svc5vHfUsfLsGnqsDqGXZIVHEx2fM6N8C4JP2pB
PFVOHIRjZRdeFU0IVDIPyVEhJjtWQtr4gsKIFak7GGZorMdTWSbfiC0EeSt+FCg+hBo1XxhaLzLw
8xMJSvM1n/LlWIt5eHc9U137Fu/bZqF8uJsxpxyk7qP6YoQoEBCmzvKCvGj+i2us4jVFcfLUYXB/
ilIF26bIYDJR2vbbkdKeEMRCv4azEncxW/RLGjPXmOXASmVhfEaD2fnJe+a2yEIrUV49FkMvw1i5
pwFO0aMVwU820o8fHK3C2xJKMIv6MHgn+APZM/Krd8eNz5qYzI1vkjtoMP6NDGHe7VvLQ6gYFiyR
N1nKqIkTz0ZcvWQ3rnAweAZdR0qapOAZ42zaBi2dxYbILWbUjNZ5mAq87Hfg5FNgPqC9Jbj3rWQr
8YTIfTkHDV9BHdb2L8cfSB9UnXFYB49AIRYLkNIDVwT3G0zAgeivxvZ3qKizbVlqvYuWOjr4DhNc
INktKygUJUEZfTJiI8RBsi/Jwno+yiH3Dy1Um2+KFmTNABkyNoQlU6aexPFj5a3723bQv3lplycr
0lSb3oSApONfElpCErgaMiurVLL14YE9qKmTd6OGRPCpHDm1j/OUteWz5Y9JsDPNgqsNhU0UbYm4
y8eNqbuJiYkcUOMFPT4/9CWDdfQalT9V7pi8TAhNGSsUEmSfn6g9xKHk2HdCP0IctH/3KnJfsI6w
rJw7Gb2vaC5CYLOsfk4qK/2eRj+/WACSP1tXQv4K0OvxcTT+9CQoUP+yfFku+GqdcFNlU/s0k8/H
ohljMAWbZqqeesSOHxmRc2R32unffD7uzwKI3S/PF373EuJhMnexaonyXfIRQZ6tQ96finy5wWG7
gusjwd4ckafDqLy35+zc2DyEuz6x4py6HderqWYfKX/B2wssjZhTxX14VcjR0dA6LfGgJBOmu9Fy
5G1rNeQI8gtkLHCbybldA0ZLhilE+ETNK4Ov/lPSEm1bt2mfOs99JK5hx/6I0MI1tpSJCfwbnkMA
9YSa5gHsn6SOcoRrXvaaL4P1Djvaw0Ybze5vH1bQZTDEpALgVveSPKHHxA2R69troKrLYrGdiVil
ok5JiiJ2lYngcur5EX4OaygrexD/wWV4d6gseI9GBfdrOOHF+NJmN0Kwaw026jYyDmmvXkQcyRbA
BYuosAWgGpRzfFVrSKy7xsUm5Mb2CUEhQzU9siAGjT9BkOS0xuq90f4Q/evDBrIQGoMDdPhkN4wy
fe3WlNox580p1+TafM2wjSfm6DXL2QvEp+oRSvq/xE3FVjYmemopZx8gzkLbzLLmL5LdhRt0lKca
q+kL+3pzWRJosPZixleMIpjGrCK9A86SP6ilc2DyoVvbV3aDFj52R7SOSXMG5JE+DgwAdg7D5gaV
09g89PSkX+0s3ceUiMTDDBOJ5Yrq7gemy2cVtG+9mBC8TyGD2G1G5tF+UlG47Ua4I8WaSpyCT9nY
Uy+2xZpZPJtcvg+pkrfDwBQD6VH0jkE3/oiJCz6SxKzPXKvD05yo+YMBZH0Hk3fZLwzgbtkOFM+G
Kg/h8JqzvFiNdXFct7mNNY/8oDnvg0b1H1nW1RgsTfY5+yFiujyipcbbGdyGAc3ahhGk+zfjVtkR
2BJuSBiN9uG4gjxmeixwwHg+05yNyRC/lmu4tLfGTMNMo0FN/YpOEBFt2MwMkFOMzQEkxkuMxnpn
DX35AuRM3qYEBv0Du5WSai1q+bL6Bu5ExZ23mevY+Q6Tgg6r76ruKhINLAl4ZnKyeNDsvVMODD6N
Kfq3nl1cslOW27yZqWmB4UST/YzBv3kJOqk/iVththIUeNkhLbc1MtMy/hyNYNEWJZwvV606n8gq
J3ldOpiwNzkUXjxDfuUSN1aE8WdiRvorr8+cr8Gv/Vcl2UiiAVSf02g3JIqI4A3xFRLhyqibhEqN
3TJnB19QXrGNCMtDNgTuE7Ef9t5maH7iJ6nvOxtKIzws89lXPRFhQ5tttMRJrxUrIzhA82GB5IdG
lANDJVnz3gUCBGtRWU9eiSwC2mO8sYOt4YhX21pBalV16093kUUa8gmb08iSOMKD34+J/VrTbTBd
h6P6bxBueIg6NLlzzp5hg46IRB7FWvKtoIeEdp55J83UniwEMybUBG5MQy1T7VYHqoDuZkZr8ltG
GQvIvOYByuyFr8Ei02TFV04MgpL61a2QiBYZYJg2mOvPpYvnf4oa9Jx6FsdQbC07vChq5+GYPPpT
9oV09gs9ZrEBVPUJp27eGa7m7WhYSyMLE2sx9sohoy5zp59FPMojlBfrmuQm5NME9NqjTd2hPsVB
0eAw6cMnk2n3Pnbi6gauMmmtjgvRhT05sdKmrq/wDv1zNs08DhZDv8tChqjalamzXlMV6Qum3UUB
YhgVad40a7myIQtvM8xOqPij7mhHsfhC+pR8NbbAI1nA6OLPl+3VTwXZ13RQB790zBPA14d5Se0j
d/OIgRb9MmYrp9v2ljceSytyNwVDqXtPYkpnJvRb+DGS36ph5UaEbJ3fU9lhjROcV7fILwnIG7XH
DD5K3QRoBY3nBgu1y/xtMTtnSstXURKcy0K88x8pDUp3i6Q4vkeIiLqKZcnJuCm4wtLJdo4WsDnj
mfeyjKONKW0sJmYxBVqiHjWfi/8v2Lq9jN/aZIDC0DX6dz474jZHqcuuAPj3RruD9+hkPaIP/m1b
1bbxQ2oL51Y0Vs3gjHCkaw9W5OSoIr/IbNZXIFzNNXOz8Mknp/RQs4xLdrLmPZ31YO4ZrrFQ8BxN
SRMCLtq3gzWPm8Vt8n3izn8iQLE7IxPi39E3fFtLUpyHeImffU4mSJo9axis7XKD+qw4JHmfHDpP
LPeRZvqWykC1Gyzd4e1UmOZxsSbBowds7phaTn3y1bh8gscKLo2HZNL3Wk7BSemWeSN7n4bhFf5z
q9H39ATy1U9RCO2EGKi50Mk5msvMKGIbAlZTTmGzipXWL2SqxM/NI5lNc4WoRTTEv+dTOT0GsSy3
7RxaZ5y8zcVSQm1nq24/BFv0nZWobKeJ2OEw1ifa9SM2pvZ+EAoeTIG2yl4mLlJ+6xHlEFY35RSM
B6fkOt3VKTus7RzGZo8ymHccYXy62uriY1+0nc3FI4c7u4z0K8YB+zUca4JF+plNLJMrFovYy5D0
l3VBnzxmzUuhKcYPmaenebcEQ14fLGyu6op1RDKSbRQmBWL4eCDTIrHewBrqSwj2i9kzRXSxRejF
8m9Ou+yqAj97ToOFNGYIMQx7F8A34w5dQP8vD6rluPSj/1HIxX8Kp0jZh4DEmXaf575fHjxHcW6R
mR11m7L0EfyQM+c8aTRdxXaMMhDGBSajt9518q+BKKdlG4WjcM+TBvdyWRj1v2TuUr+3Tjwerbxm
oQyskkRkr9WPw5ygWZGgsR+akUGcM7jVPdfNb3jIQLlDHB2kg0YflnLSQ0MYHrE9gXPRoaxec7zu
DWCDCWakn8r9XNsIdmdz5qew7LVopjsUL0G4Ad2jno3BDSbieYHn47MwZi/34Mw+I4Z8DJubpF+w
Wxmwm99MDUjtTggUB3bWsTqwpslyd1YwdidmyKwZ4Z1P71noc0EwQp1vTeUG+z59zBqQEzvYg9FL
YeL6JsHO4xY+yhRZBtNtLLkJTpprptoQzme+wjTXihUjejaY5YRnbZg6e49hg3Bo04xzGe2yYEZQ
YBwmtbtBEVa4cxyVQ5XB/FC6kXl0kKC9MTgfHy2/r2Hu2OgmalcfjW6cXw76nnunMe4+CwlcR/wu
550mHvJek7xJXz6G/ocBJfA7m/zyikxmeOgsiTOPDWfqXpGNsHWx7ZJfU8gFd3NGlbU1gTW8o/7F
P+xTXB9SDzOFSLPpHpHrKvSFAl3Dg0PErvJusbZJI5Pv2E4D8ttc236GCw3ZNqtE9Qy+V4Iei2mg
I594VjJWvS2IABqpqXK8uw6b01ObKPEkcQfez5bH/n+Os/Y3KdEZdqC8pZdvQ/9WQPZmjFPrvD5l
BmWln0aSfEyE+cj9iDzdsIlPWNEQvndBOR//QR60fJL5x6xsTCnYNoNAArojkAiX/ezQxkHMKd94
2kByEDvPTcDUc7rXwon/jJZZDzheInxL5VtAas/Zwe17K2QdXNIUMlDSVvrK2c4FpCPxrV027LsI
m/hxbCzrl29lzePkd8FlSvL2xh3NcF6ctP+nezc7+jy24DzDiKjVFqruXz+Pq11X9jt6CCxHxjf1
qXaxyXmc27hAVfmMbcW7wL4BfVDM/Xedw87dLv7sHhtEVKfcxa+LurRqP+0GhNs+6QP1RIvE9Bt9
8K9icMJHxK3ln6UJgudFdvzScQ7pZIDgAqKQFi+eWXdkgbbgL4lx3/MzfK7JXvjDDVSFSMHH6MVa
bAymddWBHsJ6C3Yn0E9KrQbGhbMFAXnvYiwXxjxUTlBeG2g4LzbUqk2y+MGDP5HDsxFz1X8sjNXW
C3mQt2Gv9SFGbYfesB7LpyJtixz5Si5BTQI3eCQMgk+E4uZGiMx/ZLlVn0thp09aYriQxeRth6Gl
1XCR13YdrD2sV/E9TmSfhbtK7nm7ra/JRrzCb99ThH57nLTTJy1zeIcvY3mYMVC3tge7Hk1Pm65h
onk0E2o1V8+40MdjpwK1zVNcC5mWACZLj5uR0eXZaOHlG2eciPuWwn9xRr6vyA94eebGEBLCe73p
LD0eBtpXNjQ9Ew4rq2Jcx7n5CFLlP8RCYG9zwVY/4djnwuZVRgYe9txyaOiaSzbgENiQRap/J8XU
3bBd/UP+nyw2jdHefZrIAAuxch8nxhkfdRC6HlbOmEz0pGd9k/Y8TaNITpyq8YPK6hC8DzOFouvl
v6aO8XqhXyZ32VYaIhJj9w7jlQe3BriKTK69FdRvCDFnis6IkiVlwlnYcoQVy7ZF4aprXtmnGgRD
ttqnrSGHGQrFTqDt2CMSC9VROJ7LbZogCM2MqT7gdelbdof9vvTRTwy61gTCFRh+uO5/iyAVGB17
8je3hRiiSx97FLJBzt7KWXo6GNyII6oRzSinah2sh3nKuLfxPhvPRY9EpiGhAxawH5cZCepm5hi3
BsSwJDSgJSPA6PTZA6x7cCJ7fMmCiezGER5ZRtn60k59T0BoMa3nf1z3N36Uoy1D4QwQmGSSCg8b
TQ8jUkqTBTMvJ1XOYYz3J2APUxiHi6Yw6S1RLOKrdDySNcYmxovVYV+iSYuw4atAXPmmQFZxB+Pi
bJzhPHuGRJYc6/650x5cc1JSarLI4nJ+a0GCs7dJo4OUDXd+3aZmH8NEINovlla8M0G23PZZzOlt
Rllg9fY1FmtdOQi05+BPJHLosL5g4wcbVHFbyayJV/r1jPKvytJuw6AN03CecottKpRXIBP83mlv
ogmL7bYoXGDDWqkIKr9r/yqHjj2KrIvrNATo2ExsWWeG7BXuvk6v/8PIS4d5KpO/2Nk65WZkIRps
q9rzvtshq+/gwbuPXF7ULiXX5Sb2uNrPRlR2sQvkMr0zb5Z7fEfWS7J2VxWJv4c+iSazddkP7keS
b3YTcHzsOYP8LladuWHcR95k0aVb1+7hNHuoCCBKRdV1qYR9mcD53IEvGbDQrUNyYlQ2rGnkPiT+
nDdrkIi8xkcYUA9Oqke6a42Duu4uc1yXZzwf1t4UNkbjuR3+2o0HZIpy4k6up3NCRuMuCER9Yw2N
3MYD/23JPTwxNuLyd2G12Z1O0uIWTw8IQEOQKISJQWdbxzPvad8sj1C06hsCTVaqsm3tEZpW59IO
xB/CIoN90oTdTUUmyn0Mt6cDkUW0JGaT5Q+8kfSU2FFw7hY1wgJJGBMje/IO/09UP7cIaZVW/8x/
XvGbf+AVd4BezA/E8X/87v8jbZDNmg0pzf9ZG3T7+Z3O/3tK5n/7o/9dHCT/I8Sm5we2kIKM+vB/
xG+5/0EDKgQThB9pEPKZ/64Nkv5/hPwBCF7IgPBkRnwhGmdb+l/+k7T/A/WDJH3LhylJkEX4f6MN
sokd/F8Alb6NMggaIEZIgpqcldX5P+fnZTZ6/6VY9GEq+9TdEQeYHm3dpfcEfItXpsL2W0jWK5r6
JShvsFHg5gtrFB7hmOXPtSszNJkYTzftOLvfuLBIXURy1IApIiLihtO0T1+TRBEPYK1JAYAG5EY2
Uu4myyFAiF0SE+XpF8A7b2vSfriHM/OK6niy2N1wVHsN5vClZtvpBc49kwbkuKwgL6Bp0nOXVP0D
WlSyp5zAI+BAl2vYAfE85B7I2Ry5lQlDqE29XNFwjWLb9eGMLicmPCHPUNJdJJEK9U+4wvATtOCj
xnhufuIX8qwbnqufUIbFHamaiEIgrCH8CW6QPyEONM/Nt2WFRDvMrO/QGfxEPvRTHUWX4ScKYh5d
2T3OEPq/XUqWDCjFVAyvrGOjbwUB5QsrG8ESEl9OtTcByngWBoAas5VmzoRmjaSgNCSeYmER849w
YaPuJsZBHyz07RflS4QVa7oFnGjvOBJ4kfqOY12anxgMVYb+Fy+rO5wBJSGYaGP22KAU1wCNdOLO
gbGpDvZPwEb8E7YRzQKqlcp+92sSR79mckxCB3cIEwjq0GHLPfQT3+ExcbkGa6bHGr9FBptH0gfR
FhiyjAdOC9vegLU9I5HAW/NBkjUpxPkJDWEI4T+RSgtPAfWRuFisIglXKTnPf0JHAHlziGLryrZN
X9Gzrvkk2Nf9DYICKY95PQYXbAXJjVsXf/qKp4WDvkiwX6oeuSm5J+GagKIxeG5EyffdE4AFxZR+
aMtyUX0KNZGZkxGikpRV+OZiQSi3tmDd/ZE2CJCyNXol6EGW2kowMltjWSYv2UVrVIv4SW0xa4AL
rrCnxlkzXVZsjOfN3mMQeNHvriszLJqZ9vclw6xjC9H0TwcJP6fEscr3oaPq2LA1m8wGJ/1EhpKL
JwenRw2HqMzLKcS0TbbxRdeOdQzChbRrAqRwkMNvoGion8KcwFB8Gm57dHMDt3D1Nbru8LtzAxyc
zcDzHo2gV6iXNcipUMWhcxIx3RLXYJ8ycFdptiW7hrFdnfo53A7bGsezCAz247HHN4IkQpCuacuQ
Zr8h0OpdjyyQwDolRh2UEwzTTUuofLQDyNhi7A8lPT7tslxzhUb7nhU/3rfG7/zfDu4SCw1EgoTo
GFe9+8a+obXuPFenHUMSLLSHyUZOCahSY7gr/BE7P2XaLHb5xAeNrKb2KEgdmdTTHXDxpL+Nh3AE
I4m6htI94v/1lIYj4dmQt20Y2zxd4UYE+B4PcUKAHKiYVDRbQJzMNptlVCeTomQgdRxPK9ac9rnQ
ipY6swz68nGA8zCUCo8K6kUqrRlZPdEFaS+3rsqLv+VoImCucdw1DIxbMqkSDMeaB2lhEq5DCxJF
3dvxQCde/kOy3lJLOSNO77wp9JknkzIIvEVAWda5VANUSfVaL/nWhM7NjQKoSr3rdV9OVCJ0qVKa
+phGnZA2/hGHxCRB8VGd4fFdsFUXtnso18LNE02bbNN1SRR4WZttFxuS846sCMq84qfk44AMNPPQ
vlVbvkWiDX4KxCJ1MIiWU8EkMieD8DclSng7FF79plhoVRvggPNdv9acBIdE06ZrmmnPOZRYu0lH
4wlY1ng7RG30EFthieltrWJzrKCPHiPhrZvW8qka6tRlXu3lCRMGCuC4lRHWsBLAsN3O2dVQTW5X
5dqLXUvnjSDr8WB3sMDZ+PrnPhsTatafUntaq+4pGcqtYyGXXFPbWfMk4dIfxdxHN43C5lRbGutN
oSombW7d3FvoEj/FWuFno+2+UnwVZ78f8oPohviJ2zILj60d6BeWk9MXU1r3G0Ti+DJ2Fa2dVz9H
HEsI6dsgQtszqOe8X6EfekmbS9sWDZkTdpCcmDw6rKsJvRjqOs+QQxm4pF5OPNIBfgrrPl36vxMi
9tpdvzZFxdoegW3tN3WGXlOAXjjlawcVBJXF+ob56XgSsnf2yADDXSlLdaqqgegNlmx33k9/1sJr
zA+zzTdsRGL/bRSugj7OnXQr68RububKWZqdpnL81ZZjiTV1gi2wqYfGPWONGK5FkdJMqp/Gcl57
TA/jFhu9GTtmi88f0w7NKCbyP1zN3c2ydqr5T9M6rv1rMxXJtbIrdFDoH+onb211KwBz9AjuEN3z
tZiPaowEK0Xtj2xdCD+Q2ITP2U8XHdNP6yD/y8YNSFuwIAmKCQ2749OrfwuQpbvJM9Yx74x3VNLN
dywZv4GwLA/p2uJTuWAijOrqHVUbiuDIysioVQgRarBx+yJSEF5sUDc7ex0wCNYR5Nz00fxo0603
z7UurYtkuvCBopheLnGB3gMrxXG0Gzsk/ogatfny28H90GEzPE4smJ0zuSTFuwJOmdzPriHBS+Ru
/aXWmUrMHq7GPqgIoNQ/o5cZC2N+gDIYPEegqsGveev4PDRskmJP8eucehaNe5JwmKE0CoZdRysP
BIt8K4BTxnt0c0LxvFFzMvPh2q8IBmuzNyZcmIenXrVrKMxa+BZTdpyX0fxbR6hEOQ38XqwDKm8d
VZWj19yM6/jKWwdZhVJgkjSR0OnOK4f8F4qN+piuI7BsHYaxa/EvmDDXhUCXlW+5XRIBTu/JZTPz
w8GfjQMhBY7EP0S/ZKJTB7YkZ+7rLJ/tz5QOwOr8CXEg/mP0hMdZ66FOeGOJGoNBNafFg430i+CQ
dSgo+eP1tq0aBobMn2oGy5ijKExTWsEEQQQ7kQQXYF8yduTvTI4yytVHVLAaR2NYjweIIwAl4mJo
NsZrm99YbZglZowwPovZ865uHMefTt/r/RBjzqPAs+JrohgQbRrbK84BX9I+4cxcffBCvZkwaf8s
QrWs4wm2u8tS9nLkzimf6IZ5IteiISww6vnauk55d0QxDxlKbXpd5s6Js5duoh449eddh95nOVHs
sCUXIk5+xQx+OXdghLpaRgNik4hZUReTtLYj26Suts40tx8hWYVg15Dv33dVy6yl6af+0xgFw/tn
HF21RXHvZLJzIXDQXzOfxnKwsdcJtunsHtNNKJZfyWKiF9T/BeQZ/rK7bE4FZkCyoncTQ5J3EXlD
+lxMffTQuil+NA6Y8NtQW0I0nsQcHzQ380OdzMAL8aWgEKoMCkzlWMyMgFbOSJpDcQJFORw90Ih6
49ld8JgtORuMsB7ls7/uCBo/6V+J/ciemYSHD+PPQiFddwulNN5wEBGyS0qSn82EAd2z6SBmPA9+
lN3nA2m8OAGL+d5z2uIP7GrnqW04qE/+z9ojs9aEksGzvjnx8gP3s38g0y3/y76JSIAq9X5FPxsT
LSz/SaxrFLXkQbaNUidD4LyyTMbZRJfUV8HvIhiWh0p01pcKq/xZ/CxnJBama03cxz88hFlzsyR6
JR9qr/p23Mm8LiMwyHIpEVk2BNDtiCAQ+RaAIhshP+3AbmQ1p9CpbSv/hHyNqXKCw29fapKphPHM
tUo7JAlzJgBsew2usbnv+i022PIiCqydQC2H+W1ZV1e449liBXPQBkzwMjBKtmrQp4ApYTuWdXu2
VtmV6FfWxFX/zhCxImuJrdmy7s+yWrYf8bpT42pqLlPqhOesazh53ASJzRiwZpwlo8ps3c0BZqYe
s9JXue7t3E4ya1t3eZKlnmK5p32nO09JjNAyNOXBtdLpGJKweozJG/obrztBVyrOP2gtDE4nukPL
uEdVmfQ4UiK4OzkN/l0SKfUwrU7FNm/0wWbdd7L1WFzbJOj/YMhsHgMLAB0zGEojNnrqxeXuO/gh
+OuxjJIPyhlYnlH6lNUczRqJIsUc4LyR6fMmGFR8bTy4aE3UoWhDNXRDaio3NSvi3ZjhP419g2kg
RErOTVzskbCZ7wIZ4bjPxxJ4KcmqH3lLSM0OZYFh/LqSrK25u3Yt41OE+vkl0sXwuYTt9/Kz5S3d
eL1O6caatI7P/twxdLLkcqQFSg5sCOlqs3VxHGUEMqR4iLYt4OhNt66VM2Q9j6YSqCnbaequPuu2
G1akzXm2IKXuQq8T9x6ZKtvSQsnnqPiFx/7Rd5PrMPWvzjK6D25QkMnolcTaFgXuXKb3Gz7OFVSS
ACFolxWBaZkatBez2VdY3umbAGm0pfvE6xzV7S9fmOkzQyrx4C+SwavwTX47M/w/+RLIrsLt7hxR
V7KeF+um3mdlXzS6uyfojRmBNqd+XewXdc+OX2D8+aDqZOVQeN67ntXw1Sz6tlo1AuTuVLv2RziA
Nij5kquaIKHcAOdOhse8ag0o9JbrsOoP8nLon1HUcM+FrUfADtjbtkT3ySNqeedqqeSd8oPxxQTU
5rNmhos/0zK/2xhpg7ElYa4VWb2ADPQX+IbkUEbBBAkjHp/jBISsCI04jChETySIEbZk2f5bWLcs
G+smSVYO1rCIPdUIbtEpaPdIrMj2VXC90FO23rBRRV+jyJWB4Qq3iRfy6drohi0IBaaieNqlVj/8
C/AGBi9BMq0QKVnXdCZGpjhomuy7k8C5WUlXcLGXrP5A6Mt4ondkGcNJJGnsgZw+8QrtVFF+F9UD
XEz5IfGToGwo7W+dWwSYFW5Z5UB8bOfc090c/KCkkQiWKXstoMfDOQ1Jpn1uGl3XpylBo0KWnGn2
YdkuyK8a7xwwATqz/VwBZZNTP9hsyf3TOiD5TDzL3g8F7tWNiyuaISwBzLhb0Yc824CSmRkPiC0Q
nD8D3Tefssw4ALRdnaSXwXRDtO9obaD/9dgfxcichb6utHd+rLwXxDLmpOsFtWAyzfhMnbpDjohE
bgEJhonKOjiTlRtyv6o6fGVVLsWx4dZ0Njou15IR8PLYwJnocn4QJoIwFWsBDOS/sncmy3EjW7b9
lWc1xzUAjsYxqEn0wWAw2IvUBEaJEnrAHZ0D+PpakdfqvUzdLF2r+ZtkpilFIhrA3c85e6+dQ6r5
qexpuJOLF3+xaXKHq5R494G/FuZvZMO1N3Rw6mYnmc5h+FBTeUOco6ie4TczSuudMbitJuyh+M4n
yGALAOBtZiw8qXQl9j1etKjSVbTVlG97QXMuZEXKbEOjmrRyik6YEjU71s4YGvlF0hlUKcJ6VhLQ
Jpol0OIRPN10aMavPHJZe8eSHzDtHar84sTC+17mg/xCZwZrKPsRJ2lw9nVRqjs/Uvq71yYJar8o
EWBsBwdoVlp+5gjh4oOWeRbRfmgLzGXMQejtRFXrc+KjYbASym37dcCon3CUTJlzXgCypiwcEvoR
pWbcLyem1RvW9cGsFINJf43smAlImQ4+Y3Nv4nHvCCHxV6SM9eLQUYnluyqcoUeN4Whv2sLvkdG0
angTsb4elVGfsed0ZfmMRpUMzJiO5aWmfOFPq5bFHVd8EqzYp4vgRvuV95FYnQdtgSnUujBzwQmH
LWoOfUutvLSCyBKp4FtROupLQMzDGyk8COCSNrXuG3nl+HaeJ/EGiG7eybnnCJuRhnbkJF7uxkUV
5TqeBxgNFQ4jvcZeCZ3DT2Xy1UMouq+DIbjDpQGGx2WgCp8lHBiUZNL/HtD/AC7uloCqvfIqHOLM
85Z3VodIKhg03odA3Fc+5usSoRwoqF6Uj7VV6oOJMdqs05baY+1GCTAepw3qWyd3ElRFuuIhqUTh
wXmtmlbvY7fCGoOpIa4AyEZtPGwHEM37ApUdmZllPL2PAQUW70R2r1CriKkMhiniXYcBcha36Be0
qSjjGKoXnJKHMnWeZShxw3k9ooO4QYl1CrqRIVnij/kHAveFvkU2Wc5uThzbWlcjTLKbKByWL3k9
UHRxewZyUyRT6DsrADWo1sF67gmhCW5oiOC2rKWo93Rry08oD+4ZZR4jN+BYyGSqLmxJOhmS/lVH
fv5FGxvJOPhzeF9mkQALCyuEKwQKDK+l4Va5ISEJUTMwNWgew5hEz1XWUs3jG7cBWTr5txirGX0Q
19UuPFuZYcOzHaz0XeFja0CZgnc0YeIkTqYah2WT5VP4vfWH9gUlTUoxllXc1IVLS2+V4f9bJykS
+itqFgJrAW4rXzVwBpKPKczC0+S29EqJJJV3OZT1jvMEWbWrME+Q8les/wtKSEI58XP0S7gua+c6
l4NggGkEvMddXpUT7BbwCu8BwIPNEurhnSepdW9b2x72iUq64VbZ7uhzXg5FtCGO7SrbyPJ0B30a
H15MtIEGQ6VZV6Z6ArSVI9lB5dMwK7SHXgfYQ0For6wgIrUuKBRaerJdVqOyIZPWFhBGqkgLkEI7
aWT6wNTzrZtmy4NLwrAib1PXLSVT1G20zTO/HTMvPhv0IWYNWRtPgZ0z0zRFRfursKOewFzWTmbg
1bSzGmMPt7NhjE8WCLsMSeaKPlrW2jSTujBgHVjwv9x1kB3pMrOzUYIFc70hNL6hOBdlG+xR2GJ6
sk1Cs2hueMGJNXXxuQOJHO/Kyvk5FpZ8bJGM0nlEI0Wmb9OjLUrzHnl2WqpyZZUK8W/HsgnGt9fW
Q0KpIV/dbMGrFIwZBUzeazYXZ7R2lPVe9tMjJfFryYEMMmzmZo90cT2k27VP1LwJs8eilPMhxKM3
7lIsOK9k3qjTgu/kFS8yJ+laqvy+1OWbAu29bTK8gcecTWSL46Vfwfcc480wxfUHAx3rs8nU/JwT
nm5t0uZqtwhZdudTyVYIXkuW1R015CQP2lx72cUYfecw136zc1m9LEDbYP0r00GRtdIby2HYtO6b
6zvq40GsRHDNBk5JCXYski7pWojdREPhREvHW+fCH+47e3YR3FWNgNcYmuUguHGhORn1GC8TT8Af
CcXpNaz4KhNnwHONMC4klJATbk4wFvRXkt1iQlR2ldXRiXLUNQc59hCXHSS3L1C6hpyuTUxyb35H
s6FA7Ltc85TVH9nK2I9EdMMAG+JxVhC/3JPDnGovWNNJnD9sCLsw+JuNsoG9kR1PgjMDGU0loBGP
6z8inuGPB0/k1NO0gO2lrq655LmFhfrMWRQWmR0RNELkjI81l1Et6KbQbn7iu0fEKlr6AGvZ2dUP
twPRvZaCMOo6mGj26yEjZNcFrOUxQC85UbZkWP//+Wzd4+T8NyGGCOHxyoEU+J8ntPsh/2g/+j8H
GP7fn/rncDb0/uGFgYi8wMd5ZyMA+O8Mw0D+g3a4jXXYcT3bFZ73/6az3j+YaXFXwUUj/s0P+KH/
ns7a/3Ac7Jq247kuikbH+99MZ7mEakrcCPXx8z//g2ksV5CR7UTMgN2Qmf9fR7ORm41BR/Gw7VmO
EDktiM5TF9X6nz6U+3/+wv9TD5zuM9y6//kf1wnvXy+Dsxw0BJa1gFVD/HKZDndPDjg12AZeMX4d
bYtBEYM3Nvy+GPdJpcZ/3rLM/ZMfzd9c0IGx8S9XDHx4Jwy/MQvLX2bOUbUUEHNiqIDONTFJYVdL
0XYDqAJuIOoNjoLsSQL2P/SxfBzAU1grzU99rWdcqDanwZsuSMWNg3tl6y4DlfVcmnOVLMutMxXq
/PsPyPkVZGFH13G86xHlGqFhCq9f1J9CHPPQKmYz1SAL4qb6ZCZEFl7o8E/kkYDcSRBZ4fqij032
8mfb2MsnDF7zOicAuP3h6rcZhuKFrhoA1gl83+9fnvuv9wkvD9xn6MAS4Z78hbMRRviHUK8F2wFi
1zlbnGIiKfiaO9iZFNwWzRAa36o5lb2YtraFMKxPCMrhNcsDXtjwi0v+0AVZ7slxFLpb62ECBsQx
AYETQbZ6LN4Bosg9Xun2nqiV5tuQOJgkZ60ef/9ePKgn/3JrSNRUTAmxV/Lvv37UMluM3ZN4t1Wc
NG851BDFPE1uspmUTG9MCwDnyk73t1bTmU9AAHTZyqq+lt2kzRymILIehmnq3wNvFGidgDFXheW/
TU7BDu2fwzZzCUPI2A4JsYLtN4zHvklTovjyd+VfU5Ri/y1CqHXXW7TX6vkiCQA7KPKcjkVbBnfk
9aLxJMce7mDKGQVVlRPvsDQFaCYhJdGHuFLUjTijYEo/JaeVBTmQUCc/0IjScpoXEKBc+4QiE44p
AQcRoxbMqG+//yz/5qMkeZTFjaVICs+93tV/umvb0uRKuZpgQ1+4J2FVyyckEmLIW4EId7rOXerG
kEeIRqW+j+q43fz+BfyxcvyysoRISjwROsLhuPDLc07WBSfobva3FKPVpbGLetcwsr6mKO1D4fxE
dzVdBrTI3bqaoG0cBl70z0CX7TdP6f6sEzOiWkPjfTRNWW5CziEB4mriiaxYqHsYZjDvifmaTomq
5s9oMM4Tbhao0CX8AuZfya1a4GqvS5Vx1k/s6VYWQ77rh8D+N3cuS/u/3LksDdc9CaSPz7P4149b
SebtFErBtiv0eJdU7gA+0bUYqKH6uQcOGO20gzec7gWqLy2TEwQ4zsCogwiXWDz54nf+/KM1if39
99/D3yzwks1EunwDAZCiX26EMpmrsfTJJjUY2NaibX6m43z0enoS4TTe/P5if/MxSC9y3cims0YG
71Vv9Ke7rmGDgqzY+1tSncM3u5mb6zKSX35/lb9Zkf9ylV+WiZL2RNAJDtmFyLIfNso04uDra13f
1/Pu99f6m3cUeUBeQsn67/Gfv7wji/mYTn2fhOBwfHUMyX5TDCjy91dxr7/mzw+LLx0ODj6artB1
bcqOv17GZcmVwLIBmPnto8LGs6a5u8+xbk8Vw6TsMtUAjyfzec2PG9LSutCsI4FraeQmF2beRAyw
UFB5zUPQKbOHn9mjg0U0rbCSM9bZqiwBtTmkjHipfVciWtpNZfQPxPT/Bv7069fjSwlkkb0SBtT1
XHVNRf7TTbAQh64BmoZbzbaDWR9jJAGKyWYJgA7+/nP7l48tstmbPYGEjcBnwp7/eql0wQsUDlaE
6SZIbuK5sA5w6cdT0pL8LrqYPGWUdv/mohwFf32oCLjmcee4xMIW+hzP/npdw1TKrQDebMfSPCN7
a7YigR4XxZN5E8CuA4yq3SPTFjRq5j1k7LljqOd+5AnkEoSg6KYYQIQyxCMa3HcKtStri94zadkT
u0o3Ps7eY7d7b0bAGzaTFilRvpA15a50SVMI3MbRL0YaXGFn30eBQfZWMfVmgpesLJ/498ye7R3M
g2sCbAyGDiCJcq1yF05AUSI0xDTyqocBTxDiYgj+bAszUA3W3GPhSXAKzXBZgg9PLZ81PdFLvVT+
Bm1K8tY11nCxdO7uDKkdm3ihe1ppyZySqf2+hKkLtleX+fu8AHaehqxmQjx146db4gP0Uo92Dl0/
733KXOyVdvWsFI4VuUcIAK89cb5jq2y3UAPojVkJ4gffB6Xel3678xlsbussIvKZSKe1O7cVSqCc
kfEU0J11c+RpAEnYc1G7/0D0Ic/QcLtd5kAOjbPCEDfrjDEG+wC7Rcwm8bXoarPNuhooTj6vAVg8
+diWN9iIMBEiYPTK9aLT+QQryXuI01GvUcJtJ/JCIyIpQQMve7cUB8IgB3pR8+RtoHRGP2cjbgsz
POtx+JFzunzN3KbYwUSptpEcv1QpkPNq6nbd0JMh62rnVee5eBiL1qdNqZqK31ViZ4qWCIiXfqii
5ZXJ1FWKw2CtVxC2Urz1VxAwMnuoZ+OlnZZp7yylf0+kXfVZd3xtQyttUkvT5KcktmqfXINibC3V
A/GfzlutVfnFZGJf5z0GOVpb8r5pKvWAOJ9R+JTYqb+uXI3fKB/nl5KB8YOg7/micEys0QbOz1Ya
qz0RbcUdk6fksEyt9Vhw0Lob8JsRzeDaG0dXIVcOFCB+MmfAhdpbsFnOhxUTRtAA371zWwDqKd8e
ebdV/5AO5bd2DOdv+fUdGtu39m083uNM3S/Ns+048Aaq+aLj+RzT8Nvndm6ODVnp32MMSs+NzS2p
xQBJZwAzIHXh0J0vsUD2ut8sV/FXMyVI9TThAIVulo2tZmfdoAn4Ke2OJtTozTcVQ+QLRKEfxL29
18znCdFilAqM382mL2EXNgcvMQQzztigUkGhP3QpIROGXgN5xF+wfn5RkRkgYDP1/lY2Tv+ayCI4
kDhb7SMxN1tSRl0616aDDtf6mzZqgwMMsHLXWjLBz8mLQsGLQ7itrTN8Ayb9DsFAbVE/ssJOB11p
Q8SMgAET1EgfwisTavwh/ISEwymgyR4hW6tROq2Jhucv4Hh+GqdIbhmUWrtCSHkBN4NDprHkkxjm
b530m8eyNcGFfr5a8QwuG09kCEUq/35RtngY0orvxB0ISEAxP9x4TGJ5qPp0l0bG4CyEKO0ycQ7z
keYowOrVH4GHfrykL71Afw+FeznZNp1Dv9HdGrp8jmy/wyIZELHiO2n+QZ9uuB0T39xlS1w++HNj
zr1vkeGm2n6DLnLve9m7JuF3lwR5vQFGSt/Kbjd0udAuWFV+BxtNIAiZ3O/C5AMWLMaiwLjtTQZe
6t61qgjdDKVdsBOV98qUwWcNTJgfpfjGnLBAI2YPj0k8nxxAe4PojgvZ7HFR1LxjVTxAjYHSOWfu
J6FP5aMac0760izePu9cfB/gQXN4SsGldQPMMApuKsKXJ4cwTVA97mpAhUzzd9jXixq2UesCkNOn
FPkjOKxvdcYsL6tHD5NZ4O5by35qCkRb6TSea3+Mb83Q5HqFzK9765fK2Sht6vhrQnk2rtK4Cnc4
1hnsq6U99Qhv8TiK7dQVyd2wdDT6XOMQJSYWIhyaqYAdippgyCJoNX5Xe7sg8q5JoDH+CdHsmzwv
TrQJx3vLyfQODEF9mzaNuvEDjOxeoB8gm4HpwJj6kXltg4PdLvYEFmev1wnItp+87DaLW/HGq262
AMB9Yruzck93ctmngUoB/Vj5jZY21uyAnbN1ZwSklYoOI7Hga0Uc4+2M13EDxbw6KuFnLP10VYu2
sM+lUYAGNYs3ku2H1vlZpPQRMGzN3bPs0cJ2TqruXVPOj1Dd5Ilu8oy6KMxPtidm8ib6+Eu9RPPb
QITVOnJL55FBp97DN2cvTN1877WI4GTjL6CDO70bNeQcBRjjmKVRc5OLhO02ne/toECVVMCHobPT
b5lXNrdQ7v0TXmbyosXgb7Gj2c8uLsuHMusFvh8jb70oGbZ2lCfnsZL8VxeN0PbyT1VpMhn8yl5n
DAQO3KJbEpS/ycpPdzUIH4ah8MkA7ZJ5TGia4tiNLXY+djBahNXeqOFCTu226oL6YsqMEBU1yX7t
qCDeWpiXzkIHzWO/ZD7KfV29kWDgI1rwXufY8zcN6RmcDHqEO2ZssbovPfZQL4Li7gUVtkENeVHA
fvBCS2xIREL6hV7zCZW6d00ALKNxx8QRyYaAWGzPpIuVDhCDxau48eO+tdRmQrt6JK9hOdbS/iK9
PrwH7s2cZrKsB1gt5XnJ9GfQkV1gF63gBFy29VPdDnfoOYllBgYo25ukWJJ7v4iCDTHGBElBQDiO
gs85CTN/rTEtrGhHnbuEuVgSrzmoxbs2rgypRQ7SLhAZ0cWQmn7p+y55ocLDro5P1NlFXh2kq7Ab
2ztPRPFr2IbOY1X19tllAn8jkmQ6T9PUfXZ+ZgOq12n6bGpejGV7/g8x2dF3SZrsTZHB+XRTfs6J
pbVhZNc6KMyVvQOkwtjjD0Ec+tfwthq72QK52dTbNgrrR1WHZK/rfERqPCG6yIWlTtBhoOgTjsFs
zsmcFyvmTJKnRSQRiLJfj7R/mlUVINfzjEKOLwcdP3vKGfjyMa+vOlh8+1mjOeScqQO10ikhNZiv
UHn40QQ/YymTTduVPe59PLDxNicGJljpJo/uQCOMO7cgehu0KmNEYIX+e6LZgkIFqRhzeQiRE+3L
qjAoPo2ponNECBkv3g6uqO8lF9tRWZp4NW0tlwm6JkcmVHMXNafdOR9hIgXLNy/MvwwQ7Ug7md2b
Fg3RYRgW0EfkbHRLpdE4Fni5xdJscfbS3b9uN7YbhtdYoUVfW0QEW1cB2YylHG5d0Tq7FC72LhQ5
SGxMjsQ3VfF0HFOzI31ow2Qt2rG7ZqSYVEigu7nOT2T3qdd6Wk5D/Ll44aM07nMrxw8kG0c5J1/R
o7+lrucdKmJTH/Roy0Nn14yu7Sq8LUdZ9JuyyUCg2tehDIaP6K6yVUsIMsK/qrQGh1YUio5c+jXJ
dG3/ZHVFsUFqJAh4V+5wVyA/8VZd4PtgVBhPrnkJw72O/eShjKYntLvi0Hh1/T6hjAX4aJgb01oy
P8Y87p+WKtT7eWqsba1UeICLnjCmZtv7HAYJH60i5iHxgngV10LteZIlRvW2eZC4UA6j7SRXuSR5
EM4AKKlBd79OImJsCvUQFPQ70K1nBN90mTqGIDRf8cax6Ug5Cmg1ia8IxFioWW06/ivi0rOf/Axq
jrZCgKxnC0UIxxiU4ARNWzeFkfmW8393wdSXpVuPVuu2daPqdvRSC3YK+rsdSqtwn2M6Zsn1GkFI
rmvt6i6ST9YUUjCENA1f0Go2MLNRHNAhaADduREPN0ELVmJhyo2XByc3MBaq+rOn6bibRG9/8AzD
HxCGdFH4+/fWaIMgCtHdw/onx1bU0jrbqYjzFbOz4lymOr60HD4guRX1unHKZj/Ekggw4TmnKpE4
Ju0bgulhdw4JkttUp0/eaDVPi0/+E27/+SGrWE67KgoeAEvbX1O/jB4HDC5nNwRZw69Mvl+Xwq9V
0qRPg6m0zx8WzqnNMSSr3IpewqXvn0NS1AnS7LPvLCzlHQDx6cXYc4YympC0ncPw7auZa3JLMZcc
UrTxt2WfJXfOkugHxtaEs+dKHFUy9HfkWxCcbhG8mKkhvmD5r3mAaCEawJSnigPbF3wvcN9aEDJ7
zjxKARvxrC2z2+igUW8A8RzS7EJjjphlj8bcZM3VTRONXUQcluke8KyHtFOWdj6QTxKdgrIPfiCC
cvVqyevsgVhm9YAGZa7hahjXPfoh9XEKmZWQ4pamLOJ4shl0LusDWd35l66r2nedezbEI5vBwarR
ix1tOJznL4Pjk1dM7urWw27EuL2qKGwkSVe3Oh3TOwuL7NbxG3VA/TuuLOHgwEXUec82me9asZSC
p+TqpZjljG2rrl8A2ZdrCc6JINAF0Kqu+7sivIJJsPCviN4eDoq3gINNqppB88A40nglR0vg8SHD
e0sz65gS6T9aKShXYPmcQoDswmBBSv/i9A79StvmfMf/1nhB42k7LqN7ccaK6TfMPiqp1ho//DTO
32sfv+o2dvx+XDe1Z7JHkab9vtSCw661zChKGgxdCAfnR94oLXR1tdcZBFJoDft5P4VBdSiEZYvX
Ko67nyPyMEprGnc1Onhml2sKA9+cojkLYO3GTjhvSuIoDCoObVkX2w96eXJIEiV0EOUefqzqoBYp
HstFkPdqZUilMSnAHuKEnzc87b4CW9FU5sK0WLMULMuAIKXIonRX1ahy0ZByuA0XqbZz187uLV3q
2F4HhIlsA9nky8o32jpO2m/OhYi6Fzzz+Rp9cPCHJwNMmZx+LipaKrqw3tU711TffEeNu06VbJEz
OyxAAjOK2wp4yhcX2MZPoJfwJxYm67x1/T7EpvNh/RCcx1bIMsB34xHNPFSyvfNlMt91TcC8WA4L
iiB/tG/phiWs52NVmg2BN/CB40ZdMsRkdw3cgK+UlpSLodHyW563pNq4LNxftCOjYiuFOeV9ikXJ
GGA2wIgCBY4wgrGkvPiNkRLP1VhmFHpZ81SPiMDia9j9jmjab6VLA8p0qIB7j+EJ/cw9WoWbojAk
uiy0wMjKsZJHDHzl8zRM/U7YKjkpYCCXwgeZtMoRvhN7O8KonOulP86VdrfKytp+S5ps+0XkwXjI
2b5eE7IyUdRJ/GK8E6e7aZe8+Gg4Lm2NafoDj2oCcWRw7hUCQ+ySpKXI1YRlncy7CaDKeprmmAyj
MGWXnMblnDsOhQHV8DfX1/JIdzU5ueP0o3PGH21nvdiUANfUFOcocG1sZCO8nWdYQhu/Hl5b9JY3
sGui29xLsh9jWAEHWZpsvqOzxc5QcbAmztoNhxXORNqgbQbCclLWD7xKAKuZrf2ELGE65HIZsVoe
oXjR45R6qb8NADZCdB4zSvuAcSbYIBjWuAIw8Xgxb66ZEctVy6vftiPzwMV8yyCUFutRTv1lisP7
Me39c88a7PO24k3WTwRgRQB/TiMRH8fWeD1A6vnd5rcQP4XoZkNhUuxBUeBhYYmYNu28fJUDfbhk
D/H0PWyludg6FG+gpXjnbMMotKAxMOOCG1lX4pXdiXSOVBNrG2P2t5wJ0WGd57DuCiLFneUMuVSf
CAYYAVFr9TmXE+22arD2saLWtaacfACNbIw8KWhWBJzwHFiOf+w40qJXZrOCaTmxJfeFO+0D4DD7
xu7KDQqHpiOr0VVIT6x6R2JYeGxCN0GCmCbOE3724DutjDzamFySmA0U+biAhqniNr13XPqCEToQ
asBBnGPQpz2aarDCM9xN0r3nA994T4KV6zF0lYY7No1OzRi9GUuEGAiC4KaYW7XGIoLuFGXsxmfv
vRnyQJzlOAQbyXHlbXSg2aHZwkyBc2iLwpwk7RHEtBdF5jwZWKf0Eqx5G4mUaV1NffUAl427bjTj
CctG9j1pkUqpMm6x8jPFgjZUv1SBXzwnMIgeiUcPX5nXN5REWVzBDxrIrZEJovqSDFFynepevkoL
qZlQpfvUz3VEPUuIJyWQOjoLiBQlcF+2KFPXnS7Geg3nol9F3lSRP8BZcs82nWO3CBGMWgBWIdKk
0M2CZh6/soxqXKUWPrNd1BiO9lD7+yNTaEmyXqdVteuycHjsHawZBFjHDaup1BixJhczUeQb6yEr
5/xON018I8lr3KcNZmRj/OAWiyU6xAJYG3KaHCRdRw2EVWDT4mm8z6bmHgSFeHGw19at+zVrgo+o
jCACNcFEbHMw6u3VY91t6jZYk8d8DqB9HJIktR+hcV417kLeVLMpz1lXPNfAf3CtjOlP7bjOU9h6
3jMsy/gI33TZWnp8il2D3jQOzKOpjA3H2y/uJnZSJBGItyCZPYLPS56Cpar2Xd9i/ajoMtPQFWdT
e8PeBwYL6Zg4VIYh7ySu22AUS2s/QWIgyiHcDyRGbPK0/4kEbPmcwewLZU3rAQPGevKXcDUyeCrA
QR1tt4ESChtxH6bEHJRXqzZ3uEAhJ5b0uR+GHaD6rdA13zEj2609d9+9rlpOiTHiIocejW1bePBA
EaMdavpPey+2h12DZRgjV08CuOtftK8pxfpCjevWJ2IBXp5Cqs5oWW1tXZ4kAUBYDLZRXhNzYw3v
VeR/EkqU7AcLe+VcA6ggpjV4gGSB8RPO79IfLEV91/QJIYc6vdD7bZgdVHu8JA+N5QPuwyzL0kQ5
7Jpqop0/zicaYC9F5NFWsEP8VNgLs4xm3zioo4BYlkBkopaYyk/Rx9m6EO3XZUluHYeqYpVkDSEN
5DwRSaSky3Zg+TtFYiymhewI9LVDLh9h+4KdyySLo0d48i242uQ8WCtIoOGqEfgiJDZDmpSUE74T
TV9rApxP1Vh4G9EEFO3DtEtYc2HT4KPblBkZo4QnP5FaUJN9nrppi0jSDXbgaPtDOc/Ko9fSEJRm
ZQRLiMrx39vRsZIPWJUFj2erAureyHkWxIJQa41024qZBD6eW7Wmlt4uUs5EF0aKVkabzQ+x5cVP
WqFdzYaoiXByu8fIh0wLvAydspsxhx+NmQ8YGLOPOIzZFUNk2ETwOU3+bGGVYuToiDT6SAgDQ4Tt
i3BtwziIT0FGfQJ7JnDgckd58RAl2ESOTJPzcj0PzEeYjxKV6V9DAAu8EkaTYTAHPT7zhP0wgAd2
XU+jAFtgmz3mZiyehp74jDXrBtm/+UJPkzhVYhqCLAjfVV0O1/QU/xMzEVF2HjbYlYk4N3fUdWu3
mUrkeb1LDOTsEH7gs92XNl81xeBItRgr1CW4ot9oFLcQlAxstakPb8LAp4ePJczzejThS3kH6Yak
F6UvghiUrlIfqX1NIwvMhcCGFSKqi7ASorMxEnjONVTGS+rkAStFd+aOS8mLyTUVMeitLoHEPzuf
Le5j8sVddYBRkDFdmrGx59F+rKKvGDEffT29kdqEH58HlyeeiI/jRBZMIpN+79Utaa9CROug5Uav
MpqNie9eRTbO8MjeXbNDFnTJ8lJVW8oAKtWegEBQC8tY/VhGPCOtJ7o1xx5SSVKB4JUUM+mN4CnQ
scQEeXXm6WqYfEkAw8DjFTSpS1/f5egH7LI4d4TFbp0pdDaOTGlS4DCL36gXiOxFlaY3IXl2x7ER
/dfMyTuCXoN5Oi0Aq8AS+kXOwTdjLKx7Nt0KvCOjijVO0dWcJ9Fhtp2BFC/KPNafqrmzy9p/0iYi
ksXQP81si+GIn793ieXs55EVl97qdM4avwXrOi1vc0jVVq0ZZdHZCLhZLkFbvRnjiAcirONk1/Vi
/qrsrDgMnI7PQO+Ct1mj5GSc6XO0LhZ/3eRzZJ+n0iJfIsTcDxcQH8u+6pL4ImgNfac2pQoBrn2X
wfSnUcHnxydppaGzjX2nfKGEA/4Ij7yY3TW+R/vkRRbzgm4sXqpeH9pBGRIPzGvfVZpPMHlhgLxX
jgwPJbOk7bCQamMjd8f82vr0uHOLSFJGiqwr2QtMZ+ymUlGZjNxoqzKw25/1kt0pfTW4ZPM+dNsN
ULNmGxSGLZtG/nqRGR34VG1Tl5SgDqELMZGuSnbEHLrU+IhRgo3nZ9/cAb4ZokZlDhX155tdR/RW
A08f/dzVn8RlQ/ycXG4Qk7Vxtqp0ND6VvkNwkHb6glAcqJMRSXG3YYrA150C/AQDzTqcHN41ZNaE
ejXWQfIAce0OOwIni1FlN0xOGDm4VXmY2ggKQGsPmHs9Iq4fMQHVB4Rnptu4qXQPsrAJBKqvSYju
nOdvOavi98VpnXWNtuUpUDHAD+jCZAYvHkuYH473fcHYbCSbbsu6YZ0w+ChKJt14x9YdPQJkwD/f
Gc4xN+MMwowRmiIIJ00n5NAIy3nYe9v1NliVmVhY7vBaYLKn/liwQsEu2RvpYHeL3CM6bbZBk/p7
v+MEtaIodc9UcM0qbZkqjhutl4daYXvKrB9NMVnrNhys2+J64jWLmz2i12vuBNnyQC/K/D5fluDA
oyTuI9pBrx4U1K2MLH8jx6Wm3vP7FbnB7tovmmnt5TnrFnmKt8iMkCKHI2fnWJsTK+5E+KmQu4FV
miwbwhnnhhSTVaFj50tJuwHgczhsVBGlmzoTAWE0UXbGs+l/h++ERZGuHptHgbdqAwqCuElj5WtU
9WZDD0kgWXdgSBRW/waYwn9yuD8fUuVwKyWip++wNI8+SqlVwxxqzc7TbXIWWRpUo3e0Ccehm1LM
2UbidnjKKlXshy7ov+iYta7BlJTjw0TZtsKxzjuurIGQUEwJTJaSkFyTsEm/e+ho3/1RZpfZ7fSG
caKFs00ShIFMnEAvfMyunQR8UiVUvVrMJ9Jk2XKSZuTbMY2WH5ax3omP/4EhXpwxDd5zQ9Gtp5u0
rso+v08trKqbIW+vlcPVvXMH0VaVe0XVO+wbFs8UW0w3HritNcdHQcvUVDIlVjZLXkJtd/N1I8JZ
RBTiDHaZTxbJwBLd1qNDnF5Ytd9dcnH/i7wz2Y0kybrzqwhaywvmbmY+LCRAMQ8MMsjgEMyNI0km
fZ5nf3p9kf0PVSW0GtpKm2oUqjPBIdz82rnnfEeiufuObB8qI5v2tADTSJEY9JS2Q4x9JqRr/ZFq
+PLCpyt6S/LSvA6WTFe205BgN3Sw8Qt/frDzAkSt03G/9CcipG1qiiuuy/YlmS2EKTejnzaeTXcf
1pBScG0Fv7xgdlelL5I1BM3pQhVleZdnebbhbZGubaduDvkoSu6jordYv5i/b8ndkshddTRibl9E
7tKDJnazh15CLyHvEHi/RA42jerne4QWmrnCxPiZBIH9KhsG7ZxL0q4xQvIvNv0MY0TfidnCrLHG
7svAJL+PBss3F441UBUWmtEdCOzxzCcyZaRW9Xth9/EncBK09DCYL45jwUeYuO+Uq4n1MQ6GFarx
An8j/6SFun+e6Drq4PJBJ1yKvm0u5pg19yopKn0v3LwnsGPmeJeMoVtr7lo7mm/ZoM+JOE8yvIXZ
iGvtPDNM16Xd4lEhM8ANOHaeqbu17sOyYBAxHUSb1Bp4nnn0iMSwxHTn9CWsMywkBhaquSlORmG8
OLnxS2LtfM5Ko3oqOuWTQBmj21Rb9EsVRa/CqPuHif6JZwm56cmgVonykscBqXUDfaK7JoXdnLUp
xyvll+06xohylEXkLjvH764cK1cbYv1pMm7zwZAl90S0rGOeNmKbUuZ6DuiNWvowkr763m821WAB
qsr6iKuK4HTAYLXjbhiBqiytlro7R+l96jTVtq/d+T0LqnoiqTpbnyQemceaW81Rypx8hABIHlnZ
6LIqp+TlFvUKSuA19FZhjcg7l6MJYH9W2ug+drutpdMdSspUl6FtmlftUZuEoNn7GRynzHxEbI2O
ULMlpO425m91xk1RimQfdKk8l07VrDPPM1ew5N1jZyJpxPk31L+NPfLOSP1u3DJGe8AeIf9ArYBZ
7t9Ar5WNamy7wbsbhl+4lH65qK1LurAIOpsbumqiZdXYFHFVxa+EAjaQm7R0RjWJqQkqZjKpVZj1
oHoJdDrF60gtuzvOzmq8cTcME4AQHL41j+yyMxU5Ksfcp315mRrAWzB5HNGHuwliKlncCAcCWyGq
gEYWWW6H3JM19AJbxm4W1SGVatfF052qUL8n02YjxF+5a2hm3qgW0Bkb94jLZNfFPxyAWxuDnoAT
oMjkYrH/etY5N8ZijpDCs8Lc/rf5VjhTs7pfO/D5fxphqE5cgcVmhuu/zZuoefntmLtx9/7Tf9/8
lbz3t3/9H88FnsHs/xlWH9lYUgv/PAmyi7Kfn+HP9L+c659fv5rwz5EQ8x9/+N8CId4fQrjcnyzP
Ip7Ag/HvgRBH/0GLJzhsfK3KhKXJf8G4e2PySfmHpXm6hUNew7Kw2f5HIESKP6Tj2K4nqUhzfv+n
37+Yv/+i/vPf/5zUAI6Oq/DPJlEch6RKhMZXaUkSCX9zHVo4mMrBbV36GP2c3U7DFabxjGJRGhOB
3lZypxKh9zpU2t3axpABF/fblTPE/t4CZPElMKXsEuhaq8JqH7rMy7aKouMfaZ04mwKDlsV1LKk+
uSWUC6/BnJPC4rg3uBY9uTQRboouJ3NHx3r9hWWc1UHYOE+loaNhHYpSffppkakFR0646Y1sM3nd
KYpVesSgTAvKYLd7CCh72+Z85ZQHjV56D4Kc1K7EA3G1g8r7SgzEPwZAoOu14XcbmeOc/U1E+wqI
Ef7otN8d5iZGM7DHdss5Hu4w7k7bCTzYlj40bnlWekIxcB9k6g/rCfAQNj1hsnHsbvsBJXZR18zn
AbsGKskYYl+U9rT105zFwuxH5Us/F8UvsFn2CSFQYkzpnudGeG9MfO5ZOijJCwteBD/VwpeAlAvk
CrbleF79kHj3YgKztXUnJg266pJr003iIBGFD3lifeI9wPGHKeCO3CLWRMdtLinDK0XojYO3fRaa
Ajkn+gid0Xiz/MA9VlGj7gLayj/KsSePODba+IZ43J6yye2vRWxlJ37hfJ9sgRY+FaCBFup+0H5D
MTuWruWEhX7tC/d7VJRG2iRKI6ra+uwArQpQTSo/0c8wPDIvdJtIUiDIB17xgzLyi8qsmGJEH8qb
24krKcAY8YA8sqd5F5ZdYp5YOTU7QAHVamCEpkbZoq8s4DLf884vF8EgY/Qb/9Wt0ZE0F7lnStPb
RQ/ghHd7KN/pOuFuaLH/6JWTPURpShtY7dKmwbuB6QLZaeX4zXpIHGvFNFKvscH8sviR+PikSn1v
0tS47yqXrkcfqyv5/zu4Ut6XLlXwMvYmgscgs9dptNKDG+LWHHKS22BsvOrO7Ul7DIRmH5tKUlNq
eLDiISzXcJq5M341qnnwQEcsTTxxm66MrfuZtshNPNjjfUgSHX0EKBeeWy99SR3PqlajDbzWyPiZ
ebHJHq7OwWAziB8NHP9PXVY6xzkqXZpkYR/LMf6qgOPYmAS25eQ4r0kJUTfJ8MLU6By6nuiB1QkT
mh/lL1h/vPuQ7w54BISSNQUfYLCrMA7u20IEZznzlmtDKUOeMuhci3yoxbaRQ7/QvmD4mehrcjKd
f7pz0njcCoxqB3JJbVgMumv2B+e5Kz4bczy4dK0uDTGsLDbumxobXtbLcudWNRoR77OwMlY0d1jk
HGI7WVqh/a8s3vJ2qv3t1LMEKFS4B7QEKPeWdPmTndx3Yoeaco6DqA5ot+TOAKCiLFFR+Djm5d1I
JonLvrWWTX5Nx1SG66KqsezMZgSkFwbpsZ374dsHegiUOqcFk6knW2IcSO6KQObXgszJhgbDSK5t
TL5wONua/TszVfLk/X6ek9/PNoRgqfY5z4W9BxYkD4MGPIJlWrIX7JSR/PjTa+r8j+/xzye+c8sZ
/uV7N6XlKd48REqUzcvnbyf+BAyH+SAQW1MHF27nrK8TeWG5+UMoES+gpHdISkF159SdEyxxRQ0b
tx+5CFcwe5yFEejaXOs5LGgOm/1xG7PqWtXwUX6xhAqeuUlNe1ywOzWmGLXmalxaXf3DbdpNEdYV
M2JzsFLL5RYUfVYViFU+W9l5RCffm/RGswdOu4NnNuHBqrIMrFSCwI8rT+7zvpb2UiSiXfNzBI88
JPGqJze9xWKUnTtn8H4A1Ml/TL2gLdBO8w8rk909NWLVfQqHYRMONwW6HZxrYdQQcjLpn6cs6p/4
V2dTz110ZZkSHtjfzCvPa931zA5mO6CfbQvgkRTYDdMetxReERZtPlKwFVy4ksSgpEA0LfmywW3E
SbhJlGdua/Ybm4SX7DqVSdfyDuqiNaj8+rW1YF0E0itfY8kNtEpz9W2zCmOhlyTHDhs8KraOYQhB
Kl2CQtGvBgmBBwAwxkU2g7Xj0oOUOsMP+8UGfHy1jcJ+1U6RU/Za1Wdu3/1B4OPcSVOFd34l6h3y
yD6Dq972IZhphpFl5d7kSaczx0drGIbH8XaZ6CldwiiQwiUNFW1S6dShXsK4vkAgQ/ux5oL1jWkR
qpL+c+ErgN4+N6E2hh7TznrAWY+f6gd3jeE0S6u9m5l7sKs04zEPXCgmbiI3rp1Gdw44XbDhjitZ
DsQTziGu2EuQiZh9uTU8NMaAL8hBaNqOZsC2LrPTFQExzGwYFdcePV3nDvrTyR5p3gmbvF9kgQQy
ZTveY3g7RVDhGFecvcFts0bknazwQsB9QYQ9w7wzsWpi8o9xUSxjXhMg55JzczuzAvg5uOk4x2Rg
ho907xrfGCXzz/521qXAs4qBclLVUwUC4E9v598HY/f7kOSkUKvudnLWtzOUBQrnDErVzEEQCjA9
t/OWtor8ZbydwbWlxkM+FJy5JOymK0h9d2MNEyc6vdJPPT2txxlF9YempWdVpI6zSozagm9yezHE
t3eEc3tbALJhFZPc3iEVJV5EV6w5j5YED3gFCa8kyeFRhYLNwqyc50kU+gH3gvJX4+29FtUhhaUu
fiC9bQQ2SKMvy01ze092dTyv4t9vUHBE7sdQot0gv3RgjmwrKo+UQ/ecoW1W7Qqq1rd+SKQKX+Lt
lT4LSmuDyWiQo3TUb2BYAiaaG35Fzu+pYboNEAaTxHwbKcgCMVzAao1ZuTl6Fd7mDsH46HthBb8u
hIPvp6679o1uPGbgVlbYhMe9r/OM3Q5buZLRZ0VeId7H3Q1z0LmQqCmwYoc3FthCqBlNTpp4/V6S
UTjFQWa9hYWt7ilDcJ/yyeR2Wjch7Zow0n5Vc2mdR6iGFLF3/TlqpujF6OL24kuShqtAdM4eboSx
MnDQjKtMKLRqE07uIopCeW8bstvVRpUgbvNHOTcsKoyY7fU5m8rwQDF8dt921PMsysGpP8a6vwq7
LFeea7AYSKTQm8x3za079iHgJr5x2pitPW5X5KUQG8Vz4LkQSspG49IFO3DWcyH3uJ7VBWKmfcac
r5eRw6vLzKLiuURtpSFV1OmertK4XYHuh54T9m7Mi7fslpgA4+ZklyAU7X7wdgyW8FC9ufvE4wL2
H+WEpe7Eg7YZhlmLhW0HKMGByY8R2gr9SGCCQngJdsQepkyOQ+0aB6/q0aHjcTzEjkGEQEW1h8cc
9TgKDPFukhOZ2aw9Y8jNltgLb301fkSXudmARVWu/YhrM/kRSxtEiRAaoESdtR+B7oMfZYdwKByQ
CF6R+Fv+Lx8CSXvNV6TXLVHao1V6txiT06a8ykX0aMABWeQSKNKioB+xgcdnq3PEt+EnMWg6qMpu
UbLAjOdfwjKgDLdFVOA3jqRxYz+AaaJLhjyFJa5Fkyi05qY7acnyLTCdbj0gr/KHHdpILcAcC3yW
FY4cd1zX3AEoXIJ5KdQ3zNIPvJQS33oGzsvzyfI7xHV42geGcopagqcwk9OWk4fB2k/EK4yXFYJF
9mpi5ryqyux2NPuVb4OGXgNsqv6V8LyvoN+RZW3JuHviVdqpnS5QlO09bQYnIpUPsedIhv4Rk/44
2usEeCMB7ZTau7XoRxIX7BZtMsWlKveu3fLe9RN98CS5pLmlA8ys9fSON6Vky4P2NA4GinNo+59W
HaltYMOSJghwG+vnHCYL2scM5k1hEg39racqY2ObuLCiOouONJIG05G8ZfFkG731HHJ/IXJOvv1X
n1BvuJRJ496BDeW06QMZX/JysBHzB4wdcZZkGycG/lazvmU0hinNkwhvd+WQfeFv7aOfaUSuzXfK
+mBFpKVit+F771N/P3RufMzNoV26fKNQfmIjxSUaVA+J3YS7HN/yevDSZlvCH+HiJOWiwuq6HzGs
bGnhwlFD09s1YxKMaHWcvBP+y2mjS1lspNk5P8IqMrdWH7FSdo0E3BC8hmFRT4KQCOVg7aIsaP9O
m3fP706zI75vLIs1CrL5s+0N58GD5FM75XODRhcQEG+bJyuop2w7RNH8FUu60JEwX7M2Z6gmmbXC
zGyusNcPW1dUzWIiRbQVnY1xc0zFaxtgcENB5iiu6r7mSOrpeGF79Fg6fmYRrvL4fKe52z4jT8zP
dtmxhU6E2y1NR9+JJCwhzfE9n9OcnsyYK/sCQqp9kiqwHrshalk9QUbKt4CmjQv5V3mWZj58E0Dx
m9vKqBxxJQVzaD8Y9A/t6ihhLDLyU+bGsJsqXB8N21Lc8vHWjrqKU8TijjE2xirTX4Tm0xgHSt4O
7AtTeEwe28uS8Apq+nzPQHhs6VPToru6CczNJ7KLS0u1RLdyK/6OdXCfJBlGE6L0j472q3c+X7y8
7Kl9GGaHiFOYl1fR99QfRykqBE4Yo95SqdC9wwsdXqCnyncUdf1mxzbrQtGofWOI+MCbILyzUyxp
tHeZOJPTbA0imqEiDvZtTXmcB6sJP0xHH1hc2k8TpWM/NCYIcHhBRumGwvcZ44wE3azTnevWeuZ9
6ozXjiNvSejblKxPrHAXKE2lRzRVa2XGrOEpXLgQDgcNYRTzdkodhb5ZxDtVaC6yIZMs5e4TxCRz
3DFD4j9TBQb5BbF9/6xTrCOqurka0k6tAd6EL/gEom1PIHVZe121c1Xt7VgEhMiM0UTM4GYg4Wuw
VlWQzeueKM216icdsKgjGp9H2VOQc4iyDTXmDeTpEbxxWG1NM3lJjak8JIoNS+KXDGQwcDfYa7nz
s5d89qCureeuJADDmYEFYErLtY6wey3b1BjsJfl/nsAkFxzYM14J2GI8WXwpxbL1Mv5E32btkqIV
+TrluPIMNTufZZDLXQjDbAs1oFk1rT3xqETZLreoSqKJEiSdm8Sk6wtOs2EAOh8kejVBFDlapu+f
ckx8WLY+NMJMnIh9UPAnQh/egg9BPhnlmkKVa5u59AY5EPRTPU8HFD7SbLX3xL18aXkYWRMrIxdl
G352ChMQntnQO6z+KMSORh1yTWLHt6C2ID2GrqaJLPfNPXRo82vuepyRVpN/h/4wLsjDR3tXTgZp
SR9vsfRp5QQGnpCGLZJ3cl6o2FVi+U/K6L1TzqB95q7SHlWku72YbJQlYlbyNTZUv2zpnXsHIY89
t0yLI6WtMfe/Mt6Vg3B3QkbpVvV1dZfLvNk10bAsR0bJMWZxbSlv3hB6Mrc8YfKl5bp2bg2qC2mz
rddRhvYReiCCRcBK/Zb3svRhbHaTy8+zyz28qN2SRKf7ZOW9t40HJ361KcTYV0ma3jlR47KFhK3p
D/E5kPbQLf7Pd+H/jXNyuwprkHvsbgRmeKpP/iIDEKq0fF9Jd2vAFlhrFeMkDHrShZVmO0/mg/uv
TMfgOQDkhzcl8YZiFYal8UjF+fTB7qOs16nS4Rpj/GwCeUOvRNOR+N48QQ7DDFlaE/i9KZzC7lhN
uiMC4YTJ90CiBoZpww3R+EdY/v9nPV7g4LJtfj//XJL/n3WX/3NN/j/+gn/I8p7zhzI1TAlXcs9m
RY0KMvxq2v/+Xz3zjxuTwfM0FhdcGsT//02Vt7w/0E0Y3DU4BagNN+DCv2Oa7D9sjcxPw6UF/gmO
0/8Npgnd/a8ajSvoccfUopRkqQ36428aDcdqSQo07Pd1RPHIjs1i8uA0uqNb1u/IvYxjl8ZkfXIi
UAw1IY5flyv7qnBCa2+4Kl7bplWzmc2xn5sCGuqiHyP+2cgmekck9JjWqXCs1wbu/8NcwBLJdW2J
9S3rE9wXWmfRzlBT+W6ngvBqYUacknNuBtSqB1mDa5Dv4LUZAsVylzNv4Zb9WkwDxNbIVUB2J0L1
PtS0BuNh3gIws8iILOfBGx49s4ujHeh6PGTWCPGNFGtcb0nwYL0x+rxHD7cqSmRVWeKonbQZnMgb
q0cKHIhKJyRCsK/RAE4Sj8wX+FA3E99hJAowgGAVKc1ThnrKQ1+RB/Wz4FopcL1bl5LdT2kb7bmM
Ux/jTJZ3VEmUHCyyVv1PMOcQEFydNTT/2tG7MuxmV/us1inCEgJtxK5XqIL23jS5gspc3bp7OETs
hQTc8Nza1nQ1h8BFD5gtLO2WKKKd5d58MXKuE4iAU5xhpm9wJNxYD/ALZ+Mos9TZVrOK5nsZZZ15
sRhkyUepqQo2yiul99a3JG3g5zfmOvUEp+acB9YthGUaqHBp0NbRvmoaLR6wrgxkr6tZNjRkpPh2
nptwAuSH2sgIyrXyaoEwWDd4CPhhhXtKovIleIhhzV+jjtB/eOEntyS8OY45zBAn7M0HwE4BSRYH
Z188xNXK9MkTqE6MdDyLb6ShaZ0nKHJDY/l7WA44vku4EjUW243f4ZTAiTPf45CgFkHCiJxmBRog
MaccyOeoscTZAwZLr3MuvTfuh9IwS7KfvoeXqMvWKvYvsPCCe1oP3qxS0ngDo7Tm87F0caKaWXbT
BvfDGORb6nDpam88akLpx1jLuc1PgSXzg83H5inDabu3R6z1scQUlFaVu81URpkw2ePOru7CwFBL
21WYInz3xPauObkKqHHeZ9VdGmIQR1kOv1TfpFtIjNlb1GpMsTLRu46UC1m2gmIqL6S1nLjSA/Q/
h870rnjCaFzc1zloIpVoSuM9B7V1DIX/EqTjBd54BWk2CfZTh3xWOQ5hW5BkYD0L9KsR9BT1MB90
h8hLhUCzwZsIciqw/I3tp2qtchx0JpLjove9ZWS23alKbcyKfiio7J1095ySWO7LetuPgnbyToPw
rzEhP/hgwZdMLC0t6pFcadyvhba2PVjYYOqfiEABeXGMS56Xv7ouOieDiZfCNxMCV227zOPGIQnH
U0Z7QIdYg7ejgo1+ZeVYchjJZ9Xz+Z8ycuCZ/5Wa4dbk5X825ln8Yi7mk17cJnCnW5hs8xaw2QgW
JeO3k7fHLmOfXw0Gv/mSCYXOgtkAeHTbKaGmBr6umekgk0goqRsSes1dHOL5zJsshTGBi2pwMNWm
k56vBl/3Jo79eQ2BstpKGQ8nlzlMLGnAvSS6uNgUah5AgDisIVICqQO7N1eNDMU0vj7WLM7XpoMt
pbSz+X5uCWGtpmzUuxAaFUYUo+9WdmxJsYTZGTBzV6DVhW9Nr2gsuCLpOb73PMin5Ctw5IRaf7ZV
/V1WEsdV51Zolr7chObgrVuTrLyd9NlZA4CiCL6xDmwhko+CHcWG3I/BNz/onLEOBx+hQHfHJ4GT
sDUEg8xUuW+DR7NumfRD9C+mJkiGf387aSFs9gfCwSbnePK2YfjT9qSAAxzisyCtajXcHn1zyGza
4ovpoSEr8kJkR3HGFVHC4q5CVMjrPn+mQXVa12jKXx0r2fgO/IJprpNWzzvc0r4gD8pvn2CIyWtq
EINTMkv7aCYWk7oAY2qGe01OangYVQqopCAa89pgfgMxI9BxFoS1e30so9k9Ef1KzqEbckRVJTcF
EUt8a63VNh+GtAjZ6NB+S5qJxSBGNblwcIpTK0sby4BIYA8nz6dKaRicaYs8kB9nSK8beuVJqsl+
3Gks0gACcSW5FnxvNKSAx95vXz1M1isbL90tyRjxNeL2X7bMIQvaR8D10EyCTb5wF4WaybEO3jzt
wLkRJFv05tCnW5iBTJ+jK/pdLSad3TlUkQByAEUsuh4Pi+NMh6ax1D4NCCTi/xWQURK7pBu91Q/Z
1MhzI8MAo+20nmWdbKKoxN+dgzSkYdQsHtjPY2TpDPdBt7Z+g3AlyZXdErrkqTcoq2RtxNSuIc0R
6QrcS6hdwtH6Rx5Px95rfxLdxQJa0qLSoMqWdHv39ZNnmO4d4rXJ8hAGlBvHzVMoEm8JRJYtb0Q9
VieQgopBGbuc7TxhZ22ts5Swd+fgzzLyJ2voonswE2SthbTPfRTuHOXrPa+VZClam5Ysp8QMg8hZ
7WenQ8+ayqaHHU8FqQev+0qLdrMSVvkBjoirK1byhZ49ah34bD5UTmVeyA9/OoUan4qQJ08OXXff
tLoJSLyFDTf3GaLI/ua+CbCxwWL/SidVXqnowy7pEk5WCFe9vi/nsrc4lLUe37x5xOjsser4OVl2
8g4YW80X7VO2zNfnVBOd1UH1Dqw5vHcxVwIWzu0P7BPOgrgFrUsB0d2PPkzo8MxQW/G9tnrrGQL5
KsSraMG2vkjKTz5lankwob3sYnE5DtfkD+atTl3Mk1UHiHAM61NXdFgjWSsQI8/c4EmQ3jux9mYi
AOaxbLshWNmKqmHbNtznKsF0oDCI/mSqTaj1CmCG7QYSH4eILCRGVMMMqbYAiPw05BUkFhbNkrxg
jSB8qwlo4yUSBMBfDruy2pAHKFcBJ1a5GNmlVUsQv8F91pLvznk38tqnUWltgop+onkme+PVon5R
ctPtGL2omyNCSTC0ZJu1SLAf8CB0+a6kWI3Tz42QTgcQ3K+2juk/nRJ5X6isx2PredeukeZzlClj
UwHYfZoNbMXgp+r8wpeRPJszXeNuhfNrMatUHGyX1FVYKfYM2oWRECa4uhA7YBtSA9Csrdp6n8oc
8RmnMuHsKYnJfkfOdfKH777sDLHEG9DvTJHT+0LwaTHoGNk7mcYftcTrTf9VB/qxoezpZyPC/mKy
Zbn6xGLpm86oeFwEDQV4N1fvvGNRIX/MCThuXkrGO56y+AkEpPezbKrx2QRtf0fajO4tCtwg4TOF
652KSW6uMTygYNxWtvgrZvuzsxX3dqNDmJYjnOC17hI6Ac0iCgaSke30g62OcT+IMpOLnIonb2Hl
fnI0VFydFPtTtFyr/xJZPUc8c437hqOmbhexZxnyWCQWbuoI4+3V6gZ2dWk5RtmyNOraJnyAY9et
6+xC8CvZD75PoDEg5OxSWm6sGuUTSNMek9hi6L3mwKHXEBCY+jFdFX6VTWh8g/Wjdcop2Y1qCD+m
uMAyQo1YfyrjuV1Uln/rbUychupNZmwBMic4TiPHy0YOrfNFfax550d2dwhjqyYyJa35tWXzVq7N
1mx2OhiNF1rkwzMF9e5HMZrtpWffQUchH0kuT9R+8iEIeAhJwpEQdSs+I8salO3d3JfmPpKUvC6S
MUMdbNsAOJqrVHBuAS88tyIyHkCjctg7IlSc4hSaf7edomSqydB/Fk0j9D1GbMjgiOj9CV0cUZFt
4UdgNFOz4SNf/ZraINmble0nyyKqgmtOI5W3gT4T7DvuG98gfHuMifSOrLM2QumtImdkEdbT6VXH
SfVKeGkmv5eP2ZrUgwvWzXeHtZe41F+2RjMmKyS39thge36IXd974ueT3w+tydSJvf8d+pO5dn2Z
59j2fatcjhEFV5QGQPGmPZmEGg59AJwBtLhaGcMt0RQPq1hrM17GTsHnMcZo8qBUGT1Q3BzsKmjx
8GxVIHd1jmS+TJ20HxcsyUn1hJFyCoJ7rfea5nh4CPU5L9QqgOka0NCp/4igvFQ5gU0+CjRS1JQ3
msuo9cbzVA9XS4hLb7TVM3UoRHCoSS0eulSI4twnY7jrZ0v/tGfD4T9NKSgCMLX7inzAuhyt5kqG
svmGSOZmK5xO7qWgluMyqzh4JS3ImyjpydZkdYZBfaaigPyZmScbBmHjFBTguvHtGMBUghgbTyQR
TnvbOky5bGsALamIt4DUe67aBGzvERDrB4cdHlWp1fxkR9lImkE17Ol6990xxXhhC0xMyARqv+eq
ZAcbc5TpPmferIERTdlq7vh0Li1rKpyHymQtv8LfIQiE9NNWVIP82U95jWNJkLcB2kuOyqFdUdWK
Hh5uS0xgYVPf6uUrYzwbNW6+CI7nJ13k7VdQos0uOkju9Srq+tvEyjnxk+ss8Byu8IiYGvJJnxug
Hkc9sJoO4ukVIEJqLvgRs770vBIslixD0h0k5hh/Kx5sYk39LFeG41b7eO7aZ6XT2FwpfywYzVIJ
ZCww4Naa1I6eXBJOcAZswGduN17LQvrJQ2ZkNp9hehTpxIzEJFec5/JYEf7OzmWCSZ+FiUER7lgp
ABDCKebbgo18SBneYuw0ivBhTj309KoNPud6lsfGJXqydiv4dkwPRNBJGrs18a8UBxfEjmk6wLg3
gj1hgzpc43EgbOQxtgn6Dl5GvPS/NHSRvTC8/E2zw3/18p4ymd4Sw3Yg3QQ7TrVbG5sy+Uhqumcj
774TgmXciCXhjmWU5SlBm8alLghGzIZ2eWPLK6laeQkqey+4jGXWjbUSIKZga3D0p3KCplvYXqmf
Z88EAG9xiQzYJQIgVpspTeUacMkMj20S9ynqzApHEt5m3JbTMhrj4qmxPf+zYKO9iDRopVTgklsF
DaHPrmgN7outjJ5mRKlNM4bpG2Gn/p76z/G5KOEGcXVs8AgZhXiInMFdeXlJA0Iq9KHngX+eWkb/
2kinXeCM0RIQb/5d0DT8oK1aY+wi4QxJ8WBGjSRc7rfXoO3VMbPNGXgW24lQy27fBSHJ2ZbCDivB
jOroCzN5/Tg4Iz0mQaDuwk4Wu4T04LvgN/fhSxo/uQPpDZ0QNexIM7kruzw6NxRnIFOpRdhk2BAH
C52h8S2whSp88Ucj3SldrjOMiltmuwE7hxFAa9H1XVu271hL8m2VNMPWC2lkDYsqWbm2x3g6u28e
B9YpD8thr5vo0yRTc1MrkrWsY+KlUjMPWN3BCv1oZ9OpcvRdzKVtTjduYI4pO+whP82Keg72qfVt
O9DsCgKfuzaOnZXRurTTCN1snEhJ4iVbFl7evyCqmjcK+588cJBhlSvpCqcLSAE3tP+GVDU4fvOB
g2TPctJi7LxNaS7tdvclIeZhqfkIUflmA3ooYU1vkgmXw4BfavxXX8jfPch8JY5twkJHW+V/YNb+
9T5Zd341ZnAY9hMtG3HftB+hJ4f5seyV1zy4bm7a50QkDg2lczY89YSdaqz9cWuup57nG4/S6zBa
Gp1ssupgQwQT/UyGOqt+2sSp1Uo1hn6rWis9e57PT96W6dUle40scRPkWMSYHw60TmIe3BrfkD+M
zdi28kL0xPisQ/JmAHyCF0fIzlmEVRBd20iqBUecOnkiQhRwe2hjdcAHJQrHx6qwY3eFEuvhVBPJ
UYVtvYJHIRkkZPAwFDULK7dunxwnmyBCjfLUpQGvw1wDmR3TqyUL8Yi37AAQw11aN9HSucmXJNlQ
Mvux5YQ0jMQK10iu+glLDrJn8FsCdbRF09RvYdRSlfPluLZ7xmVUPxG9Nd9sKf4XdWe2GzmWbudX
afjCV2aB3OTeJHFgX8SsiJAUmqW8IZRKifM88+n9MSrbnamqk9UFA8Yx0KjuRqUUkTHs4V9rfauk
XD3mlL+gVwRiWiNbsfJ9J8SamwwPdBTyOU3Op3vjfNJ3z6f+4XwDCLt4fJNZxdqpd851dL4nGE1u
7sBGYZKALyK25vk6wTRJvYYTSAJIas6F5okHH3fjRTFUPgo9L3xMeJ0yIjfHVjjfWdAKub44802G
OJO8VPPthtTChJ1oaIK1M7E/R/lI6AXJ/s2c70bOfEsKgh6zUZHKrSgrZpTzRHTJaqJ9Tc6XrGG+
b0Xzzcud72Bivo2NSJEvJQylccksh+ta4cIsuyM3HL9IkRSvwGJ07J1jYw5PiSp5kWSeyKtm4n65
7S3FLJxBevFceYXKvmkBWuQ6AHH50ZhtXp5+EDP+xLgpzkP/n76w4IFRJYREVrMMkOY/f03aTEWd
GbCdhJy1LgEG+Me8xx1dV2Z8AZTEuSidKu2hI+cehtv82qE+8xgMs21FU/2wV41fMk0D27JiAgAR
OEvj/pZbD9hNiznpMwkh1H2fnPCd1dNtBJHVYgaIE1/Zw3WaeDD/epwTaW90R8NJSdHX5uC9Zdoc
3wkLdYHMG98gug2M9FW0J8RwV5jBNTrbyaU+5QhyDQuE6W3QBO/4jptXejpdcjEjBa1ZmDbtUCeP
yLyOLCJMc7ULwrnbrlEcUNk79F1X2MlJ0Sx+MnOjs9a5Jf17w1YUKnWRu/aHFhxXbuYYk7m21Vcs
LuXJqQCw1pxkmpVktkyvgoWlfC2HJN5PpQ75rTWwqnEBL7JvdluX84G55SApmxOdqfXj5PfeKjcj
4ltySlZuOXQpZjvbewlQFV4GOdIo29OQtfEa7HxhikmEXdey0SyiZhPZo7/LHMlXzlI9lWKyUoQ2
cfR/w87tsn21urflJpyFc+E1zuxAVDN5DFfYjkiwd0MMNviaGpa3bYguree+pduByQiTghAWTojX
M4mcnlRkaFwxWpz4VHLoTCJ3OBAD1Sh+Q0rn18Hr05zsNg7xkDHnLcoHffT4Bvims+j6hpkZSk6w
UbBEl/ZEUepol81LJ4zwnkyfeCzpzt15VCYHS4BKLE1DH91MdQPcL7XMg2SVWlo2lZ45WgONEIF9
sgMjesj0OmYVBb4RLhxemX1o6ti1aOH2jmM86VvCgjrfazcyj0Wa38FNKTZdwoBCnXeiKaitG6VV
/mUPG5UseqXPPHwT7Mkpiz28j8UsIhlnPcloZreRd9aZ9FlyqpjqzkG1WYnyQItAzAnHKF6rTHw1
zqqVi34lzkpWbUpz04refkzOSleG+wtIWthz+wxZvUk/qLh4IWqahDtqLAz/CmIZHKB5H/tmtT3k
G3MQDvTYWW2LqHdGx64G/snNwFSXYU/pW5XMJdS9NC5KUTacq0trjiq7E6OmBvBCtIschalvZIAB
xRdyw8FsTc4ToFuY6Q7zeDeWxjPcZeDOjX8fu+EzhVZ8QaCLjhSD4Rabpouhc+1NYeTt/KzrjURo
PQwBElGt5XJHzq1+/fVC9QnV7sytIY7JImXBXpyZIz8vU0T+25iRqH3h+pKWVcqVq2PR3Zwf5G9J
3JfhWwWH/6P5Zersz4Np8wO95YTlQoYCZNm+P/DqtXn96f+sz81BN+17Nd6+123S/DNsNf/Jf/df
/uP93+kfMhTL+g8v9fwI33/y6jV9/5//7fBevSa8Gb//trnR5/uPfE+a2b9BCaGgw9AdZ66X+VfS
zPrNwVno6ETGhGmZ9r80bUP8Zuv0xiNnm46tEML/j6bt/CYsqROPMAS/izYf9Xc0baE+nTcRClwl
Ddrk5zOnaapPqoHbRlofx6hG2FXmKRu9aix49K/hOGyPWcQ5GF+ROCjwmzs9NZuLPK2oRHRSt8Av
ozVPVm9Rq57hr3pWBb6JJTUj+UXiGdSyuWiWNnmVJttgCHWuGV8r56JTqg+PlSzzN2uS7aHOuMzt
W6wY1bLNueVufPgc4dLCjhavG83VMS2FRYTbnU83c5bE/5YViOHYdBxlrqjiqsBUkQdBrOvQRw+9
FtusoNCM15kRDEc56d5hqsuqJRGkq6dy6sWTZ4tZhtX66xzrJHkT0JQLkPb+vqPLaE7iB0xInKR1
98KIpyvo8fRGMr7BWQ7QwOr2okLHW8M2oe5djYG407O+lZuYL31CBm0C3xP7BliyHtWG3TwOBu86
sKlOBCU5tbAkU4uBeY3pvb9WXWrXRxDSdBQKGniSZcHlg3NtZDCdIPRRgQcG/fNR9kN+FK2G8KVT
bn7Mx0iX5N6IrCyVKUG4WH003oE6YJzoxSIMNk0zJGiCYTOn6plik7VCj36LcaZRJGy0ST534/IA
Fg7RZz2so+sYmXfHO2Pd6wBXd6PnjVceZ7yT6DtS2/QaVsOa4Vn+IEz46wAd08HbKr+K96yqsEiw
Jw2PxNjtG2ao6k0fHGbULXYbwortwEvjYD0AKhOpZN3KWjyVbdg+Ob60CIkkFuxqR0/1dt62uGGm
Lem0IAV3FTklmkXRGFp/wfA0GJd4CQYSQjzCSjZ6l67b1jRvo9TKGS6W4U2dWsxNOgMjEd3buLyh
4EI7i4GbzQXCwYFq1GTlt4Z6t7KAQYw3SVJPbO4DL4E3uRdWp0XjqpShoJaPsz9/zlBfyP1D+0mV
btKmMLnQklRqFdamJ4ohdyN19N5ibPHlrZgAw6Vou9Z+KXEdVeDlVL2vOTjHK6uAN71gw0CABxjb
fnDvplqAX5F5AFkwGiyBNXBwYu9qNx7LfLTRzcy7STuoM4LBbM+In78YSAwX3PCYjQXKvWiqI1pz
/K2dmdIXTsp0PPNkW61UEuW0GEFXcJhfmE3Krh4C3LZb7HYLOAFCo2PUqqLHYnKvaN0Y1llb9Taz
XUYcB12ULh9HBUWJvOlOr/XoMRM9COJsnNbcjaej79bJYQyory4H4ZVL2hjs/nIEXmfcGFWYP1Y9
TugOsrMBYAVGgIl1eW9Bab3zg2jdJPggtpFn1BNjvpmBFUfyEjEW8a5xqOLmAUhvoeJqYfHVhKt1
FB05gmVc8DnZa8KLx0fu2SVWvJHQkb8wx0HFm64FLUSshRMpVJUoDr96Whnc9pzhqYed8ZS634D7
7bGwTtchjbHj0uAr025cWRDw6B1G1SPztIaqdIXxfoIZ047TpaZp0WMzNsBhSpN726YdrBGFQgai
tTF3jizzFA4HDsTn2MajrpXlaz4Uh6yeQbh6DM8aFIvON2lZyBazqZT8bRf/QxbuqLdFS9IqHYpT
LbpmaxRF/Hv1zd/at/98R/5xQ/5f/97Wvn3P552x/rz//1fc3Gn3Y2v9z91r+9c0bf/x31/T4j/+
cXitAxpjf9rpf//57zu9+s3GIkaBEMktBib/Khm0Tc4A82DH1hX/pRzuiP/MlMvf6NuUONrIj7vi
HDf/7l4zxW/oe8Igiw5XRTEQ+js7vXWuf/rXRVUTBjBQ7qry0w6fCUrcqAyatqAXYWpQzWosAp3i
FEJv3VVhxSpfuyBsoGFrfTDB5bHitc4nFBGnwzbk++VmDGx5pbIhQBoa7BVMmmGXmDktDY1HwLLQ
fCPftNLoOMZjZKa9uIYh3owXTErNRYLX6WmY7fo2Kat1ze1+xymivDZaET/5bJ9rJIpgi/cKjg1s
fhZk173Iph4X/RwMSLOg2pMHpHDNcMNXZw4Q2KGwQ5pg51xBPUcMnDlsEM+xg27sqP0o5ixCP8cS
8nNCwXZQw4FEwtRB/27eMU+RZiBWK+6bOeLQjGU4HsqyCw8jHGk6dAZt41Gpsx3JR1hQgjAgMTde
aFmDZs4tj0u9KCzQecQroBF2zL+JXMBwZ3pDW/mLFnfRmgAcy9wc0ojtYIRpiMPoUPs1Qpz7e6yj
TUHKGyqVl1lltYtAJC1c5t47yMguvlrxxEW7LrSV4wPnis4hkjlOkkdZ/GTLsXjyQ7fd6XPsxCbT
AjNOBtk+nOMpsPnbZlk0YfXGVuXtTfY4sSXHEeuUCdTyogd+nVOmE2r3mpbaA+NPm7T/1Cb02qDP
7hIEy9l0r1UHpfvFq1aEscRizGqrMWlg8Ur0uRiI3xIWQeEvWxOUbE28eDf3ta9BdRqrKVHjCq4b
UipmvJhZRitulWhTzjK8CytRmcVjTFs4gEdGN/5DbfaMmNJOgDadVG0T7NNTLnpW7PjXqbLNCzct
g5MUZCOMglMYbzf8S162Kh+XZRuMJ8/3Bny8EXIsv1KcKp7iaxsNLSlZrdEZIJXgyGytYXdDZdpQ
9YWThJhadRFY2rhJ8Q99jIXiOcHtlglaBpjZJZpkju7Ql+LWVrX3iqE4hrPuafxjMATBVFqGVwFN
1iRJSmoJvbDB/mDn1U0uBGzhyS2McNNORYRiNIW3oZX4H7IsguUAQ3g9inAsljIHPw3apWq4o/YT
wx2Xc2jL5VPTvxF+HF8nAlgPJg9LfwOVvh86wTa+0iCLuLRC3ewX7DngYcywxpxZdAndQ8DzHXOF
bECBuQNJOF8NnbR2rkT63giUIOtEtXMRrji6+fCPowEKZBm01CYmTiXvTCDjkJMKLSVsRnuIWEdG
6WA4H1r9vR/LHBxRaOiLJp38ihQClQYLTffk3hgRSBjMuO4ts803oRN4HQ24V1Y2JTsdPgA9HJKA
d0uv+WSU1okXhVggiKvhcdAi/xU7eHiRqiq+KEYPfA2pyhQsW+Neg0QXQBVqjGywN4U5+/d5nwYv
aQ7kMLCGS+6bHTBEt2XygQFix+CFjLUo2pXoCve9Ejj3mLdqWIXsMPgKiLH/6ntRt1Gg4pgi+P0p
zMDWN3h/TpE7A8F87EF0+hmj9YVqJJMJq20yGUonPT8mvEkYUnP/C78k3eHJ0k91ZFggutwvMUT9
NQ7hWbsmKOO0lNuFnZMcGySOL47lAzXP5iCgXUfAHWhoDtcF/oxlyHSgW8KED7FtkmK4SJEF9tg2
i2TlYHkPV40tvCNKxbAbFf6koML9soa56R3hpCUwFsDtkUCo7LpY8+rAwS8s90GZODn1unZv8ym5
GbOMmAXzZ244TraRmoMXdJBtca8kAPe0QBvzLSt8y0Vg7Vv8icTSWn1rzrHyLuKEj/Li4KvN450I
YaglMujXEpvLiq96tc7nNT0bY3tVNhaXJn+wXhK/Toh4BVZFAQmn3XhMwiuNde8y5e587dZaNfsX
u5WeV/WtZJ0/lT792JAaIUt1bVxuVR9YJ9VaeEpgXL0bNrLuYgzjbt06wj1M6cBBFUVgRyt4v6W8
WtszVsav0YsMVC95O8oj+jS69GEG0pHEDBT53613UZyGtynhC1yszQ1jIBf6VsR3duHivnhh3wZL
XMUEzqQc1c1ESw+oC78vl6Wrp3unoVviGjTLQD4wDz64kPq3BIe8e1EMMc3jjMG++n1NSKyurCvD
F9Vrn6bqifxMtULWc5ZMxNKdZTXQhNzMgHOtaONj4tXbN+lgUj1RTWqVmFN/7CrNulJlYJN+jgxv
7/s4dibd7y+Y7oUbP5jMi0brfH8hjabZ2FqU3Eq7Ttdh6EFGmYqgeie/GQZXAv/LKx5RA2QHQ0C6
4uNcYs0dhmNAbQPDZ8xdo+5Yx8lJuxcBfRcCNHe1iV1sS9tCPq/xTkDFtodlAn0pgz5iFlcTE5KC
JbAU72aXZ1ck9of1bPkjvu5MGGxbp37zJvwRxpSJTYeMsZ+cqX1PCd1ucqPu7iqfbWgBGStGz/Cd
PWaW+FWEQDsIAwn/2gefiDs9qcJNKcEM+5UyISJbeNrqwm4P3N6MQ5cCuuAe3MKVi8LtaOWsdBo/
c0F9HKyI0htOEeRzsPmEyGqFDdTnavDg9Vm1TNlOln4GETxGK7/tZQX/w/Hs+zpyu1PQ9UQx05H9
mvnTwdHUFUSa7KLuNIvDQM1V2Y6UfcQ+5X/9++O3/5tj/H/FEzoHYAId//kJ/fBaZYzk4k8TuPNP
fT+XO79JKaC2c7gWFA47xj9DJbb1G4kRyWca4AYJgnnQ9/1cbjikSmjk1s8xJNue3bTfz+UGURSb
cyZFqxyphUH+5Z/jx++C0e8Urj9nPc1Mk3+dym2O6Y5jY9EwabVUjAM/MU9ULbXCBuLHusnIgBpi
PEYfBksvrdyocc0NVfUfJdnNv/ALO+c2658eWTmQtLl66DTK8Hf5NBH20eEmxViYqZ9bvSOK6Au+
JXyNetkZ/oUgPxzhhGNquLBDbbod6oI1nnHJRHVIXXyQyoF6hABNcjSLHec5d0aCasISOQy50UoR
LyWzL70eHfbzcqgXLfi1jSk9FNWKtrEJ7/9e8xu18WuXxCVfKeBKcDUXg6quex/WOCPLt0hnuM8p
azMLyMtGC2hTK7PbMZ2PIb6+Vholy00wgAYequjWHAzVkcXpzCuDo9Ep8Y34ymYTmWOeEaBAJ7on
mc/jeThTt4Op0ptR5muGB0egH/VlXPBSkKs30CrQLQYGgSE/3LOf4EAruzmsYj00dk1ooG4NH8+F
Wx2hHEjsRvjvMAsD5yvmEZNoZIStDOdS2BvuLXsorrApwNpBh4xBvc8N935r5eUNQUXyeP4yxr21
AaNiAmDp8AP3Wt18eINwB3CsLlMpP2rcb01BpGM99oqBQuXqD7MBhP8p+IytPKS925olDICrNVJY
gxkxqhYp3eZkj7FL4YUHV0qXyFHg2V6amlRXAy7Nax1VOFiLeJQnhDJ7qaxaP4bnLDrpwtPg9z5L
PKN7MI8l3EVl08gNoMfLtrnVDscucpoNuOpsOeM7N1HYTIds6IqHMnPsdlkWNRqnbcr8kasVp/5G
YyDCkbLQMHR3bn7ChphHi8CK05LPQdt4+JrKdGnVhcvIFWQjqpuObRnG1/SYJoKqMJzhPnEHMSIu
Leh/Gq/5c325EH1mvEvNlvrap+2Ctt3GPQWqB9eu4x+Sy5ZGn6WkTfOirbs5MZTlkLx8rkMc+JnE
bC2gXAVMy0I+yhFm93qKRhgHqiNbDTbQcRaqqulayPFGXnhpbePRRrm7JEnffCHXzAeJweczXQDB
u9fYxRuvTHhbx9l8ZpUEF8sxoSIptNrgmcRKSCV5G/obATfVWijd6E7ckHiUSQTAYrwYjXAOEX/p
C6veKzLJw9KzCMtzFkBCXwWmMa6pqxQbCKHjncgn8zYjQAunyxANlJAURZWttxveKOnEuh75fXHT
eYb7pXby4KniIOmsLafKKfFKYro0XdihXUPdn90Colm3YDVe07ypH3rf5aok4Pq/liGn1EVhazRZ
odXKJcNFxsilURrvWh0ad0FTpI9Utng3itPKc9Ym5MYDyF3aSvSmfs8RGeqLZRD4XnM4S+9yVVrr
Gn4bxAbaaoEfgJsiHswx1dyEHBgiXvdEM1Zq4KDjB0oRHdFpGjeCDv0ANikmrYa+A1zNXbcN4qC6
JZJc4ifz9eQwxcxK5zoPVpGYCpGe6H+PRbQYIWkbsRM/RuNsmsOrGFFDk9n5m45hWV8RyEh3U6lx
wKPB0B5ZCYWN+zPk76PalLBAETnRSUuT4IRiKVs8q5KaXXzB/U1Iy9cjbymCJbZBsNlOoTCvqerO
p2+NEbDFIdmU6Q0gi2g9FTVuVK6e5bNZs5uwmOnjS4+A84XFnHeUtiENG7NtUONHDk6joLXzI85c
Q9FQKeCkA/kHvW/A/gw8U41im9ZXnOR5hvMdlnxFtuw8T+bwaqYOn6nqHxMdmMwSIzaMI0bfotjp
0BNfuL52cum3ElOWbmgZhGYIwSAGRHvSpFM8OOMAf772OtvhXpxZzz2Q/m+lP1EkAYiLJR1YmkaU
ARMQtYpJMAG9c6rRvzCw49Npgof6CvytHpwA8/S0gSnX3Oed8oNtnZiNux+1lqH82Bp8u6o8DWEZ
lJH22nvV4C2hzFY1jrvM29QZ6PNFX5O0t8wyoseimHx6yc2M8BgfnAo0NDxoesFyIksYy6iOorgH
s4saZc0fMWbxZKgokavqIuVHnGnvMs5ZFsLxLvkkVV9sSgQvtbiyH2EUp/sOQ+WB6QcLsV6rZKeC
kR00ztrxKUXga+kgDPsrOtidbJ3GrNRTFiNAjHGA28eUlv2NUby6wzNApgxxCz0Eyirn29auPsa2
C244vjIbCKntXXdc8q8cbB7UoNEJYdKQ+ZTl/tyL6OQhNl+2HV8lPmn2bDqkIoMAj23iAHIGAg3P
/JVmxyu4TB7ze12Oi4lpEDddmVxZxAH7dQsQdkbbAKVZikLa+s7zR8QiXFbeq+7jOVi0qonHY65G
7KWO6oIn3QQ7sUqdJATNMpANWBYGf7fBC8ZnMBjqnuW3OA2VUFsfV+NLzv58VMLHiMgMInlBC3Ih
4NSTTaJKVxMQ+wi7yVK0BjpDPZsQMKHo1ReUteZk2RgfvcETJ53k7TuNjyQIvHB6kHyR3oDFejRR
UJy0GfJkKyC1E0XMKaWAewjJcoImz3ClxL24dCF8k9+plbgJAS3c5bmByVEXcXIswVG/SMYeH1NM
8oW8eAnG26BThxcuCqaKRNcwEPdBp6GQMfc953k0CvXK7hLeYKcLBpYtGvcGynMrjCl5UzByWpTQ
Qq7hS+Ql4thkDbB9M8qsNGKu2IVaucJXXPMlYEIGWCN6LYXrXeVd/kQZGIyminJvxMAci2o9BhsO
BmSN2kazO7QWS4FpNoMexUMmEBk8K9oUwUDyKeWVMFKPVDG2aJPiHeG8laIxD1mgHLkYbMNH4825
7Jaapo6tZbxgdC8fAChYXx2SLcmOKFfur11RhyVNHhwSCJnazYejtAjPGlGhdg3EwLlF1fK9TduZ
40gwx6f8CWNUxLfTbBki9j3NjDjyCNOu0RRjgMN03uWHFpPqU9+UfKJSxl4chBKLTR/c+a5K9JrC
x8lhu2SDNz6qmBIb1unEx1WRkVTWWmu4ViGVloym0w6f3+gDzyMhQin3kI77sAy1r1jUW7hPVAnH
9F84OipL3Hwxyw4rR9KG2hdfU7lamvUYvQ69ySrgipQBjzFpxl0Gg8ba+V3B2cQypv6hj3tYYYCz
qAoePboiFnwEaHaIo2j0L0dTN2/1LJmcTdKrPlmEU0Jos4XefUEW2cZbJCiUgStCG1iCnapwl2Zj
qI3srOAJx+Rc2zhxYmOsaUCGpNCt00fsqN7ATBSyywQk29DeRsMvXnSJRVRicrLQ7CI8sKQSnXRj
hehUNMvj1waGsBwKX1zjIaeNRclglZodQoAcIUwN2c7HFxbRDuFYN1Ghaes+zYCc1VWytjEEseV2
wPg8CSUBgXCC0ZK+cXc1nvgkmh89UvG66kKTb1huuye7rSrCnmCH+I2JfTsZYwi5qHGDO2000ksS
Krx+fCkeCZOwXCUmPelbp47GJxLd9X0NkY7i5kkOI6KpXxsLYyzaD1Du7ZsVUGqwyB1kmiUGdL1e
ptxuPkyH2lZ83EFwDyoIKTUniUcfgMlMSczYDF/wKaS4p4cjabRj/xFq+PmLqUzRyFlUFkXmMQuE
A2+HoP1nedZDMBe71jKRlMd4GPfEk0CblNDUuAew00Lcod9aWoDK2cayMrlKOc2nq3iKOv1CVkm1
9g0V3hVxqd3m40QzEHb+BSWdjHR0ZnAYRPGF5fiqCOCWLVH9JFM0YyYe2sUwhikD3EC5YPxw6cMS
GTkJslEm5cqv8F8R/S8TYNX09FCPWWCIXmlIjg+9beUPRpOmGxz5sVq3caEfMNMH3bqpM7eGFlsn
T2PrkPWZEf/vMb4Chry2x6ko035XIlBBybGK/FFvzeS+hzn3TVBMuevB3BYXbch3NONmnFNfW0Wv
ES0yOpPCQl7342yRN7UsIcHkY2kiF8Hx0M3ckX7ZDDvMqus9i8XBMgStL3le3hDCwL9HUNmlEokO
8JVqsZMt0Z/1EwpPaRyYPTcY3khV3ttZRVBJS96ZGw9E9QYHelhl2J5adClz4p1UvrFXVS+v8qbj
CBk0vQvUI3X0vQeYdV6WZXzRRLI61QDRYe7EFqXBluSaB00z2obC0i8Qemk01fLom7KRWhamHRoH
bsnyhhbQg+GAJe2ZdqcM8K+GIKaFVKWrhsvXOjcZL9YWkLScOhLBQA+Du7qu+QJch5rnUHHWEKFP
LJ17A8ePKu9qJpV2E5OEwS5AfxfqQYsCBOtSp7a9CrcZMsJNbxGqSMcqXzUGp0am32Pl8TCjlRzz
zAjXGm6XhT0OHC6GSF0jOtYbygl29HCjGnG+9Ou4P2Wq0h/1LBXk3XXMIGlVP0E1pH8tFOq2Q7pc
kxaBlJUN13agDeBgZauonR3cCyqLLI/ziYA5IDHlrFxEwwP4oJ7KidCBTlsl80gvd/dTV/XWMvdc
4Eks3u+k+balo9cfFP/GJ78DAt90oGZyrXP20DHMZwFx7pvDBrq0eYHaKsn5I6AMaMNiOknfdVfF
2gmLuG1ThFCQ0OiCurhPq0bfidJzClI1o3FvpgHVI5BgF4gAxQ6OYfdA3DP+4rXE6/FhjtCUWzur
v5gx1yAOACEuhcxz9GlLUKt3WEnFQGx69kyEbZF80wyMFCO94uGiO/srorPXwjj7LkhM+YQiHRd6
xuzLMGaLRiv7jjvO2bnR4hD0uGbOjo543jOLs8/DPHs+nN7s0TtmKwhQP5adZjaINGevyHD2jQxn
D0l39pPIs7eEpg2qeUWOSLtknIn/BGy2IqCHKaU4+1MsQVBl5dSOe+GeHSxkx2qIOWdnS28m6t2Z
7S7hbHyp+7q/QueZEA3Pzph2NslgGcUvQ0wwpLcWE00z22nItOOs8c8uG8+hHMunvnFcFkVNXihM
7VFumSNzOY8SUqXYQ4V+bKuCEqam4/TUOEHFBFcbmjdou06z/X87+vzJ5/D/k4MBQv0v+TvH17gO
Xr/17+/FT86F33/u+4TU+s1g6KNcG2soJtF5Dvo7dscWcPINXTEGlY7pkpv814TUwKMoXdc1bcQ3
V1k8je8TUjyKHHIF/8YVtrCU7v6dCeknLDSXPZg1ZHV0UEPCwfr4KRIj895jXMjFU/Xp3k3rLVJn
cvTT6ksD+GrB4HIVq/5cbbr1HEZUXFwe4X7rx7zuns0+emmL6krRk7FlH2x3TdmcKClhOqeMcJVj
pFsxmiJRKpPnxkHK0d34uedu7Hbj3nQVqnBLQJgx1VL00fUP0+o/CRD8TPo//+UcE+C1bjomYCPr
018u0pOggZBhrYY0WhlYh2LvI6uKk67s5d97JIt3UjLzdQ3+Y2FT+dkB7Gvskx3k5lVtoNX7DOky
7Tg2+coo/NWvH8r8w1TbmlUoQkz4DfkvMbuRf2BRoD/2qYZ4s8pU92Z7JSH2NHui/ZJTrWtceB1s
hkR18UovVbHi/kAZl7KY6/plsIVcQY1TW2yt0H7hT91nWXqpSTGtpKyeCSUecmW/CsYmslB0A+Rf
Kw76S8aetKll5XG0fLQgmgpI9OkopG19YUKNXTZkT8lmh/0q8MZX1U0vZRlyCbA5hsYcpH/9Ghjz
O/fTfB2jj4u4gEVXYrEVyA4/vgYeBXDdaGruKnecbQB3z0iHclkAcICXQHbsuUgVIhvB0YATH0vn
wurSbwny5a+fyPmBfn4iNsW6wrRRM4TjfMZWjcEw+KkPDi1pEJ+4nCMga/az49dIjEbyhjP8YEWc
lpPkULXTfS5H5oKRvUXpp3fFFTdmW90R+V0NstyiUL9Okf8lHY3NlMjbv3iyf/AjK1QQvgc4lW2b
/qdPn9IscuBxNkOw1vWJ+SwIPVvvYdXod6WmLnGy3NdtfhG5ajcNahuW+qMWcObhqL4IsCfRUbzq
jGlhQ76jEYmuKAX/v6isv5BP/vDu2gpbNmKSQhLBn21/0m3wldrcOm1t1YXJXeFE5QbdtgdfPVz3
s6XZ4+qSRhzrLdWQSKumL1053Y0pt3BmWb9+0ebX5Mc3+NNz+ZzUg0psJKS3vZVHj/pQ6EBXDMyR
JhV2Ylv/5cOd16TPj8egXbcs3ilb6J8+2TbDaCqWbHdlNhh4KUoAoEeQrk17PhXWneEnYuOMab7q
ci1YcswKT8zFLrjRf7FHQJHgfuq13xPUz9zsmarLJfoP+cD6nlRafKBaIFm2njuA+Q5vYHi0K0yY
C82cjujp1o7aJUb9BrWAFQeNEfcGgZb2gAefWQoj5LVlwYQqNSq6kIEJg9X1joHwuM4ldiIJRGDB
KNJcN+b0F2mwnxdz7HV8KJTQFdN5ZdhUnfz8lefmn9R5wxuBEWw9Wf4mKq4GEodxevnrd1z88Wti
k+NgU+SmxP57hgH9sMBK6tWZePKdNiP7QPjvPQMcxftdUHntmpBP6uApGvo7i+7pph1vzVG8eA4I
ta72vpBBWmay/ubbaG56zJQFC1xTXc4zs18/T+uPH82fnyfnhx8XQd1zgWFxPUX1Upyi+w0jsGip
R+mzxwYNk2HmJhRdCGs2oGdxyCj1LEaov+WzPxHeyvtJu0KH0tbDUJo7xPrusqqrdEWlaExJtONt
/VJZ+wlr0GPbW/myKJurbs6ZWUVbYxOHaaCJgqoalwdWeocRbRoTmlMssSDf3iw0Cq/WtOS0+ELy
p6GJXr2goB6n6Mcvo2wfBaaF1XyD/kixUWEs8omTtaV/yFQ+wYBIHn/9mv3xQ8RpR5J0I+PBP+X8
1v/w1saNy3HDzNyVLz1aPmIWwW4ZmjaV3WLz64cy/uyxOHOguZFAQQv+tE8PEdS62szdVScmc9+2
0xPYDvNQMJ1/pJTBmklsDJPHy9r/8G0oozmCxEK4bLB9k1eraTQUbwq3acMd/+LJzY/98yrD5F/y
rUW359v0+diXRJ2RSlpJUK6S/ehvbKkdpvLhL16BzyeVuctJJ0dDxw1gSTGHcH58tSsRM59mZo6V
jXnkMJunJIgsT1I4FAZzLKK97f2ieKU88yHqxxtZm3QvQcSxLZqFAWkVWKrCbI0cTKBRBsdEa4CS
erb1FweKP3umEO7YFPlYzP6Dn59pg2sogcnnEXfPWVVCfK4RYI6A5IqPhW6hAnujE3NxIOv/+kWa
I6w/vRO2MxsolLIlu7L8vNgAwmmmnMazFczcR6+3WWJwwbj5yswEue+WgXT5Fw9p/NljQsMk7uKy
w5Ja+flv66ajbiGTUqpTettUaNQwhcWwLyzbXImQo33avgVx91AG1msUgkpCJoWB8pWEsb8MtDy/
cqAcRDhFjZzO6uj+1y+J9YcF2Pnf7J1Hc+RWmrV/ERQXHtgm0jENmfRkbRB0uvD+wv36eUBJ/UnV
0eqvI2YzE7PoTZeKrDS45rznPAfThudzwAX54XFy/+u/b9RqHepzB0LHU2vMWrvQDrdhwuMyD5ED
KW+mC4svEXoufOvooGbnR1s245Zk5WtTz9UKqDR0rf7XJIq2+Si2sicCoKXxZXDSHbAOtqoSeEdV
fmAJ8TYuVb49nrSrkj+eGRgektQE/gJca4JqtE3t9mvKxYOarFe9lWuMZ1s0k62FNL3pgY79m0/I
XXb5v3wrPMPh2uJyyOXZ8X8+3xYxUHHwb+667d0HI7dvsW3t3aLXcARA7Mn8rtlA9TlXo8wCPeT/
Ke1i1UxZu+lke9c1wx0ZEzYDjdaZmCL30WjY4PFewA19cdGD1jlVyTRiNyfZEmqG7UYGZ5DbZnD0
Ff04J1dawxqL2RvVFMXKgYvWm/6rbsRnXZrrNKONIWE3SKZiPQjGbiQ2PqPFnq2M+rpR8RrMUaCL
/CbLxtOYJKc0w9wMiv2t77q1ZqLYJsWw6zrnXGrpDjjavBn91AXd5sxbq8DfPJr1ptSEvhID/MOO
BvkJxMs2strAHJkK8kcHw64+hkbelNmLO/ubuPv6+y/jP22y8G0dLukuV7slgPDTyqCcIizc2uQ8
RuHjvLfdfV/ua4ZqFK9//6b/7qDI/yABhTTl30dAbj5jBJQ/aye//5XftBPP/QWBg6Ow50At/k0h
+U078fRfLEyP2MiE5XsM5/lY/mAWG1jIIGv4jitglXIt/4d2oru/LLYsFBdfpw0KMeY/0U54EH96
ShnhkWswyaB5JvPjn11ece/UgFJpKIMiTh6qzCHLr3Dni3PkAtDBDOxvVaWHGwiEUb4xsjw86U6R
bdls6iMTLQq3R5HjxDGpukc+hxRg4G8Aw8VO0OwMAMXnUY+h0PslZk7MOB4t0fHQHFD965c5tjMe
tzID05VF+zxNmr3Ke4bZrYr2NSbxG1hTFhwxoDP+2jYtTBx5aiAZlrTLDkQNmqa4MrzMOsbckome
4X/ZkCzXzkPSgKLBBETtSe6P2lfYKorcPKxW77HfMGgRg3emzjw+QLAgIAentDx5tuk8M9OAw0Zo
jvHi4veCbRo3PZ4kurLWfVIkT0mXvQ6ziM9xEz+EDQ5sW+Y9Fd1O84bnJDpaBtmxsOmWwauVnUWc
GLux15bCk8XLA13oqp80ALEMhDqtybZ02c8bn7duo8skCjSYeCtRRLAeCrDzsDjOXjlmR2hu8Gha
sPFYj5i3l/Fd6NnJVQGsbkPR9vRjhAx9isi0Eo4QDFuCGCgplRsITYe0hHketMKcoeooJsAr4Bje
UVt48iveNBBoWabryOoQAkhikgV51OUsLs5E9aPfZ5l/5WFqWfCcS92GCY6aBdlo36BYD/XVgL3q
6EiMyiuBMHdTerSbrvLaQ/LOGwIrx4HbqIkvsCKhp7mWynAWS//S9ri7AqdzLW9bTBiCsc8lAW0D
OfZiiKIxAcwcmzKHfXZ4KsRIqbcG/e9a8gOGK3imdih2RUJnLy+pz+5qTHyPVdfaG7vzxlPa5v1N
BwmWj5Jo4YQZ0GO2By62v/f0kmbhnLLDZ8R556msdHAkFcW+tz78mxvHQHpZ201Y7pXtZvvctwYE
P9VPz53ApkvwM7ltaQ3amFokAffG00QBLS+p36pMLzc2F80wwMkR30VMSfckAcXeSeW4pR8G6G2Y
Lity5ZZnLA8dW/09dSwIlQNoDS16Kgfq2Mp06q9Vx3ust27yOrq1utjQuAPbWvAPTXHDAPya0brO
JGGcSdVSNZzUGm8ZqZegob4J5xYupV1GQoGnehrhoTQNEukECoTIbGM080YR3GVsXo322sJ+/uUm
4WsH7uiU1GZxHmo4z7IamCUls1vvFdlZAsYjTQZz67WgVfXwJmlxU4JeDosjs/OG7Migx+QLROze
FnHWPulpE3XUymTuufX15gWvBK3EelNxMna90jnaVahGxmxGq66KWjrAK3vTm35Ygg/pvvWIC7R2
UX5moP0dGei141Qnj+++T8UDOWH9WZPIWldR4to6TrYeIm1pWqnAmxmGdH2DhUoIfpgxH0UJ4WJQ
rpcfYo0fH+DDmh6JC+trW3X5M5NIKz9EcP12jEzTJJhJcCbbWLFMr1ii6enGzZU9x/E47JTf0D7C
Yv+kan846WbXXmuDKB6zxrYpMjYcMqBeNopPlzbDXUsM5Uy+hOwp7r9t3yVMKonJmjelPk7vRRvq
r1nDIcRtOns/8hSxwlZyC0WpehhiQwfLJ2aGkwFw5PJTwn+7nS0n/EpgE+5Tl/NMM4z9AhzjB+sh
7nUq7bCW7EZp2u1DrDGWIkHdejLoIuISd1Nbuz2XlXZ0tpwZZutKJqYOBKvhmBjTjOzsQ2Pk1pUr
BJpzkbuVcZUzZ8o3tgEiY6Wncn5IlAUIlAxuh8iEDBxxDLbARBn2wr/2Wj89j3apsb1QRlXhzMMx
Cr+VtHJY7ia/nGk9W9o6MnmTAYU+wXij09AaRy7rlsS8xsazyod2gX8nM8Zh3xmgZ4z5WabN8GjD
YDx1pY9pf7aM6ocCJOPQWsIjsWoHCvrWLgzBo9Q0DAvou0uEOqvcZJ/KYsgBsebTh8BDBhcunfz3
qNZAHFYJDgGsjMQkVlMtCn9HkwQnPAErb6IfnGE/oJQyu2tdF/MtjTdudAypkaT3SSnps4OVRXzj
0uB1HHJKO8HqVRbQdMMazplVDnvTZkxMQCU/lkRc9kPoU2ehUb0VJCXLpBgiyFOj6rZt1oi3upvv
LEx1S4Y/VPdiTC2w7Bq1NshhDXSlnD6PdmXMqfPWYNPK1lSJOs/4iJQfWE7FNDzt5j7aqNqZnVVL
/m5mzU66gEKA6Uvifn8kCDLcd77Ea172U3cPhco/1jzDq1EzrDu9ra1nrfXzIwu2dcCrjuchARM1
DNN59uEEB8qhuNWz09Pszwej44FdETaaP/OsxD6uTAsrEF26jg1hNwfmm/NRygVAyDSQlg2t2FmZ
Zf7KwWlS2wrr4nRrShE92pHZLz9deMdUzx25i83SfEzGhPUOyamrDnW53DAakAA3uNzwwZLk9J+r
zM/3eoEpYZVaAskIWG4fcjMMcU85Eee1FRE/emTatOWDjkH+5TctFW7dxgMe/7p0ed00kLwnovHK
6dEYp4IzhI8XWLiZeq2xKt4oY17q7sOZfAmOivt2trQ37A02cF7VLlhLKVloRB7RPZMZdR0YeJpu
eNX1IYygge+dSgy45yPVfrVZJGAK4q4mJM6V092XU1d40KpNNwKDTiVwEImIBduZda0lApoPZ3cU
1RwAgFx8srZefYKmslNaivry0Ea1WQXWUH94CAP7qp7dD4XjDMfdSN0VTkwN3ic707ypqAJbGsiE
fLURtk62SPpnLc7mAk5Tm5x7vXz0Bi4+hHhjqW9cRPsjpoFkk+R9Alc+Lz6ZOjDixo35MhdledXU
KZ95rxx1PaYVVlryON0qxHjJmpIgvmaOl07bIlX1JYlnQI/EHLjfZ2bCCJwbtHqNVdooVA3uO3BD
jOFlinIDlniqJ3IDvk2CxvXkI8mD6As6DAj6sB+yclOqcoZCOhd89Zh51Ou5a6qaVZmiTtx3lhNg
C3P8dWgkOcExFT71dVOQ2Y/ouXA6AxBlhu8jh2MwT9GOA+kewh0xYu6pxdaamAJiFHA6jCcMJkxv
KFe4pSzicy5LYJyn7fMQ++kGZtAYsO+znsCiMw7SM8N9J7PqVPZyeMCuMAQZSOo1SfLx1adhOQva
RtTvssm9OJijyPwY8zIYwn4TpuX8yjTzq4/DBmKYkCApjB4j3YRZku4KPHy+Kp1yF4aIJvicItqm
psiYCGc34kW32I2eoxrL62oeTfti4vK4mvFtNRuzySiClF2F9W7wuRSz0BbpeyVtJlUzC8QaRRXT
jONFGqVOpV/tG7YLwGwShBFNXHelHw9PxNvqlT1kxrBrAS0qLSqOmKNxJtVdEk17rc29cdUUBa6V
wvCHB8qUmATaNf9o003zd+ZXzYuBBmB/A0q/yEAQ9kV/4GePXnPLCiSMQAmzqvkSlO1FVIN/soQu
cZG7pn+h1qq5R5QnFBY6KY19w1TUPxx8rJj5qwQgLwe06dXzxupDSZenw6W7wz/y4HEwjIuofPMd
1T6QYDdxQJrGJR/19pG8DrZ0s1K4u00M1OyzcrKDPtb8HTEXcGpNMaDeREJ9Wt3kx/tyjn1YORjL
WWrdahlKDx7htsks+jU0bY2eCrrCwPhRG6e1Lsxm13Aw9gPyxomY8QEC7SPQwJFNf6M/Uh10Z4Cu
hR0Rsrq3HMF62uKCLJ9xEWbCZMzDmRBzmj+1pylkzL2q+6nSyA2Ewt9FhZV/sUjg04Kcf848qPsI
RnWx4T0ToPa9mAxlp0ckYCl2DOkQKQH4J/2Rh9UK4hiDbV+Z+kHH/r/y6LFcAdMbNqyqZA5csAPU
0+MTXOlOYkaBnCf5mMjM/5QkevjQIfi8j8pOTk1l+0CY4YWD1W8b/R1oDDl5QRNcrKXGtqJ/CvNN
UaHFj8cmxARbz2mygfSR3ZjJXFxKlx4HRpcU78IXYWHBkHk1MA0IbBbJNz8TNKF5yv4BuGd+H7Oa
AVPlLY5Mv0jeKwOeHowyea9yPX2BWi3u40Fy/3PZQ657YizDztCLtgsc1+jSgAdLGNtO4K4kP99Q
VSntzZgPnbcS2n6g8z0oivvJnMlCkDqYbnExeAHtUSakF9d3j5MsIKKpscueWuCN+3HmcLF0r85R
0BRt9Imzm8NiiSustt18h7dtllsb2MFRdr66OHoYUSg3aA++3Wf3rBf1SZq8DE5GDHv6NJpW2Ns4
3s9T/2AMxGn5QEOuX69uwmo7+paklWT+N5L5zzMDbCICHQGliYEXnNaf5hOVbQ9ulsOTAFlDpRbB
M9JWpaMdyUGnC+E3LD7/M30L/R8TCCojeTw8KouQ8meN3jP5KM2qm3dpoye35OG7aytasAKF7h5w
17o7fUFT/P0v/VmAXl6maS7yJplUQzeX8f6fxjAGxq05hD2+GyKZnTjXdBeUVDRvkUQP1dzAdp8m
2sGHof5NzvvvFtn+19FYDNxHyFf/Out5UZ+I+l9NM/1Fjvvtr/0uxwFNIdK5CG82Kz/OpH9YmWwa
xMxlfPE7b40/+SPsCbnFMhi4EYd0iHUucLzfrUy6+GVJjKIRmgbDIVBu/4kct3xR/yyZO6z8HnIh
WxIt9xzd//qd+n80H7ANr3QRBK3HEUFK5QYZVK1VWi+Fj757qgrz40/v1OW3X/Lnhvl/emp/+tU/
DWKNRHfTVCwITSvlaBXRWBAlM6TB8H2ode/fDAeM5ZX8+ZUuAzUduB11NDgkqEv76ytNwj7B90Dl
ap9QwivrsAt8xKH16BnpdmqrFyGTZMcnXW+yTGE6dXuAXJWw172jXoiGUxIzy6ckTy9glc52MgYm
3M9VJ8Lnug4N3qouXsVlctQpQNz8/XuF+e2f/vkMXz3PxsRkG3yhflpxoHy2rtMTRCMmwFCDAgj6
iBHx2Fqt5Vw129jBJlpd0ccuMPTiezpRboyRsojeYI8Wqn5JZ5SLxBOvmlWcItPaIQO8S5cMWJTH
V5jQOKMO/LdGDimqWNLvcvB2ThlhbPCm+krWhnjQCmFhR8+afall66mXK3cmMyqChGLb3o7uLDvZ
y2l4bxlcpISnekzoY9h3gYzTW3AwdxVhQKv+xD4NuWZc/Rjjcd65gPvXnJvdc9n4HMnpbLjyPaWu
8F4UWEaWNnePFzPS2Gk1urkzCJE+OKm4LbQMBdHnN5t1n53I8UxvSd65O6zsqA4AlY9GkuHtrgG+
r5gbNWtLV/HN1LhY9YBs7YWbssthOF/bS5MYZQXhCer7vLL8pL0MfWgRn2+LQ9eW3g9TGC5Ze5pi
PIAjHE8X/Rmd7QcShb+xh8h4r+y5/6JpWoDtOw5GNFCkQUh1Jby23SZmWm5tx5gPheJXkC8ielPo
W61wq884Tj5jWTpXeMR9aCz1sIUbequ1FSVBU3QI0+wVisGhBpMhe3yALh+N3U7NXsddG1QJ3M8h
D5M122F95gK2GVX5gLm7OP39F9JgAfrL48RRAxnFMbFhchwkL/7Xx8mX2P2rbtI3KssosYppEi8C
nA5RGhSerFAqbPMhjo3xNEdK+xGF9qLwesCCw7hG8nbNx9GgLWGR7AalvK+x8KZ7kzqWXWuHbeD4
rbiLzDJ9pvxTcbkMxa/fL+H/NrWHqYIC+vaZx8U6bhkvf3R/3p0wAuGysgQzu3+9sQHCfuu6uJVv
TfQv/vLv25vFTGnZ21hZOZkIhy/K79Mm8Yvxl4kSf/LHtAl7r+C85vsgTpZZLf+WP7Y3l50PiwU2
NjpSuLyb/8n2xrzxp+8p0yZ2UobBHu5fft9Py74AmpPyv3FLDCUyttyhmmBoE4R/zuCzATuIooJN
k+rIG70MJxILbqXmtTWSCF91bBlURzvGqVgOuNzmuUCp5dhru252T4JH44bGoViOZX9xloNyk7uC
gfByfKZExd9wtePGtxyu0ZM5Z/tT5kXrbjl+h6OTQYxezuQhTdpHqRcW5iOMDwE1kdOtM5aMIpp5
ieRO5In2GWw4b2X0ENHVcgGIPL8IGCpwK5hKpVLoAEv03M0m+lYgINbXlK0ti1Q2i3usa9kLwBR5
Xy4XD0cYyXv9fRn5vpdMWg9hpvTtH5Svu6uuU4BfmFUEvp4yYzK43TRY9YMy0elvpBeT+H3bZjfV
ciXiaphykR6PUnSU6OSRgT+oMba6yMBuLtcqBkT6u/d91ypKxXbZeXF6qpfL2AC4cARLulzRSk0+
Gt/3tuT7DoefkfucNLjadbag22O57onl4kddtnFAINUCleJ96ZYL4lg2T9P3ndE1Rjwzc0syIfu+
Vc7LBTOy2B45LzvumTR38hYvV1HxfStFVOOGWhd9y5q8XFypzcCsZbcaGPPvm63/fct1iiWKpJnc
fRED5LnzBv8wUm/xGuGwpKv5+8bsjDHWCXO5SINlil7y79s1W0e0x66kESFbbt8IxyzaKRgXKsDs
poBHHjbQeyKfZRwJTn1W37d5bljjnrmGv3MVqYbAWC7+wKLQAEBqLfSmRRroFpEAXLd1ChfhIFok
BPmtJjjfykL3m8qwCA51bk+vrR+VDBy+FQkmMNUPXXWw3udvzQJ1qbnXFyHDsnQN++AibySL0JGT
E2b4U0S6EfiLFOJB4Xtqv/URbrDal6oSG/bdIqDgl8nfnUVUoUMW/aRcpJb2W3WR3bcC863GDN/K
TL+INB1qDQlFdBswaBTiRMPwhNJe3eG7na8oiF+e27TeU7KD/mNV5Nzpd0IWqr8VopC07Lvk4Vr+
aoiGBLQWPWnBxzYba5GZejt2Lplmoz3BmkCHkvUkXuDEm3CjuJru6IFF8vC+9StzkbI8s4bXSegK
SqFbe3I/Y92mUtL5CjNjfh0kU1sSoGY+mB9l76OWCUbK77Y7MmbDkj6+joxv1yDgAFVR9P4wDqo6
RYsAl9qWcSi+VTl7EegwtGWbGgbI8/yt32EysTbGIuoli7znfit95iL6QVQttlQSogSOXrhHXdvx
75435SIX9lh8VpjPm51axMTZcMMnfxEYiw7b8NqhATHQ9EWBnL7VyGERJqNvjdKaY6EDLEPr2wAt
JfVqRHX8lTC3fZzdKDoKyMxyU3cm6qdmIYRqPCj6tjZM9NF0kUrzb9VUaouCmn6rqXNu1xeKinM0
1m+9lTg+9UVAAFYd5rJ4pRZptv5WaadFsO3ytn1pBWUpdN98pt+6brFIvAyDnWPkpxHVUwoDPhoT
XPrOSM6zZ6AQ+9HYP1uLbGyGUfSq9y5aMgZchozfCrP/rTbnbi7ioF5EaIrXsr3Muw9RxxZa6iJW
s5WgW8skqz8tTXJI1BpFrrnohuEcM1fh4mAjupFaoL4QTJbyIqTthLpGXqfj7hUURW/VJlLH8SN8
TFAWHtxgIB4I3JhdhtHuvvkW3p24uMl5pwSJSXuO1/mQpd3OIMa78Cg7g9isQ5wsn5egZAKNBbd8
5thojuQgFa9eWIAoRFP/Og6TdxBdaTDOoaSHhPLI4uRnxX2hIXK2M8PCNYfd+jUmQGitKt/zbjsG
sE+TW0JEcOiBP4moNB79pq9f3DLxDl6SSUzsbkcTpldJ86aCdcto2ncf68lNebsTBzHbbfvM3E6V
nubrFjcs2cHlUDta8snXleD0X7r6r6IWunfkXxiZa6e3F4nKm7zXbvSwOsDgaM88t3a+Dy3DRqUb
bOeBtak59bmfXEMBMLYm+AJuEgadjaOG/QHwdYybO5szTs91GZ+SKXSfQU8Pq6wc85s08QWombpa
MbONLwYtvAGMQv2SsCIFDODrJyVF+lj5ZrXWJ/VacU1+6KreuqTZZAD4Scx9beNgoydL+zKScgSl
g3S/pnDMvEpE4mpLL1n4kAvpXtwyfihLoV3gN4TrdMIART4vSS9aYugg6qpSBYjAOADY7+YITmVR
IJfxtkXB5CYWSdDMG5dvQmZWb/R0hyADlKStyE25l8+M6yL461c0MET7PhvmjywiLaTNddJQm1lG
N1DS2xOWYHcDaTT+EXe0tFVy3o3KH3dhDN3bdfL4LcSQRwRkSO88FwODVlOtavdRsa21wXMCzzO0
TTHU5IxVZNJ007ZGc3ZxDfzIon6my475tLcREFmyLf0uS8colOOgNT3rSkVx9wDLvNwXWhOd/VQ0
xHzhDpFsTOJVWqZaIFoLlg0LUFBScfhgs7XcWloGagjpKg1XUeoRWxVD+zbrS/dua4bJhhUB90oZ
RtdS9Ma9sFR10XEOQCKVtnsS3IbuSclPNXPpVN8RtjZ2iTd619TqyA6scSiwLoooOzuJm71RFhm+
Kuqy7jpX939tcC7goZs4SoDyqWxzo9dph9NvajTwDFIV2SUeLTL/tslHTHBmCPdNSyhz1VH49Qwa
G+wQDpNLCgilW1mtC73WbHWTVA+HZuajMnrCSBI1W652pXY92g2GHZnM2AroQNyZEXmkgDLBCThe
6LZkHKfEee41nkhQPP0dQaR616W5fsON0gBeYrcd8AcoDnuYMHLn5Fn3SgFYeYtVmoyPIVV8ULWo
j06U8qzOMk9O7mROp8apB3q3TU3dcoCFTFT7ffQSkSqVK0QfqEVg4c0HkYz1s2kk1cVvodYDwJqv
PRLwUGpsy+KuXFPKvMLNMZP8zcGGWBZsnI4xz7XGre7gV4XYNbM/MrEcOo0Jv+t8kL3tAPk01vTW
AeKZgjYvtI01Vf17YlBMsvVNGsYG6j/2iZqH2z7tdPXbq6wtlxumVfc0brkPZsJwbJgH+5mHEzxR
HRfVxRvypXUpf7TT7C5D1Fijrrcnn6Enz2yI0yiFm76Di0WVCq0+3RrDJB88zn/mtHrDDhJWg0zh
TBk5VDwDRg7Zjvrk62V555clgWSqX85cXrJTK6fsBcoevAyHovuPdJqj3ZxqNnQDbr/XIzCSnk7U
bvzhxZOYDuVo9lgkfMhCh6gwdAzSUk77DqvxR5hJDLuFgL2/sF+zlawosSUV4vnX2FHmvc7O9aXp
rfMlwcuoDSoW1AU1Cw98es5nvbLxwxlIOn78SG+msaXxPXmZNThptJ9RGE0dFrUBXtRjhvGjO3cy
smua6ObLHJvdl7mMSAlwIyvxxjOFGWR4N0VT+z7CNzi7dBk+AC066rWUDnpR77wtBhWqVi0PF9IS
q0CwcCZizrNh3lCCS0foIFE9opjW96DNbKhKorDSdK9UsvSN1PCN2rqkRjxTho3+poNEUnXXYuSK
qU+ohag+LK3u9tRgxedSNSXp36F+bvw5+mxr299nRao/9bqY5mCcRkm8WLXdVqeOgJJcmsquNN+a
tau0qMlkuzEVN40JD8CeAGJFXJJxFQC0PeGjyiE1O+B1VqneJieuBPHeaQZjX42iTlcUfvsbHWf7
HeAtjICRKqpqbVb5XAdJaDPiFS7JNPIXQAzyxVLTU6wCmDPUywu1uPNeZQuCZDJVsrNFm+w9u6D+
edB0407yzdwPWBzfvXLOfyy37I7fYObYFC1TuxeqUZc805vndKynq1Q3waPWbPiBbYbwi/TW5k96
ACCDZpTHVkxMdX2ZYfkzI7LeZVYmYLKyJtobXSxvjDLnJaSYDImB4Ta4VX7+a9OZ9FaMWY5BKwMa
1cRYGCf66INmtu0j3iadQspJEw+JTRnoaCQzaK7ZsAJAGE56TNDegET3JiUCgFcMnAEW9hTZOtUe
LIwIeruINa6mERCrzIhze990LR8Nx3iR+3RG2xg0O3aktzh18M4UcdiGqxENvF0xVQEwEXVdSOeA
3Y3beeiIL6YtYXom4bBB8Vw6m1GzCJAbEGWatMfw4YEwmbHodMsxMq8wrEdYMGkgiK/8lHPZKNPy
TD0EK4kmQ/+21l3xmNvLnaLzMIkmuAIKMKB6c2Mp6C05xe97Q/TFvqdc9gqkUlRvZZGPT4QHDbGj
ZQzgcN2HP7rGi5lXAzM8F75VG1dm08zymeICaFi9O2AG/D8x6/+nDMdgAodU/q+FrIsqkrf3P0tY
v/+V34Pmzi/IQkxhDJNogIMf+Q/5yjUpw2G84rGYg5QEy/kP+QoOvq2T//ZJoTCfWbTP39Urw2ek
g7DFX0TWInVn/CfqFZ7sn9QrhkMOQSioZhZFSfaSaP/zyE9KSX0lJLGdUn27b/RUvRWxQyk0t8eL
mWntcajFtM40qzwWvReRJSzkVTN6yZGKGj1QWACfvGKyP/1GFAFbqLZ1cYeviY2PRy0tIkKBnO6x
CoYHK+eRl+P8Brb4Qq/x2lQ0uDpjftQ0Hj/OLaDRylDhZo1xfSKkYeB5MkrrM7QUbEg7P6RtVe8M
1qqF9kbooK4YJE2GF2Pkc/XHzI6hktck1A74/IozJ6b5hoc7/+DgBVSLwM/7FCOS8PuGG5omtK3B
FQzh2OEywZNHW7sG/Myiw2Td+GFKebmiJ2Xmt4a5CWaJNt3qsxdmf4U7UT5bYMevtKI0KbWiCqAu
8lto8eVbygZwSPQpZ1rvjTfU3HtA8+3RXLUtPkjOqaO6RJDB91rqFMdSDgq6Z2vTp1IYLP9dYjwC
DwJ1OY73cWLK6zaC2mIQI99puXvBXdo/dr6QX3UWNy+xM1i3Od7vVSk8/xJ7tRlQvEenqBPG94Sm
DIDI0xMLWX2JbBiFoEDsK+r51LGjzPjUR17xNOB6xw8qzNXYSrzJHFMaemfehrqKr6PIw/VWxyTt
V+Xg9veMLvJrtwL0aJGtnOPlCqGc+sWBB4qvcao+nBmafDJ589r1x+cIul4a2STujHQTV7p+2y+9
tzFUrEviDv6L5YzVCfSRdTTzxoRfPGef2Fs54aQQ8LjuRvb1VJjadTFXy7yJjPJHZat6V3kyv6Ij
dvEqNsMhF1Z4PWQFGs4C1ep0T7/S6Qo+c6X8CpujbrzQ+Cw2qDr+Pc7E8pDZbbueCZRA+UeI2AD5
kDLItaqYV3wI+UU6ZXrtRzMcBm2eHg0uhDdFhmtfWmX9DMhtus4476+5OYjTZNT9WuJ7C+DPDWul
8wFhFTH8cw4FqlxFZdXuRRSaa1UAhck051dSnN51BytlUxu1v3U6vNHclMerjpHJNWP7R2nRr+in
drclge1tGci4Dz5bGxmHPHtzIvpynRYkVWDDg8M9iW8tadBu6nmatnOhQYef2Gq1SdRYN0uxQYdh
JsrJ6Zw75QRPRrm7LBH5VT67N8XY7HITrc715uoceqG1thMvsDtnwe1Uu5kzekUArkmAEWIWDAaj
fOdutMN5FR8RyrxVpUR6izkzxuHYNrsULcjSU2vr6A2e2TAuCO0J7zWNx4miR1H0t3pcD3cOOqfl
5O8F+Ch7bk+0MX0kMLAuM4GwfaU11hbXd8jis/xEipLNYNAHeqPmu6G17jxotNAtm27NxHS6l37c
rQDOcOomr0eBeP4JivWaG8W4wftWBLpyYFU5lXqOli4FQefVrkkdgaUV02g5FfqRTEB3KFvT2qiu
cr864plbwGnmGa8iDxMz4U2IHegeLZZ3dbQMFg9/DNp+weTZxGX5Hhcbj24/nFHIUs8yD70r002A
E6SM65gql4fR1eLATft215cJJ7DSBrKDzoLZgqrUXajC+eLJ2d4isYKqNKW7oitxBIzFpz2ldhTY
KDhQOqNul/p1ttFCt1xVk2IEq2xvieSb7xV5T9rC0nI64ZJDhBPdeABzHj7jvJoDqMvVqfOH/sDZ
rzgU2eDto9wv3ge76I6MHUUAvU3c8ZCTvyT9EnKZq52YENtgPjpx6RpBN9HtmBajYgpH19J1K1n4
ANR55jbpUcrGEOTR6OePJkLRBsVup9E4BIui3WMXpnA4LewXir1vQTNeTzGvPKS6pI+LxZMKu5Bc
cvLSSOS2PPNoeafmeVuiJK3DJvOnVcK8CIcf6mnrK55/2gsCiKzxritscWndbJMKXMeRpMkDBBT0
OPekErilEEnhEJvWMZlB+5Btui/mfjzaJXv3yi6s7j7SHNQzNXymGMK4L0h9HYb9OSri28R0IB0l
GqdGDyxbjPq17Uhx76gfqXamzQpOJT0XiJDgnMoZ3eI+vo169xF1q/NXPT8Avl81vVQJywbKb57Y
+94JLUQZmHmC6o42C5tdJ5gdUOs2/YgZR99xl+uP/PSAbtp92MvXLmXVz+IHLD7X0Ms2JWIwLnCZ
b3DhiZX9X+ydyY7cyLZlf+X9ABOksZ+603sPj76RJkSkFCKNvbEnv74WpfvqhiJVEm4BNSjgTXKQ
KSWdrR07Z++1IdCu47GJz8QiJMeRqLUDXHaFVcO0nu3cNz81ZoK7UHnpgVViX7RhdR+Rg7KbVBeC
eu7ZtOGfKaoX8EnRSTlTe+3mU3UqNbd9w0KiEeQ5LsvgxMQ8zYttg/okcGeiFhpHYpoZYW/r3Usn
QFom+akbkvli5BEz+ZjkX94UsIz0QcmFlyUhKwkfVdhTR6J5gCmazRlvzjpnrrsScUvzPTF3bEJ3
NSbBVasSExIscTiBMbeHGjTFOHoVxGcggPypN6OZfHvrFKigkfaK+t4ktOBceW/uaELIc6fwosbU
I8rHFiebCrvYEXDZOgEJge3rzDL0lrAdDtixZTc01aolYWNULG9JPz+AEGwf6MaaWuBPKSEtQybV
7cSuKZgqDGPa1MSB3ea1DaNv0p/49CRAeMJx16iC1B4Bq1oXyDZnL/OCbqiTNQgu514jQY/gi2nO
SZqD4RuYcfNQITQdG+Vde5rdVSuiAhhLkStalZQokV69ZdU4PlS5m9E+dp1tZ2Ws3qaZ+7dY455G
t78pC9hWRRFfUPptnQ6aWGt2L/RoHmu0CCC2UvMWkVC5BVgxbVn2iBmHDCo3yO7dlwSm3orh4SGy
0y9JbO3I62ZuIU+tdPdDO3TBgLAxCmYrJywJtDccrZ4PBi32MrFL5nZqX9rdDfu9u1SPv7CgPQ11
/7WxrR07T/tSRWQwRYZFHG8C3sOeZoN1lyosjDc2gRBB4szTVdVY+jrEsBOYk6Uu0CG2GaLuOKAX
3gR+bHV088h9civFcEVDqhskGHwf+Px65+l7MkG7hBRQwhcHw6DqtOILOGx50sCRBkRO0KCdG/2W
Km66L5MMC2w/2DdEDlMJJ1+tiAI2H60OoifbY5V1dP+a8qjFpbZqbJuMjEaQhUOi3TEUsg0Mk3B5
kwSidVlrr9C1q/2ksuyMtnIJcFHOBvMOmpvGGYNyju1zM4Tw3DVLHfEC0S0oh4g41eSUa6P6RLaP
+wS3xguITo/NVcpYFg5M693VKBWv/dCgUZmUr15W8Hv9eonBzdnzus4BExU9E9W+KMx9qi/tQAqo
LVNOskibJscQ8PGzDUXwpcgHbSNVrD0WhNrTnUKOYk9YuaCcaW8j8dkbKkrnFlRitB6ZhSLORi5/
pOGfAZ7CUNX1EBOG1uGi5tE5jLTqxvVYpKIyg6dSdM8Qghh4S6/+REQ0Xi8bevqKLqLGhweFLda4
ZmuEiiyVRIbreMrDNUBubYvzyF/PtmXvqr4LHwu2y7d6JLxAxSq8M+vKvDgygt9oZMNdKbLiuY5q
XMr5gE/Ptqc7Af5x1cs2+1qS+75T0im++chidyPI8bWnqKDx0FhnYhHoS89akb9KIeOz3c+JvTJw
c51g18r7KKLKQ6mu5FMDypVPbYWxsguji5Hp+g52oX4xXNRTXc/Aw4mb5hDOuYEwiKzxwpqNVYgo
Ohi0If9qqc6/aITpPk2Goa2wxwHPhuj0yW9UdJdiXrgvmb8dB89TLHmG7Ln0zIER8ksInFaybppl
cS3i2yaxtjOABgq2pnnqYtpAWjMOF9fEH+IMqrhYTducciQUmzkM34ZiqL+nojjbIpso3UYCshF1
eZ+MscZcVOTm3TA7zWZsDXWKmsSh/nQIcWhtgnxslrcZqOVb1YYi8NkAHuLJK6+dSMoLUVJyb1st
BblVqGNJehyrhuVvwVehghbyJtWGAhMJlbknfQPjmoEMWTCbEXN9DSqbif5oQ3NxW0Jm5hQtXCX8
A91180xnJ/3GiapN6FfuidQxFGRZW4JuzKZvdjh/ackCWHk6lqsK0mVg1LA/OcoCoCJaJc+K8BTG
0aVPUypHw78SsA4DpB/9GpWZfJZLFuYwZ59KDwCvjBL3quqwa9lzsi1wSzFoaIbTsskH+1e8qaHa
2V7OpL31p01Yx35QTSp5imPBtN8djSiIeeeCrMdY4ShQ9l1XG2eLEmythCgeIwr4kL1c/xTptgOv
Rb9PoH5vrXDrDeHOSFV6DPP+NhmcwI0QCIQTJbmub0mlmy5TOKttG4EbJQTyOrGav3k8ETTAW7t0
ZQ9UbKqbQLXKZc/tWPTQURSuUr1gEmHyoGYh/ak6ca67LP40x/ol4vu5yXQBplZ5courWtv0lSY2
7PPCvQetJEgtWd/2VSYDDMZq3zf+vNHsJQvKbpKj0SNrUX3uXXfzZO0gXytwPNFV75qMvqlGo6Mc
O4LVM6RgQZwmgjFjufTnZl88wxxdj4upT2VLWGeJ5KOsNOTqqb2Py3PqeST4Rv1wRphGvqenjf19
YyfFJ7DDvDwmsWZf6rCYtVVIwAGus1iN+lrvk9u8Nkgvt+y8zQ+11ZMRBou3pcy0+0uZp8UlaRPj
MytgfQEMxjY3rvnhSarIKJDGiE1T8186cw6fhNFZG9Wzb1m1cmJ/mhfjdCjQ/TA48dudW0UOrucx
PU6t0x1sqL3EdljWrutF/cUhPALePvGEn0o8Xjhh8hkXR8XL2PPx5NL4pxD8xqHlR+59MeA2csBh
yrJpkV/W1gt76eGp72R+36rBuqSuKHexUZTzitT2a5N7eitywY9hPvIUieGtyhKxYSckj7HeG9ck
3zHNGUN8dKbZ0zewF2MhsptrVltjk1t9ypYjZhIzaWctIfEwzaA9uRQWK99Q2mKxJvlESJsez0x4
+kWvfPfezUYNn70YKLjL/ErP9Q2OXGzqkc0Xq49ogk9MK/zaRAfUlg+jk77W1XA1T1JbJYP8mtJA
PriqJsmtxl6GjaNameNzw+bH4x12iYC46vzpM4GH2lECFrn9f9L3/P8I/2DSPPytNO9epqnM33c0
//VX/iXI8/5C7LY0DB3dtgDB0J38lyDP+0s3EOjp9C6hpPHv/1uO50Hb5F/4TGgNe1Gp/7uh6f4F
xIOtvgk8TJiLev0/iBZaosXfqUbh01kmvwo5HhszQGH2otZ7Z2EIzZg86kKIvdXH5GjVAzqLUl5Z
pFYe3XFYhndzFVgkfW+GKhof5ZBGx8Jg76z0Fla2T+5gLnqPmrZhh8eO/64A138o0ZJc5e4Y/2ir
w1aN3sqbf2rUl/7qv0Xj//y9iyr73e+1NeDI0puMPfHZw36yFlOuoAMH34SqUQc8pXz9Ci9YuHvX
pP7FgWGk/OHQH+TxdDzzigpp2suoIcsaCtgFN7G3ndVYbpJOKwPsrtQfRk3XU9jXI+HWLFZ+HjCJ
Q+bNpmY/zQXwcaqWVekrmrd1fE2rGU11xdVzzPE6M8PoKmy7aS3dEn8qsSJ7pCJ3FTGhdSYfU3K8
WWzIGIFaxz72JQXjPgeTGtRNGed8w9q8A3GjR9AOXIZn2Sg3WSXyY+7r5RW+X3lVk5r6Ke4Gqmut
Ks/SyMgJYnC2xXy/0YsvUx/rBzTEKL4SDShaTHtuMPRHayjHg9tDu8nMDB/qGMlt4nZfktpvQO+U
onshoFrHT6YlW9THLq57JTd1bJe7UiSPthNeM02/VUlVY4oJhkx7sSCOn9osyY9T4j83s9B2NgHS
9WTpwRQj80zm6CrPmf1WtHICbwJ6b3dyZw5Vtuo997XNWZ/ZYhQgx5IjdRr2uX66xjRmbxskA5sO
yuFai832WPUjvECkjkFIemCJM3c71jp2xfIBm/IxnFGJRHUV9OyfhMaamagjBiuiSExdbTEpQISP
8mYrZ9HvaKKgBBtwG7JupQEStXLDiRG5IqsWurujfx6iOto40dAyBTDaieaQvB06gkt4a1ZS607h
5ONh8ARdyXh8GHutvx3zsYXzCvsbJR0Z9wMRK7H2gHkJ632Ng7z2uSdxibjE7wAU9qaZndm34UIA
w9J4Tgiaw9F3rYzDA/N/EtIFYaSKnh1aBsJ3/I4YyH405wc2RCTuYZYt+37dx/lhNmuiP2MUb7Ll
aR5tU9tCtEUM5OEgM9NuOg1RrNMWbOUO0vPfzP8f2rRd176wd4o13o+9B/xZQeN0xI5nXEt7sIhO
Sfu9Y7bDOlWmuy5ctL4ZEQZG1lUUVGgmet/e29zNVW6RD28/FUVDLx2x3yq2ya5EWZUQdKZ5qHIT
DAeKDZ/rJTvFLsUodP2kRUT3OQMo8jGDP1BWLda6skrv4RZoweS67E+s+6VLGKTeiMN8inHBdsnF
8RDmkVwsgrYkBbdNdOBMmthpA0GTgqrNcqK7DnUNu1efRm16ULl3Jz2m+6gCH9pRwqmQ67aNL70y
Krboc0CzfzM2T3Omrl0FncHVu7s4rrxHoVK5hWK3KfTuNSUnfu1E9VWdimDKi4dGqzdi9Lcqzr8Q
BrhpGREEmWv0VLhNjJjHuviTE++MuV+RqHQrqWLh9V6PbnRMwkLQl1aaILBscrdoIYtyVZpl87eB
oYnrXuj3Y4OdHpPGndaghw7loPNuE/XUY9BAB1ATLCNG03+NM8S8Oqd1GOeGdMTMtyZAJx2QAVVl
W3pYgHnhz69HaCD7upKgd1IB0gtqaVDnqX3rhYLWRU86ZwI8cJ8B4jiafBcpehnn4kEg1EANJ2Jj
uofah4k+t3TCzEjTcdIZtDYzl7b0ULj62cDEfvBVV9+pMO9uhs6s9rIUKESGhD+YkEVD+EG8bsEh
nMliva6m6VgLtKO2kz5MROIc07BlfUitJ+j50IwqApcIkDNWtcAVpAm4z0IRSaN79IpaK0vReOC2
Qc0xr8CCykO0lMCJVus7jY3ZxtXpy/hlY78glDm64cz3DhdsPnvJvhi8BLexM+/rAXCmZpTf3KjY
661sd+T7ibXGhmnf+PKTSWeeQJTw1pUouow41LYkjBKj0xPDMGiJccjxJF/Yo939YR0T/1zGPOxt
lmnjacIr+WGC6ZXFkBTNzF66B9yxxpmv4ZtqUBBnLg3lGl6tVEZ6385Vu08LjS7R8nbFqKbo7Yfq
hM0R4XBTMrlK6lsMRX7AHGlBDJLMcrHdGRmtocsg6bNoL8O22ItxbDawtfkwFPqxVrq3p7z/RlcK
+BkennVe57f8Dg00VPb6+/NdbC8fCoafTveDTSuxMlKMU9vYwzMI75p6RK/MdoM0Ilr4vz/Uz/65
77UJPtCF1sU/gH0t//1dbWIMtHZaosP2snO/tW7G7MC2Ppv494Larl5+fzDzZx/FP49Gifr+aJpk
PzuWidjbsr8ho8R8JtigOyRD9NWQ7LqUk7Y3XZzFR68V877VRphJaYV82onaKz8hKZo7iT603WWO
GomE64gAC5c41BGDmJTcwtQedFQeiR2IqSxusLVCP0lrOugjUlpBd2nVmNp5XBZqtSzZFmv378/z
V/cPtKSNtN3ADel+sBIbKEgMLW2MfemXt6XMnX2eEEAvY/sPBzJ+Hu3/uKDvj/ShFIYoXRASF5n7
PuqI/Q39N2NukNjoolyTyPW3I2iyjTbJuv5SKVQuTt/fn+tyyz48q1T8yPnRsXk8Q8ur++4BSvPB
0TXWkb2jbMYrTqivc1OklG6OdgPlCoV3p7L0D4/tr078p8N+qKlFW/JxK+ncahZCZgClX93UYGWu
w3Qla107FtN4CZlK3sAeKDfuAArm9yf+y5/ATSaowMBMzbzo5zPPdGNsqlwSYiiJm2xYEqXdXBEp
AJaltdksV841YznqTdP5zFdfbX//A37x6vrvj//hK9ENPiqDIrL2bdZ9Nhs5XtoiNI+5cniJtegP
Xr1lp/DxPjseDi0CCwT49w9nGw8QsdqS/EHbRNpmkBW1kk3Ybn5/Tr94c7ie/z7Kh3NqyJjqM7u0
9nnLxn/gBOlPWJuWjvQfbt+vjrScii48m93qPz58ld8V8+zo+zkchtXgGc+Z4x94b/9wRr98TN4f
6MM3j/0HgZ9ZbfF2MlqWQ3udCNfa+WTPQdPrzHusO44kY5PyWC2Fsqja6g9c7V9smfHXufiVPV3g
X/vIyg9JrlKuDM195ybVfmYK81AJyzig5zf3lTk+lpWfBlHPzFn2E+VbFCPJX6KY3Fx71eCNgNTR
WB2oLopTGuXPDj6uG0OKJyQI5R82zEsK8YeHDcgJiDqPpgS/GFjkTx8VIBwE1M01Py3qTgiPyM2O
dbkjyX0JzZuvRt8ZN6gP4LhBAowGGIBsQrWthMwT2HaRbXpCxIO6Lw6UqeEmYeCQV+xpGo1JNJuI
bxUK3YOucko4JsIGmpkl7IXt2YR4vdJku6nmktqqCtHfZ2+geY3VNBDaqju9dcYc8aPE+R8f6cPv
faQQXh1ezf+z9O7hNZfZf11ev3Y/Nat+/LV/Nav0v0ybeTfmTLjacL/5Nv1oVrnOX+johI/FmIaY
b75rVxnmX5aPcRSpEw5RPgIsXP/S39Hhchd7vGNZYJ8YUjj/SbtqeVb//eFcWCImnTT+YXM0Pjcf
luhamejd0b1vGFLdGBRAsJPU59zCqVDPYNrb9Gg1I9rehuTAd1fq5sdB3sMRfn6NcMDanIROi8y3
keNhsP35NUrDRuTpoLWbOqRW1uaqOGfkOvyhCHE+lHUch2+LA+aGK2+Sj+N8+MSNmqEngwvG01hE
ymELIEBr42ldsz1YLZKn1UwjmsjlPt51lS5h3Bn6l2LyI1K5RvCscWtBRMbQMl56m776OI/2qagx
dNa2NI+q9gtW9ca/MmXDfK2ewE6GYKKmfahX6EIq95ZS306vqoUzBVXxwYyB48Ho53/oziWGxHEw
rq2SSR35e7iEgFrBWaAPUNpAZDMHDgsDvca8uEi9H5hcI66tcnNefBDiDPtAe3DhD6IuLP3rwYTl
54LpANunFzupadNjIsEqkDeXrQxyp1Zx5nQ7JAD2yU97f2fzoT2gZbYWyZ6mydViVkz3lqvE2cXv
1QS1JjtUhsouzZMKNUVMDIEUu0gullkN+hOWksn7jEwLUFUqKnEH1IPUz4bBA/MojatGNOB+6pPm
3CIZ2g8pu/Jb9Iz9GymZ+qfCapqEPbJWTGt9LvirjBiGl0Vdn5KtO+T3hdk8d0qzNz32qJUv2pNX
WCcf0f4+Supm36NH3kHm/Ox0un+ld9boBFmHwTLrmg50RZp08oQHciTmJh/HSwehjZuVpqceOtIu
w6a7E17EvjVRXnkumIYekEfme7OPh4fILBN8kwMYANJatk3jaZu543Y3Rqq/kiJIInpRNeHad/Nx
l2r+dU4H8eynhEunNDmvTFDW7LLpqsFPIN1Za7y90SJGWDrdhJC2nXGe5BBXaxBxYD2TIawQrjHu
z+p83tJkAhrpQvRCR+hve4tgHqftmmei97znhTJyVSUVz3RknzxDIfJcnnP4s9laofu9Mqfaf+jB
2uJr6NqA2qXZmDoYc7ow7GBIAGJDyi7uwUVa6K/I/EnvyarxjaBfcnZKLKka6pG0VHhV2MMPnxOv
M41t5SCi4xLrhQrSpifUITYGGwD6POfMvQZh9Vv6E9hqCtf8u7DC9k43C1C9Lqjf3bQAEQYzdN9m
2Lb3iMb9x7ZtBCXiQlRIFraC7HLrwUQRZ2CyG5ULhSj10Y2MPVEIYW+Hw9bQNDQDvg3XfNBlFK3G
FCzkAWDa8Hc1jcgMe8Z556Q2auMzNK9pN7v2hMWR5Djeayf5uxnr7GbIE2avUZc9NFLYe3Cmh6aQ
9t7Lhm9zqzGkrcdhmxam+S0CM/ZVwtLdT5Etr1TaxYe5poo3wgqHTaTMHtFkXJ10W1a81KPRPjqD
8L8koRketNKZA83OtHWBHQx+V4NVINVVogKJ5O5qNoBEY5+un0kfYOzZDQaSkNl+Dee+2HY4/b6R
okUAC4OGu4I0P8bxvvGaR7ODYWzudmFMYTCNXvMYJnG5y3oi5dsxyl/ixFZPpNmZj1gwrEPcDHi6
qonMdzvt02GNwX7YVXjeGcYW2disSUgy6i+ZFEV0is06YqqYZJ71KJBJkJ7N33yp53AXJlP8LQxN
rKHWpHfzxqBFPe/BY83Yx2RCDIxTEk8Tm9PKt+fcC5KuZgIa6QpLOLmjoDIZZBKNlPTylSdtnFZF
GE98kFxf6oEm+RoDN2Z6HiMXTLZuhc8wMBdCaucq1z+31ZQfZ5wvzVZZKVR4D8L9IWSy/9nWbP+m
q+f+oPDbPmObq8m30PpBCwDNS22DjI7XBsBc+BqTsUwrDBHiCf/r8NQlReseyI6VYaDoYN0aqB+a
tWHSVAojstmLZKwuLYI/cYxzz9/02vRpgrBJCzLiwhR9pt0X9NjeUIP2aClpHQ+uILtX7zp2v2hX
W/Sw1IEvPPxIThHnMdQl09M3d/TZwMR0NvbtlRpI1sRiiHdo3cGxIXdmqIxPY9UT7wmSxFiAeAUZ
9riLPmkFUtSNm1bWM/mF+ouSEZZtNYsvsmvF2rRmIh7aud7CLmiuh9HxvzbmXF6QXfoJesFWJzgL
8fSM83Rhx0YjsnT+mDwxssc5hXPLfED9CQp2sHjpV6XVqj2TBH4AuO90kejNA9oHA6TuKkoTKtm0
SSuEzTBs9RVhMDLbwV4uYFRGdocF2zHnceuldMd3yIE9NhrLugPqqHxi6QmjgKRNkr3Lsa8eU9nO
2JwSf8stQ/qbeO3WYi5zRszGghcRfbrSldsee4I+i1UWmxrUgjIvbhSw8rVt8TowvXeRPE72TRNO
ccyE2DWvE0bdFxTEyKpJ+jmT/DnwNQU7ntNdJdUeIgWCZOJI1wz//IycCDO+0wzfcALwN82CHR/0
5UVHGze3tdhEuu99Taac57abpA9EG1POt3rSvesZTkOJsnLUtnSPqbcguUNRsHorwC7c3mopnMbW
GW/iwfDv5nSInozWTlalwGoa1joOniqmKwzk2V7Hrl+fmziKrxsXxDeXU7Mes1L1X/pJprwzsnaB
IEbTyF7F0WeImqa+Mi27vgLYQXhbscnqngW5U83O0suKCkLED/2YDJd+rvjLsaXSiyg1pGAyMy/W
aDik8iIavhvbVl9NVqufSHhDfpODGgTYC5CyX2kLGpSabCv1qIAzb36xes0OBqe+TqdIX+UTvmwr
qTgef9HZ9mHuHlGulrgMHbHOqyrewvYbADAmhXczxACPkJljDwtSiGJ05J2qPJXoL15Y5VBalDxU
1EEUQt9wgM0XqFdjdvAkFkFHJA7RzCb02dXQ84PgLuWodAQ9dLoFXf1GO5uMTMuT7Zfue3Jm/j1F
s68J1ET6ppNUsaRsKi9bEje/p29meL4a5Ad5OBwW2wr/a6wasErzrrjHHaZOzdTO3Zr04Maj5LNZ
D6tOds94W8UzzhYCnyMPe+lSqjjAWDqGkWw7LblJlI6ZtErdWwtM9JOB1Spaq16mC9m0ggcqqL42
daOXj4ohGogGaGYtl9T3b1RTzReMyf2+LlzrIYH5tNeFSK4BanovI0JShk5Gl5VMbzA9HMJRWugp
codf0vMBr9aRj4NtpWwkp36K4GyL5zGHejkk0z3OIMK62RdgjSsm5qd7HSzJudP8uNlM9ArOcZJX
NGwjDhMlxtgv9wXiSog5mOwPx+IjhrLRbs61GrLhusgtXKF1pOHfJu25x3cXaVN4HemjVwRQBrjr
1TRzgZKUMXWQUhDbWyyO4r6vw1qjy+pG+ibpheiPvqN6b0tCLkVHmfnHrneZrca5PlIB0wHE8Wyl
xwplb0O1Jjy4goN4dmPdeealTvqjYaE0y8mTP898dFI+6an7OFVhX5wQhyBgJ81QMVgYiagLUIrV
lKzVWJ3mIoNHDDl4DEJtdmFc6pRRZE4XjVwLdg49YEsHzwb3xK+P8RSGz1nWJ0/Es/QSiFQLvMNu
2fpnJaRDhD7am24kIfMWgy6GzqpymMaBT3HpxcmLOZDtxi5Ba5+529UVKelJtp5zk2EpH/N92GTi
RB4ashY7bM8ksGWYM0KkxKjOuU/8iA4brzVeKlgFceDGZMeTZ9BMuP99ZT9A4VfVn2LzPnScfmz7
dMMB38Z+2LCspfX1riVbiK7tMmm1mxByzqFso78LWdwz6nsx/fweljkLq8sEhCLzc4Os+fb3u87v
O9r3O95l2+mLZS+os++0PyZyTs3ci2G2sBdH7aKG7Kpo7eIU9/ZWjHp+nfYVRCLhF/HXgoVD4CNT
Wb4ywBG8gI+3D5NWdGenytu7FNfF1XIymKl1AZIeAb0QlPDYO4n67Fix2htQPGX4o7n6P/2YP/Vj
qGp/2495fmva/1q9FdFr9lND5sff+9GQ8fW/dIeugEXWJZiwdw0Zz4Y76ZuIKn3je0uGlsR/64fc
v5jtuTRJ0BCJZff8vxsywsAQSa+W3rOLnRIU13/SkPm5b44Lk7aij38Tajn2Sxaqn18Pd/ECZp7j
7eq4S7eKuHBoKhg/yEfzEHZOh9+/Dv+I1OR4lmEIeklcEcRLH6ZBicATQicKmmvaRLtIpMmbZVrq
tjeAAuOMGoI8nOnPdPwpeMdTDz0fH1z3NJOEvh56YT6mfej1wR9+18/DuO/XwRIe3SG0VHTOXBpg
7z8Ty5yYeNTc2w0i+9wW/A6mgR4gRhuHt3X0/RkJTGaSCiizMYinK7vu9OPvf8TSgXr/qViuDSnB
QtfZTtEi+/AbUk8Repl03q6SI7r/tAmP2LvKh98f5Rd3HFgniUGuiWyJft/PZ+pykZN4TjwMDGg2
0uGZODoQh7g8KfoR9fz+aL84JxS0nI1FF5GR6ofnqxa1oZOO6e/8AlfG6C2T+K4SfzjK8hH/cOV8
3oglRpBgTloAP58TWCVDDXbo7og34jTSaVjhVoQsIb/8/nR+cfFI5oOuB6HfZkD84UA2aKYfj2+I
bXSVa8m3QQIsSM3iBovl5f/iYI5p0qu1GDLpHw42dlZZuo0FdtPE9JGxujHEF0iVZrJTx8TZ//5w
33mtH6+iIEcK5RyRfIBdf76K0vCsuXYjXAEa1Vndl/55cEP9LqOGP5Q59PCqUM42boE4zGWyeFry
8G8nQ0o9FKO6S1Kv3plF3gf0T0KD9pqq1o7pwRm15/mmFVVeBV5c+OrAPleuzTz32lVdzVTupOMQ
1tPORgBHnFJfT5zbmhCHPyzH32c7H8+RKSWaPJ1v8T+ex4HUowEvh7uLilgcElvzDlNv62uQrY8a
aXrwPsEQ1NE314yrjYUu5mGILO8Pl/pXz6vPl5v8L4oyiJ8/X+k6YQdkh5m/g4trHUZLXuCU4GbU
Y+cPs+F/HomuPusHXBUPgcrHe0pwJD2XxPd2LobQ9dh52EzK/HPDoHzz+8fHcMx/vh1LU58Zg0nv
1v3x39/VWio3TM0Vjbuz/F5s0l6T+5ov/o3QnfHO0XgQhGofonTMkVu2iO5aT8eMRyeT8rYch73f
VHTpXCpFcq1s576Tvf1q98rbDw4NvLWpuukeraJ1btu+PKUI8iCqY48hKhhr0Dajt7lWnaEAYLjd
AeogFtrYcrZ+XUxgmRoV1LUSG9MmoZw/qMOzs6PSDndDCwAoyo3wqqNpdV3YxoitJG4cXFyjCIho
kdehnievuBryg9X7w0bP/HmPwQ4LYK/cA7Bi90Viwr9mPy6xhpEOqIVkdmJDco4M9sIrA0+Fn7bm
JgurfDEcMinPCWpnKlo9WKKuXgQUlFcv0j1ge6oA6DUpIqfKodkQ+gHrzS+yvdTb5F7TK3Xt6Tkd
xZHmFODDca5hDZvqpRr78Kru4/Ap9me568nt+uIMzViuQt38lGrJc5GR7srkhZCmpEUrjxj94uZx
oEC0mGAH90Vv4CysSfO6MwwPg6gZO5DGLLO5ntmvreArOrj46nTH6cB469kw0TqUAQ2nLqMPIqFu
8ZWazn7nczPxyucdCXEh7IKOHcsuo7/0RsnENRlMyMk4LHEsdsZFtSFTA9tEUqtKq8FqXvRPtkX2
dpDbVeOsaEX4T5RthPrahd8+enAgsc7r/RqDrbauHds6q94h7Vfp7C9k5FUhgYks/fAw2TevEny3
XZCSibAXkV9vC4/7LZqey0ewG01PJx0CyJmo9LAJyI0FDP8TYcHTCVW39cmMFQ59T0/j6z5SWL88
xrP0CzqdDTcfj5EvpzXVDrvbwX8aGptkACSexarX9eSLshPOwQ0hdK18phP3GR5xtEzxUG1iSpxj
DgMiMyz32xyZExOKTuIp1Ft4XTtPVAhnElScZ5Hmijjk1ikDVNQTrxDNjRj46U7MFDiYBASUSNPu
fUbpIf5Mq1aHmp4TGr202/ehPl45M2q4VWJF/q4stbmGsZjnAYy0C8ljEcqGEqTNWMBHWsVDbWLj
9xjNr3PhxAQaaXI+i6Hedr2hjrFv16eoLfJ7sxhIuZPTdiQG4UHo/riRyGm3Db9tP2hltPVV64Pq
wXevIMoFkTPyfGQzcyHGRB15VRiNn3rTc0/mpN5KA4uT7GpJfarUZz8kRZgC1VQHzajrlQMIjvkP
LpCVMdsQLumTBQhsuPq6l155XeHj/53iQ1zUHueKoRptSP6KLSq5JIUx7D2zDr+m5myHqzQZhts+
YYaWcYvvQ5w6+0Rq2WZAT73TxoWJRXrNF6gc7a3wyebyBy3f1Q1ocyUiY0uTS0NLj8Orp0AcZ8M6
YcdJNqNLxGFN0saqr470770T1GtFi3AemNw2EarYJHyMpt46qdqIrrV0Eqe6bn2QdY6JCdRuN1kU
mTaJw3VHVV4vzBy7RI/cys1oY/knHANDUQqQw6kojnNhky9R9S+ehy/RK/V0zaqHIvN/sXcmS3Ib
WdZ+lbLeQ4bZgUUv/hiAjJxnJrmBZTKZmAGHO+an/z+k1G0iVS1Z77tWVSWREYHB/fq953xnGIYz
lazNVU9g4AD7a1oPBFq5uxRDTsWYqCqAyxZoh2ku7xxvvdZOB3C8EOuD3Ql9BZs2f5tzVlzTsMF0
JXjNu66cbzV53KfCNpIXmeJwAsQdPvmdS5aqWoxDs4j1Kg2Ll4EciLjV9bwPG5jUqX+bVPW9aZbV
qc5qKN2DU0JzKLBGj2MMNd6IWseffjB6gClUyhKbUDAY1sscds6VW+mrKclo3JKEtZ8nc9nb7mJd
EhdE9AqJNlWkKlEevKqdohZtG21//OeFBfBlVWq8T7Rs8kgRnraretjFRWN8zFAk6kl4jxRJazzg
rCSkl1fZt8zYQvt1nKbWunKbHvAJVMwC5KBAh79fWcFx6zavkM0UWMTjvAXyMh9qd50LAo5W6SHL
CY0HHzCi2Jyc624akvvGxFAqknS5QJF+5baAeUO0jbvZ8edomobuWxICHBELYzF/WW8xKgVRMTWE
Qvnz5L80IqMZV6VLJAi2cui1pkm+d4GeUVYtjXyiLpvv7CZ3zhjtJjFhgTTFWGyu8xq/hdUZ4UPG
7/2qQCEg8Z0rxdXwawy5GhIiLVyYVeIgujYxGcEAgjr6cB7CHQMEcVvhloKtxuL1ZcyUfrMNSF/7
jo7TQOocQyH852D4er1+LHbOrIocSxq5w2u9Vu2Jv26FDDUDcXeVu8d+3R30Ut2z9h9MFh+Mm2YX
rwWTTtsJy684RbpzO01gRQzIe2FMMAes0gxICHZHy0dGVE7qghnRfAMM5XlEq3LAOPvkVJPcO2zy
t77RghNZk6LcAz3F45D4E09uqWlmCbd7sH3zQeQ4+lqJ/oixhXnWa/zB86JRYnXw8wemXKzyQ8MU
kJ5PPOJgjLH2+jFLCuMdeqS7SdrV5dLX9u2wWQQbM2uwUhJq2rneMTGWgok+q8Wsw/aDDYn2azNV
Z0iwxqfUQj2+z2dv+qEqvL64IglWZOZM0xo8KTWjhz3dCFomhS24nVx/tLYNUgPj9INjhdhAzOWW
pFOcd4DGkGo7M5F+ljE+I15OP7y1VMeMe3MDq9o8MXFPQOWH6n71qjTSdfKu0GtfQ5BJoyoPm3M/
KIhYYqBdns2jSVhK0S77IekKpGjmXbdiVNQOJHDaWRAhEg8oYOqmzTlYMwgas21GljP0gMeKNWqB
SF+4zCYqcpQHwuZnoJBAlZL2uz3b1QU6+LKPmp4rEvpFBcAvtE5uBglWZv5F6Q4vi5rbK0az13PV
6nevlgNzGHCjm+MTRYJ9PaCaP4aJ1q8OkXRxbXbjCTpzXLbGc0PkUAnjTwLcJVD5vIU8ccxIryaY
1K+fkGj01yG60NhkEzybJVYppilPrsyCXQPe7gDYUb13zbSyc1MUYP+DiwdTdDpIm7W5bP30Wsgm
vSM6qdlrU8J5rW2jBN5E95tGxng7Z+qL3EZRrTFcZvZY4WaYjm3Gur32G3p6mA+qnYOcucYaj2E/
YrYACrRKcWWv+KXsPM/vKOw9yBlFclhWAnt3jROAh5mbZ12QnidFcxxJymz8/Ixxbn+qhoVZEmPD
M6cVKXSWkV0YO+ZZT85AXBlb7IKIdOuJiNgIYBZSGsF52M7I4R0IB07FdMaoD91QWrQovQMIRRlT
ypfHIGVY6mdFEiMxx9jD5+9U7X3vOy95ERDedhI8ljkt/nEljaSX3dPSa3C+43LeG8NzUNjjbYYJ
iEv7NewN9ujM+B7k7bPtlFdMOR7SkR0qh9NZzeJHWv4A8j1iXWfQzvj9kSEGqb+dPJdQS3PPujJs
JiCVGPRlpYxLxRNEjFhIatjkBN/bWRRRatfMglNyFeQYO35Xf1mdd1pxVRTYnbW3SM3dV3glGIYu
BjdQ549Dm2tWseYJM+ezj7XZ77rXUibf5ta7zIhjArLbXwBmUPuhUpik6+wps8Mzr64fMRV8bezu
JHEnkC3RXDs++SymPbY7X47TcRgXTLQFnXLbwCjjevQvss4+NTBjo8mv7gveqlNVZG+0HU7+tByM
oPN2cNwxko3QR4osOSPOabxpwtS7WaTQP3pCfmmaeacyMerzMPe2aReIFjCrb6UjOJhz3H/sO5eZ
Kod8XlnD878D85VRrd09SBYvUqFZnS8lOkM7mbKtlPK7o+swEMyqYDjouSmgkodqhyzmynaRletm
plaRmGo35AB+C44IesIHM3gGNQw/uLCLkqVgSHaB6xLWBZ5+x7mVkD1DPKBsv3GdKd/7tvo2okPR
PXV+41N9EhcNhSFhzZcpBb0T3merc+UUyZd+aa6hfrn4uLjvsBbMHTxadcqyVbLpN9Cs0Sqp0cEd
U8iXwsKHbqH8JFnmTRjuF78CZLEq9uxFam6aKp8lEdG3TEnq55lmKC4Ar8IQklpn7mq3R4lSgBRB
De1+HPo4c7OaJaUtzkVjqt0iOuPQ1RO1rVDfGmsYY1I/+KXIwlAzjDeeBcUgq532uOKL+hCoFG7y
dqa6850qWkyzjYwQE9mCyKbhzBIVnH/OpyahOIKy7NnqVvUcMDyyP14yaXhxkyVDTIvloRvSNkok
ASZjeh1QHt7ozhiOM2vH0Q0TEu5DG6kXvvg8RmjRXa82o3eFUjQyfQ7HwaYBKeFQDohRIxvt+DFF
nLAXkz8/2kbD0aWR1JJqMkm6Fu33mR91LpSoDv7MLcUTLs/szBhi9lvzWnb4ENO2bNBhn5GIWyBa
au0rEwDIMdVDcVVin33WVus/B7P3I5ktxh92M8ZZ5ZhfyH/uzxqrMB6kHNXbxLN9C6PGv1pysv0Q
lRgxKtYxxnGXwZ4J9bU36Pro0sZhuJQJZvIY7gAikPNK3afFE5yTvQFt3IlMK+cx1PT49pWjQWIM
mRxOukbjC+vm69JRKqZ0vL6DVmlggVjLPlOUQj1H5DgsoBnPyA9gIJkDWv/GQ9nh++dS9ctX/P4H
Dkz+seL1jUxtDadNpnacCm/CXZXOt7kJ4HZ1Swy6Amtmo/27jEbUfqy545hswjN79KxoppdSYgkf
EHJpHL2zUqeCAW4TTnMU8qJzlqrVBR6OkbBq3Ej4/eqrEIMiZWwFIKu0psO4EqUh1xFw/Wz7MURj
lCegIY4DAXrx6tmAlMopOE8CbHx6aLuDk1PNcwB7mOB+fiubwtr7cw/DymEgVQLvEGt11c0Zw8R8
fec4ru5DRla4h5QxEPM3QC4p1XhBAOqTbXtf+Fh93ijk5EAQj4gG2p0mMHavEFM92bPOIdt1Kru2
TYPeEEx651gPJr2g2rDoOub+Pg1A2wGxl5EHfDWNOPS5X4ZUWQceQfllLNimSdDsiVAYxl2XtZyt
ID03d/QqmidpTCEGx0y+FjCY73NG8bd21znHbNlkP/6aq9vSDt+YuoX39OM2xbPDXBu6ONmca7Hv
QwHuHewihtxGfcZOH/1wLk/j3NAS7RL/2BltHRukLeylDpqdI6z8fMkWFK2eagV473baF836DZmM
eZYi1XzJWrzFVVEoOhz+m8AHRHEQLrAISHfWtSM3I3HLdHDJL/2Rk1YQOgWBUuZd6PpQEoi26M7I
f84u07Epjmvb5hf2iJ4VHhQd1YtqHhAWuYMz3i2F6b6PxdTZ58ZaLiCehBPsHX8VL7hSSb52JzF7
RwVo/KPlIRN7Ry4FeQppvzyudSgILjNJAD+Cmejdg1uq6mXyveFoLBMnvbVfH3HduLEcK3bHpXTB
X3kPhT+wZoaq/F4nXRYVgbXxC+YUf7Kv91AtvaekRD3fj9dBbanzSuAzbYn15DEkW/iqUXV4LDZD
0c4FpzXsiMxC2kn0+zMfpJ4gmLQvQCedG6utr0FolVHRSHHpZaEVVdaUscwFffNVttI5773aBssp
2uUAvzA5s7xkfJq6ZX0ok7F7zMGBQWoITYx7iDPMxoArbBR02XUlqzNLhrPio/Ph0CFSQjaxWKyJ
xJVCWGqrgMzVsB6JmtiwQaLt3J2bGQW0oCEhmDqll750hG2DDEfMKIYBaZ/f6Soykkm+Eh2B95Z7
Uj4K1p/roQ6GH6rZ0jQSDpPxwKUOLtm/szLKbXWfeJrVq7z3g7COoYzPe4/+JeEDJgGi8KXc1PIO
dHLguCSjD00DfOTmVM+Taa/HhIWXOUJkeJMC6Su7WIzpQeZoOQff3YeGoQ/GXHogdcOuvPLSgmCE
Tj+LDtIEmBIMxbqW/itmYPssHAN7rxS+lylEdyXWfrjnSJnw/tdFXAOQOwKv4FshNJoWdj/bG+Yj
uTZwfdfpfdW2e0JXuZLhMOHtzM46OFoxnVoMWkECvm7zd4KTxeY6AD+pcuFCaGuq/ZKVHcm8+T0x
LMMR9/N54pq4gnlaMOHTFT7S1SHhShc2rG2sHoe6qGuLGnwRMewV4tmQSvcXrlBDLMSWeI10JHgn
8CaMh8WWX2h/yLsm0P09eW39C0L74oYrz7mY1l1kjUrcUMtNe79Lg6jm7TuYo/2jz1J1Fq7WfOMB
MUx2Zlglb/RgqfDpl8uLxkkBzLuseTCYSBgX0YA/E8lG2sliX8JB6T9QB1nz0bSSFTzKNDN2rD1y
Z9AzSwLK2nIgWs6p6GZ5C7QlDhyJWk9Ad0CbK0IT4jTo4Ta1or7qcZQ/lf6YoI4MOuDq/nRIzG3i
kuTGt0XKDZ0HkxEvOiv/pO89EFBxLS3zhraI4K/WIe0LTUePaCai5ENq2XDfzZ1NRlHJMp2hrWPS
M+8bhdpKuuNNUlUHVMbQ3RyiRZom2SNG/hhW9dT0c/iECR7gP5j3QuzSRtcHYa24cOcvgNRQ+PSl
HcE+PBib+j+Q2JTbJc/P05aeEAOdU1rlxrOejPwQojDc2u4AYTIwLkDlDjVIeiiEnLoIroEGboYc
ZkeXODxUQM6JCpbwxVyhOYrMnl0RB2wgNa2dicQnFZDUh+we13tgZAPGYdM0roFgLm1kklNMTq0I
swdHON4FRV97QtzVHvHoywd/XOoWBpm/hRvVmik1DQ8fjs9g97faaVyofcLxH81UdmeqTDlEkkUr
CRlNXHVuODb4HVj2c1QGYNq7lLamOQn/hd+1Rj2I3G1QgSzRWcfe2U4s1W1ipqj4rbVz3mGvUvQa
kngCGTYECNFZlE8BycjwyMethVySHvzh+qVNKRQERlwwQ2B7o1/yxZtL8dIvmbhkItVeVUgE7hl8
ipNvI9k1vTSVB98zsoKq2kUU11c6/IopqKWQMermZLLD4XB0TSxHq0/TDjUZ71axRTseDMu1fpAo
7zwNvMLPiVnIj1I0UMX6UNc38ONtRgxdYZJlTF7le2d4JsKwZYaX4OUPeQ3WDl+yodl3Wv/bgrnk
xpNF9VZhUKZjmqY3w9y6L4PhjJyOh7R+LTzy6SWaxnHXTCFtiMrgwLSfazXuQ9l6D2HrBXLf1q71
qmVqn02qHwHtBpl/W5oY6gGg6fQWETG93QxScpbkz6YO+4+2sdtnhkjJF+h+LWmPFenImitfcDnL
k08lebY0+folWdrspUltXs0F6/RXWxn+K11g91ulF03KMirYxIEY5GpK+NUhWaThETmXhuuypbTE
cgCc/bBX0sMN+jZ7siFdFPABYN+la5xnw6uzkzOby5WapvBrYdklpHyNXmsJ8nOfNjOkfKNHzN+q
5HWlycIL0Fbd1wC45flKrU1RvVYAaikAd72udRalo/fI5tX8GAk9ufVJIIkZNhjOpstPj5R5BdJV
g/STmmAZ5vCgJ1nmD6OVVvGI3PYaHUePhJepxNFpZX3LuAzF8JzS7yIijaKksWv5sOhJhSD7KvCU
iJ2JcrJJn7f7qTq5ZO2c5gSEdO628h1VNoPB1uodwgAg1a87gNfo5MPJNA8kdrRXLBgBWJucO2fL
RbUxx+SZ4Gi74xTd1nC4jk1eldTZ+J2+W4Wa7mhYT7emmXQP3ijaH143gJI3m/J8HRL/g8DZAG6L
lJepK6AH29bofHhD3/4o7XKj543t8LVBevJSKKUFFjuhfOR4HRrCZXJdqLSN45/xqIbkzTnuo/Y6
qyD5mRCinZsQvYhl1H1ORV2/N6l6tkK6oo2mIhkXSe6EqFIo2Y7XlXjBp+W1JkwMXwa904F6Cj2e
oPW+Av6nreeFo64jjgFc5IFwHSwrvlzN8yLr3Bq7t2Uyb5iT/HqZe689eExdWSPSJoicNOsvsoL9
C0ErbOVp7Xh0asiY1d4O2GxsXTKIloFhXo2dOzO2agb72hwEDTs4iwQk+CJ9HZRMcEgq/eLCry4O
6MSJkqlVe59xo4LIDbT7BJRPkQBWd+Kd0ogA6ZC4qu9F2kw0Vyoog2dS1JsxydYgm3maCx0j0ts6
g0oTVyDCxv82tCGqb0nJf5EmzvTk99vOFvpTnK4GXXujscLzVCxvShH9yeR4mnccrXlPqJH4BQwT
LFCBbceWSx97Zo4jvqYEHL2rdEpoWfaomf0FqYhlXeJ+QpGnAlf5seP6LiJFOtj2LvcUAw+Hf/Bo
IdEdEIe6AD7IbyICfrBE2x/dLKd1pq3ie6Ld6iTc3LP3VdpjIxGmmUPvTbrvahELu64Lu3VkdLNc
lKVR7c2p918Qm7J9FCmHt1oldXmmqtJ5LypkzotyGw6462LFy1g3sVOOPhF8/RL5uIMZ5gXNacLx
3h0Fw7RbHxdZygxyYDchP+/7Wkjoe9I21JdCZPVhGqkmSOT5cEYYax5EwvMCtdXttDrkbfCz9Tmw
PHW1LINxYFbLGX/BYIOxfWcw7Ys52+AF5dQsP7pgdPBGVUV+mwXeTcXcN7bTLn3M6hoyt62N+axA
2TpGzO2zqNHuqwc98t7wC/e7AYdkB/wFfLjVvoM/KJ4ckVV4kKc2pPnrdi8hu/mlQS7qdYXh9j7F
YvEPQoxNaPGzHIQ8L1RQbNzgvdxf1aFZaQo0312wnekZnnJivhWk895UvQTey2zWvBkto3gyx5Gt
9O8FE+6/k0sgQWEKirkL4c0v+h5QST5y3jmIF4AON6EvFa4yzRTBZGzvTPhVEs5kDMbNYnyfVrYU
NQx1JMfSIjFTfy+l9siWqml24iPcVw0Dpmb2nWiijGfebFu3TYrdaWfX6GNpoJJKpXy3PZ/cYr3q
dX6t7ZFRhUdv0EGpVe2HqcT7BVwTNm6FX6gdSjuu59LY5aiDDn7CWjaogbzIyXucBw4H3rRYt1BE
vxcNkZGGGPszQKuIvKBHtTsOYyJO5sD5h0tnb0SDX+5bSM8WMh+eWYbBv4jYah4lLp9LtY6GknOD
eeu689KigQVBaCFZmha0GQ5hbcyIwB6ht1+isMJhycPUIWA6JPg2yNDKRlwxQ+0fi9AZT2YLqKed
jYvZHDjvViUFsFOAhSlwb/z93d+EpH/5CWRdhBhTLfQMwaac+5NYJmcvkWOowthUsvgk+azVPljn
7GI1+ntE7P5hZHMGdqKzc8s0hx9MvIaTMje1Hg03z2pKXjEgQEGDbuPvv91fZXsh4kxQd7YtQvSp
v1zflB6eb4FxjEuLRhWjyDS8NJNG/cPH/GLF32SX/AcLzvYKsLRbv3yOZGDs6kSGMePPpWT7Fng1
JzUc5rny32wO8KyRJeGMVtIckmH070HX6vlAY7y8QLMT3lRLUCKb4WWRXlPfgHQ2iUVIVshPufko
+1I///2lsX69NqzXpuV5m1WaWF0Wjp9vXFeRcoi6J4xHbbMorHbjgYiiOVgkpdzR93efw/KmNfP2
a7XSPWP+Y+6zEY7L4i4+HtB8efeKcP6dSfF/Iu1/EGkL4mpYQ/90Ew+v/eu/fnxm3Vy/1gQ3x+3r
n+XZ//0n/giscX/DEuTBgeA590XoY1pHd9H/538I5zcfdR6PJuHO1Gybl/4PgbaFdhshKAnygnBG
B5Xmfwu0LXeLuQl5JR3X4q9Dc/e/ADxub8BPKx1fDMJkgFjah+xrbsLlPy0TtuDY6lXTdOTA0yLw
ytYoKTDVWRbbuFEX8z+IkP+yLH1+Hh/oIc7mevxCmyCekgqwIhd4dXFI4+f4wJBVgHvgIP2ne3D7
+2/4syEfQftffxvMF2RTLOSe8H5Nkh58gnqcLJuOcAvAVtaeJzfYhoWOxJZXZZKOV8PqFHFl9w0B
Iyp896t2vGXIVJ5g72NJ64zSOjcXbHzQ4DQrVRmm6otbka+yQzzjXfsYls8H09Zvy4TIZ68tQZRY
MQcZpsGVeSKdivaHkQwQxoLSeqwDjoSRI2j5X/SuMm9zcjSJUczXhMRB4f7o/aw96mAqxn2gGd8M
s5H9YEhEfw/L8aFNqvU27Ni0mBUsadyNA52doYdcjODqokPxP551Ln0fsluYyOwGgS0H7gc7qw2q
k0ZdWglCgwIOvGRoGSKWq0OISl0VRrcfQsJx6Z8rvGiOGNVHDdfsXBCbIVKeB2scQBSL5rJZ/McG
Db9kROFw7EuN9QKTcXPLugrtyaZgTZDMpbl8MWrO98gT7wp3beKGGeoyDwpWNLb3TsKhckJDXS5w
qPZ4SMd9wqRoB/oWCw/1Cy2V0iuPFk3Dc4D/L3m4UaJntzwsBBrsAISBXBoFNJ6iiGgfkJLOcg4T
vj96BvbVBF1mmdp3loJEZRv3C1EynkVh71tzFkNYdQ/05U9MZbHKSIePVwpZnAV8rMgxjg8F/4Vx
nDAJyNQVs6qxwgrVZpr2mcuH235tHsbABNxIg2ZoFa8Ofg5OrFcEO5UH20/fpoRH3dKkEKCaifPJ
vGtLdQi2K1o6eINI9njoLRRG5my/e0NyaZUC+Rr2p8qqY8xYwS6fYAjY2rlLnHKmw2C9F34dObis
9xjgY8csPlD9l8cyUS8e/4Oq/dpxig/8ZZd1n56nsrTo9m+Alax7SDmAGKC/g2XE5VjGPYyurFL5
kQAnnruZZN5dlxARcVk4LoSvggPmTdd717nRvjQMRPaTA/LNmaoLJHg/fAKk0fUoP8Jypzka4usP
UzASYz+FRyyK5W4NGirEsMP/SzKPvYAGd5L5LUv0lzm1/aNn0/8pnZLRbGI8ksdySQ/P3K8OB19S
N5DniJaJZdLsZj/lqIab1Ff2C/EQ/IAk2JFmiDN2yt+QhyCTIdATLZLYw/7fMWgZ96g0cFqinD3p
th8PighPsNPZXYa/kIQM8M9GVREEU/Oilp29PvaGJnJFi8fJ5Jc2or4cG+6Da8q3EEvg7+Lm/9tc
/3FztSzLZW/7n5k0/695f61fm3+9Nu//us6/t2+v6l8nXfE/9c+b7h9/0x+uKOe3EEcDck3HZBxG
Kf9fm25o/4YeHOv+5kIQngjY8f5r02U/xkaCywM4iOD8wualwXpm//kf/m8sBZubSWwGGv4N63+z
6Vo/g9zwVJsI8/lmFt8MABd/20+7Lq0LDbyCUKhsqp1d4ZHPJIPy6AhWpgzESgR96QM5LKq/sHxr
Lc3IArMyflm8yXmL7zdo9CEh12OfTPnz2PLa/uki/5vd81dj4/YVsW6ZW1nAFaHe+PkrAsplJy/J
OA3qZIZn42L/ziBxLFl4OaJNcZ352teoNFKbNxfFyj9s3//DF3Cxj3GpBJ6pn78Ah2UZTJjXqd35
Avjpx720Kjy7eXLMOmkjEUtAw4ZACbNuQHTJ9/j7a/BLrfJ5CXyUCBb2GN8Mfq1VtMtAjDSwLlZD
CujBEo8DkWl51/wT7u0XbNEfH+TzMTQLcHP+8lNBEyBEWdoublpgO33ah5Ho5Uvb1WEULmG+X3yG
tbRwnN1IV3aPoIbGxWzfeZC2gfRDb3EMJ3nVaACOCkXcvYNWd7+9F3Hozeo0NO0Sq9otj4ZkOStx
Lx89X9IgH8b+CGuTqm+wbzsjI8wp4UIunf+V7s7JVEBh3LxLztOG3Q4a6hJrb82uluRpnVye1np9
bK3Ai9x5QjOnyw/LWcsjAeNvjQEYo0IHugbhD/jB984qvvz9Hfqlv8KF45UwQSJhsqZRHWx38E/V
q1gbkA85/B5yVYMj0WdfiyQ50GDr94lto1LNICKLbgyjv//cX223fLDrOVTzuNzsz2Xk5w+uZSik
ZmoXBzqrjszEYOoHa39GYUnskkP8HelBI5k0tncBd0HSnGLXFEHDDaWRzFQsjYaAesUTvFOAnsoD
GdLBru2mhdi4pGcgb1Nv4s79JyONvR0g/1Tyb98d8dV27jZRQ9PA+Pm7m0PojgutsBjPW3NgLrKF
xW5V04hAYRraYymA2fRJX19TepxGxzptUPcBCQwbpH/6fQFy5whlmk9PcBdodk2AOvogFn4Nji0y
zJz1+99f87/ea5e5kE3RzoLkuSG7xp/vNXwAw8R2UsWToZwdHXE+GNnd7xda+ZLR4UB9xuzE/qf3
899cMPALm/nv33msBxscwhAq1KKjlvuReRO95l4f/v73/XLu/7wtzgba35yr2Kh/adc1FQgsg+ii
OFtEEwtFIolKsre//xAMp//mx7iAAOi8EPaEQfjny9jWClUQ6F1UP9VHIsh5g0BB8ZRCpNrh1+W3
GRN7y9j3x8ZagYt61YeVuusdYwSSooaMfYeiycKktK9hb2IsSc2zSvOQY3FgYm8Svec0waPhGwu6
L3Ftz4s65dMQUCRSvo9WFUaGM/XHHHbqkRFGbM6sb3ii7H3ehcaxzfnXdOZZl5zuSPkbIImFCX/e
7QIgMytnRSZY5JLOs3H2eXCV0CMixvjNLgulG9m2fp57MF22BNWc9MVbveZvXuHc1XJNzhOJD9ml
PFb2QFk/4Dgxw+bMmEMTnYIZRhVMIpVSVw7MaHdAyTlOjfBOPllUTaqZBMnqjdn3lryePhGBsEZj
FT5mPBzg2Eq+t3PX5CHdJiyVR8fu0cLwtk/b6k0nSn+RW/SOa6iAVlSDyYTMz10VFu6rRRg06Glc
BVs5q9M5ODhdZ2NlqLo9Z6xvjUKukw61fY8lguIhB+Tmrz5x7VXxwSie1mwKCoBZOrTGvr9XdvnD
J22amr26TCe8ASNCcbwaUh9LNpADCDXMIsp4ESYhS26iwn2YOcHBI7J2P7gM8FjLmpjYnjfH5XaA
UMtJQWMHrpaedAe3vvQq+VBY4WOn65rXkLjIMgmymOLHYWMZiZx2uDWNVvd+vmJslcMNBUaciOZN
mRrY/yA5jYoKYfVMG6JGH7Rnduvvg8qPuq76QD9uo2oZIfaMF2tdfnAKC+OZmechdfmheqo9jtpX
zHDsfUCw7oEYyOsyaTmOdewBKHA4iw0dEXiS57zdtsylpb4qLT6KxJQPzsI8sdzZRaBht1r+kdl5
SNqZ3DdIxHY20bSHOUk/2i3ToslYrSFnBAeiyS5ntCA7QF50ydf6zWnr6magg7P3RyN4gKkerYhr
4SbiqVlMdeEn4tHsK34j5emlX3Cq/rwxVAbX2lf9kbbouP98dpeJx8aUoc2whbm6zPK3gOBcbIXO
HdbXMCYh8i0gemdX8oRbPa/G54OrVr530syRmKHhWLUfE+r7KEMKGRxmhB1tr0DNE2ZZzp1mInZg
askT6Uq0UfOm1863asPg72tr6eyCjCcI9T9SR5PXRQ4tGQj2mF1OJlhua8ISIgMe2rbP3z6/OF+X
Kgbua1QY7GmAUtUFAh39hR5DGA29yXotwdlXIpPoRkN8WCP3TixheVzxO1r+J84N9lDehyRTzuMl
IB1iMkp4WXPPSbBmATP0tmAJWgRELt3x6Ja/32ASuO7sqntpJe+VPxcf3WYrw1Pw9rlcDKL86HFc
4a7jMjRFygdojq79dsKXPm1XZfUc5wkt33EYoB5aqaeoksVuBBUOlKO4rNqgPJQdqxILVXn0V/ni
2e3l5+6EWoqJOS6/yLPc5Nz2i4/FTJJbG1dzTZG0z32MOko3aA6xf7KevjcVi4lj8+Si8oUvqHMm
nLzHrsHfO7LWlkTVH7zZi5HDvvXUV9tytuAy2PiH15+L0uCxvGS9fqEBxcY4+CCOYM13lXfHeQeW
lMWrgt3ibTFymjIOrY5q5OZ+niayrWDxc8eAYMnD2orrz18Iu+tjeyW63LvbtgLh23e95It93gNp
h9h8CMkzG1A05XQZpAW5ls322DQo1xLbwyppqRezcBmAKjoSMq2OauVRUQCcfl/pApfFxCMbol08
VlQ6WUdWk+lGB0t/nA3e34I3E/Xcyp8KXOOMfNPkvN/uDnF5YGDW9nJNG/OA/ZH/S67z+edKDNKO
QsxPq8OU05Ngj6dvtAaPooKWuONP+HyTYI701rEIMBHy1A8yyluYiORekgFCLO4h8GDewX8G4mhy
xT73FafkS+mteC59j+5SckQ0tsRoKnkRFy7k9oTNK4sxLo47j5UG4hC3amp56FTIwlNJHqt666UE
I7fGCSkotrurC9KnyYXDTcGqzymoibuUv7AbORV8rr/VtjoieqSbVlrOzgjb9qwrdA9sLX9TIR+Q
ZjzViOEoyNby0sd7B3+M5YZRbYnRinJ4yIvqOJDydmUk1fJEgFd7JsimxRtBcWXO5dvns9L09VsR
ZB/NOj+isFnYMBQtpJFLve02Sci6WPa8Agm0wKtZ+GS8GT7puGNFPHGPrsmzsVEMGPsjMRLl5foq
v55yrqpnbfU5Q+2i67IzBrBseMDjrlklu4vczXpEG/SMtAd4cXay+TBYaxiVwxQcSfSCeNf1WJf0
hJchyTxSWuSavpFGRm/Rsdw8Gi05Yv3KdRyKjFJjRn3atS+Javpo5mT13QjL9cGpCqiGTUnyr+wf
ClwnMeec/GCT9PgCyZ8cn3ppqIid/JANVgKjD8NWWnWRt3JMGtt0Kw3k2J6UlwlwhXW/jdLJLJ4I
mimXrv3/vJ3JktxIlmW/CC1QzBBp6YUZYLP5PG8gdJKOeZ7x9XXUsjqbdEbTOze9KJGoZARtgqo+
fe/ec/eOvMClEXVyvTRXukBGZsMbOyAge+8VaB+JraHcSUmhgeTTblLYa0fscyS8FGz28poHnjH1
IoHPgeO93ZgwN3euktdXsZml5J0k8XosM1qeRq6uQX/RyM9CgxqlHrig0QsG/4qeRpN5qxRs3YAA
U9R4vdWARB8I2Sj86pdMGnjdHnjZgCXyPODQXRHO224r0STrmCYgL5/wl3X8ZQbGA8B3BeZrIfpN
05sHeudvYRaOP1MAgljZnMAb0dysuUB9r2w5YZi/9xPFsyIiNi0E3KjJSEFTaqz3PA0N5uMipjOr
yrDjkqkWCZ8WdiR9pyQ0kXWGkf4QEk2qWjcKQVQoXigTVWJwZnqXhJZ/J0jkTDTLMS7Zf6HXPSJV
OTQWwCwnziu2cuVnZfHw2SOZ6Rp+AD/tlW9mx66b1ELfd4txi+AIo2ajEuqrp14RsmWqSQ80NhbK
ro4jsoOnnFUrbz5LyuxChX3HZht/iKl0N1FE/SQCdpqyiOZHvTNq+QsvWAg4gYzCCj7GRCkRADnZ
U1H3xtFY1JdBY6tQRPtSBLQ48rRuvoeLa7C9oUBFY0QKdUkRHJGOuyG8s9mr3OFQ7ysaG5fcxw0l
PckucB2yOTBf7HwURcyvq4b/St7oTZfiztZZpg4yQg4ZcatPDqmOBUQ9UBjQeeUjyoV5a4zjuzsA
iklJEUd5gefQJUZZKdDSElP8Id+nbHkLug/bVgoTIXrR8qXM7kX0nprlC/42amRTvW2XKVl1DJXX
Y9ROh8tYKVZtmFx2eEMk9qmagZi2fb1BNtscW1VrHlHjviacaWEHK0Sb3cPYsKlhdU7Pyci7caiq
cId2VNdyO0WEtpzTnhNvcBCmjabzQMv5HYLmiQJjulnsqaEK1M9VQ10D3/AkSDri3gi+uNNGZHxT
fu9qoz9oTL86LeOzxo11ZYxJdKM2onqNVb577D+dLzvzmcETVmU8DT0uSQosvtMcP4oXGbbzVOoF
ZnUlHh/yWkHJ1vC4abJ5FYek5KQpE3fZCw9a6hyowdOVgkazX1mu3KRzbivDUFF7tx3hOCM1prYM
1baIk1VdNuUOFdc2UPt2L1wmE0r0EXLa4zTu/LYwr0Kd93k50eEwxpwRyXstn1WULQQ0GNB6Q2oC
Ltean+iz4iu8YXiFnJnFXEIFk7eWZaJBZFsmnqqweSkBeK6HsR+vw4olBXebHxuR9Lbr5+Aw05lE
yppN1ykZt3d1P2DgV4WvhAx/JjuiuuNG719OOQINilM8MGJxDXJbQ8cVp7DiZTKNZ3iK9OUtR6Dz
A7cQEcU2f4Hj9sRRYX6E6cDT5AKY+5aNLX9Lk3+oi6q+50DsThmn3uXp577pd3aCoNdYPmhC8Kky
686Z4q3larcFXftdG3ByJRUpuzSqTGMhSzd0h7OJ8nE1p/IMlEOZvtSQt1NDsSmE1S1A7JzDzK3W
JBYka02NSFJnG6MZmSKnRP6Vmt1B6ZeYHbc6ztoC8K/m5aUScZ0YFFixol1nDVrQ3mByqMDAJEuZ
Y5innSOu5ycaCuP2cva6E+s0MoKHv1/8zX9qL1hSDSTIF1LVz6SkIRmQ4idzulVgFYAcpGFrdt1L
XdEUTFS8cAuSNj4Fv3K3wGmOtLxnq6mezPoZze+D6sSCNcxFV5YZ6GIU37Lth3QIb1RtWjDkoa0g
0qvHnaRiVBmHGytH7o/IggK4Cx8vjczLHYl5+A/EntGHNWE+NTvrFrph4QFPFyfNmqeDVU35SZLO
uZTIotTmDtQxNOW+lJKR1JnUXooq/nUJ64Xu3PVwSZWgORZt7a6NUFaBkZwPcuf1zNAJ9qkQ03/e
ImciQOKMxoCeroCc0f/akQJAGOUhK2UbtNwpHXsMDi3z2p2lUXSRc/UUXzZeibWAqiFvSRSNf/9Z
/6EphjOHLpshQJDTz/39LQDkqc1YS/ttAsmJCecS7dqGOimCjQCBJQEUYJGNPWSx/kW7SvxDG5Hr
u2SK6WwY9JJ+f2lWtsDk5fZbp4aIabKpe+AsxF08WrlnLFX11hMH5Qfqgh7QTG7KIR/u3Urbzvok
Xv7+Nfw5T8HjqNoCZxG2BgIrf38vvdarVVSO6daQm4BsGBgdSxp4LDx+07iNQ3bXv7+k/Hifuqj0
RyUfD8GOoPD+/SX1olO5bmKMbAPd8bN6htIR8k8iI3S1bQYGrcqIkKiBqBMO+e7vr/4Pq5k5AW8A
vt5llPX7q+d8qQR9K922xlgH9RQYUMGF4osn/B++VrrMmmmBtvyHMRWnKRQ5aontIqBC9tjHPVyK
bwzir1oXG2MHgvPvn+uz+kl2QYEFEjdEf1vQ3ZdP3S8d/Ro2FmVJ3gHjT9oj4WBQkRFK7NkSaOWM
zgNYdzKmVLpncrSeTxmOs0lUqMFrhIpD/GPJvlBkfZLIXN4Sc0QkPDzsNIE/PVxQ65vYVSvWWJq8
lZU5//xX8ZvCVy+zqf4Cy/ZZucfrmdDzbKx4IOfkIPL3r6BHpGYFRdpundi+asAJeoViFn4ZGFCv
qZqRYVjf0KA8VlBuMtV+bGJLIXR9PPda+qNzRgw6Zrx8EWsjp7KfHngTVqSJYIknT1iXkcgvv4zu
TNUc2mG7zaFvre2M4tmq2WqA5XNkatoed+cpokn2rHdVJb3+VLRRTksX0YBoJhpT1HEkNWkonktJ
NbH0K9gBWN+S5LvV7uB0T95iUIJ09l5H60Bg50cfRpDqwz7xlS70I5tOjb2E5PkVzJbk1BGUfggL
WoJl8g6mli7v1qqqYaUqSJDBnc5XQytLju0uB1uyqM3+70/tZ70oP5mcJKNo1JFswe37NCx1xTB1
XAwhFgRcF2azBsLaESCejTl9MVsaRiM9pnWQw48fBvXyMWmtro2sJozAsWnVBpx0S9LA8lV7xTfR
gviDrJuXlKq0hYZ/piUBF8ShExrmX+5nn9F1l8+ADgcyn2kxlFY/nWb0MtjnG4pNilLAuTBiPHpq
kA7t5qXXiAWKrPwEAK3xRWKTcJIBthnV6ott9c+Zq22ierMQLOuQ5YxP3yTZbXo12GG9xXVx0HCO
rqTqBTWr9cULaX9uoYwOSRPDtUdak/15p2EKEuA0SysYIHQFE+oeMSNPru2u+MgW9D22TVcqlt3l
eurLVQEDbaURjb0mVyb0xip617jCQ7shViTnvgdP/eMiwinlnbHg8k5/+0RKKY3TjDacEnB3+fuD
908/GgM8BqAmoD/kbJ8mxwU3Vw2ie7WNIL15WoYpiUx0Ujdaqk6c6xhmxv6HvC9dxDPQhj6gkH6x
Y/25QYKeJUAKmbFu/KlmyLS+tSshqq1qlD91dwaPp1l0kDPEUBhvvng17c8Jli2z/lzmvlCPSXb4
fX/U8e04SBor5pejjCPB4yLHkvg9oc6L0KSBS0FNZChHhGOE1/gnX8qpTM9WTnFvqOF75Yj5nBn1
shu4eK9SAyG2QeAAGbLtcE708frvP9Of5yjvGPArBbHFjv5ZSNCYkw3RnKVlKzPJWm3VeQq2H79X
uT/RykZBpmZfDC3/oeDn1XgioN2qbNufVxIMPmcsa60kzYLGZl3qBhfxidyQ0pgk2ot+aljk3GgB
E9CeOro6jUrZM6Tfrvi5VqpeXNBCCBgUYYoaoGCZujjQWhGbmmq20rliwu1LPd3sXrSFeuvSEykE
Fycp+950ttzNYpN+rRy/GFof3xJlwtNZ6hGsC9uA8IIEnay0xwzR1UooDPUqMEs4TPNqE9mymA9G
In3khBKh5+000ie5zDbKDCs1M7fv8iZsxR0vN6lMKII3XZmmdVW142ZZeAz//lP+47ZhAUQVfLkG
5OXP1YCzxFEDXGEbzl10A4WPpgDXl41mGh0uK/KyI4NLLvrGd9rmdLNNfmj05I439hp0BauBaDHT
I7rs9bk2MhqdSVXBsVeZXtdpr5fRplEJF81P3hxyxt1XUcKP8PdP8mcBizaW6gI1E0lZYEJ/X0ZN
aDCCbex2W9gcxj3WWemzYkkY0XAMofmtXUj+r4YT2B5a0PSLM9P4c/91NCi3OpoXtEbis77HdaYU
N1UBCyljilZqzXRDgEWHLYJOuI5n86mozHwd61G67zHyEA7MCTkp9LFj+U9migu0V21AKAuPKWcX
EyWbAZA1G2+q6A/pXL4oZOli9GP+QGsDRBWd6gkiUxAhk6zkNMCkyZ7QlNyquezxTbKdu1TxbVOP
xpOamV6luqdmIDzAtBZzgxWPrn3ofvB/DD0yRf2JjjnbFg4Cm9Rm3Pj3H+kfKgsHlr4Ac+ManMqW
/BZ/qboGZnVFQlDEtmZIcRkQ5IYcCQsmQlXMMly6bCSTZNmDWgCKGVMx4CpleFDtL2OYRUVUWzWu
vua0vs3k/lZbDzh0Yubi1WvBRN8LZ2YRtprP27+/+z/3PUezqChY9yrX1M93pJ6UoRYVbAk40diK
gPmi3CrSmXbkpRuVBfkXu94fxbPNM0V9yqUMAx0H+6cDkXToAIQcN0Fa29VqrjoZsshxfJnFtJef
t2coNLC/oORANILJlzlnRzi5DifVb6CO+iZilhVSja82j88H5eXNmdS1rDepGpJ//suPac1Okihp
kW7jqEbA3fAeSAFiCsC4LJPfyt+//n94ObnEUSrpgsvEH8dOWplksZTpdjTlU4uGdVYoqIyWZ4e7
41c3YufzDcFmj2NHQdGJkE1wc/z940XNwLSxiaNtFEUmTAnCGyMDK+hkuBtGTS4oqJSKBOQoZwZl
6C42R2AZQimujNKwn0cjd2+SAeSN3l+3lkPCBQzSlTEOtT+yRj26K+0xc6pii4nMWlVdEZ8KPUFB
LY2L8dIVmzbmL48HzM/Mrm9j2uH7pC/EpkzgDymlBunOcaoddxgjWitlPHoGdv61SgISBuFxQ0ey
9puwhlRA1O8BLYfCRCW9bmfVWEvo+dbWdL5DBOXEiSuJB+gvvC64J2+WQRm8rHCIYYDPgUtXeRdS
bSfGur+FNK9tcGkmsIO4qQVQJWgbwlLtqbmXVcyc2ivSXD8gUDXRgaVu4ll5XWyKyogPfdIM0J0M
gDCESOtb3YZZ7Ma8B6UKQvq791VnXIdRrHkK3eGjQ3An7Z9FvPUjyUudnZpfLDT9c6FOlAhFGKBr
rqvI8D6Tn13pl1AyTnkUFM7ucu/RM1QjRasy2aaWSrRcva7qutgG1Wis9WU2fK2SPyDhKR4+CECN
CZarld3YCZzZ6HumJfrGQXqIzYLwG5MHyJ8VEtMdNki0802xYYhgrGVXYuPoZAfO5WicXPnXJ2V3
3UXag2mjNhlhbPqu2et+3+TEiyet80XD6fPhheyPBcUKpo5ho/mc9sjOiemuTh1iTRbYsTOWga9M
iJ83z8tL2CgMTUIxxR/uFW5hJo0Ayf8AK+aVA+3XAeiil1aARFus63w3yle3os9FAS/K3omviA67
3DY+7VAhhNvEihp7U5d27TP8atY4v2vGbvgHHJ2RnqKb7b5s1GANT6P9oq0lPtf2hAbIAhmPP51V
nY7L71vIXOckyOQl5BKrggUzJS2/tr54SSJfMDDdfeV2ZAsI7YG2Q7rNDGt4/PuueVHA/drZu7wH
WuQ4dh1Ev1Ig/usuzbJpbMlV2CRWqmCfr9tdbugNF3EVRmYzxO4aDE37bVKX4Iov0rgqJ1SnAGSd
e7J1Fi8abMjbuGA3fb4Q5dRqfJV1S3UXQb9Lo+ZuxHW5Nxubj9OBx6hrwzrZ1Vg/adCb8DgUYG+B
3tzodlgB5VeyL4qvS9bDb5+RApaWKb4yncY1Z/Pvn3GOOwzQHKGbnlV1GvVm2qhVKNbuUA6Hy4dw
iYa/UcfQlkFcYs3gkTTIRV28DLbZeqEE83CsN2s9CsKdG0aOZ5eJwrpW2/20aB8VWoydMhDQ3TvA
F+NQv021XPerJh4OyxK1u6y2GhQAi7O1Jntgqt36igw9NBcwgJnVLSh8SjljL5RNXpEQ2QREO1YR
KJOmbq8m/ksCGwckFlF4NyumgndkzG7mpQJMCBGNyJGDOeKPWgww6WEdDWcttrsXpSx+/P2R+Uym
d2y+TprwaCptWsH48n7/OivXDeKFe9MmTBt6J73SrO1kOMXheJ/nRgCN1xCbpRNgJq0ZMwsdr3UC
YG+XOmC0MDRj4mK+vM5clllSDNGxTkP1Wy1BNuriLkf+Fus0wIhgImwUOxpJPRabyNqm6iAt+O6R
W566liRvBiqtsam1ukDUpzVrxSqf+mzuNwA2H3Ia0l66NF9VNsYfuxVUAW6btI1MwIq0S3//BpK4
my3aKSbwIg5v6Jr6mwYuHrOWwSMAw1rz+5I4sm4kIU5XcgUhTh0dSdRzdrMRVx6MyR4XWpk/4pxG
3hGz7NKlNdOVYyawUsaKB9MKFa9BHOepDc/ITJ7gWsROsu5VR/gztCVg3PA1NeN+HPQXQxHZanbt
+yCKf3DXAazAfOqYd4q9CxFtnMMidm466kkf4GTtu0PGdbyIKi+HfbG16A1sDUZ+GwaTPOgDLzm5
mf5FD+ePKk3eJQX4MaI9ZOzHpy2XQM+IGSXPzpCZH7gNnBu5Vho8VetRYFH8+6Nq/3FyGfxEOgo1
OrlYSz8HRuU9vSq179hhkVN5EOXdF4Rl0ZGgT0FWbT5tdDVIriKri46a07DhNZRfYuRLn4aaCt4Z
gzXTxOfBDU5jaJ2DBWSYQOUzWYc5hO1dz6zrIUHyyr+7ri7poC7PZZNwfGgjq5my/aNs6+VWk+GX
ol6Gn0Ct2x1WMcHkcCpOSatafkqO4CZCEv84gmS7Y+AfeEKLBsDY8QLdBZ1GaghaXNZS+yGGrTNi
LnfPRPa2wx+zc9OZnWNx+3NuFUCIcFecR5Vtua3SdNPKt8PEVPJA8uHRnHm22oFjhqQ/J4eDCcgV
1B+rsFMS8IGlatBbU9/IdwUYMwjG2VFUKhu3yWk7D6GyqfkiV5EtLD+iF0QFyoJY/tOaHtesJEpc
9OjylPx9nbWWlaV5iCrWwajIHsL311Qmh1NplJ5tsiD+/rz8+XQyVUSRTonFRd38fEu30gJl8FKa
mwzCGfNtVgOyOXeP5sjZRQtUkL+/nvizsOTahlOaGy8ydYgqn9aDg7wN3H1obNAx6X48owwlJMI6
wZfotsWiRscJ9hKATwsGUd/smpbtwkohLpIhI2CJFowCYM6Cfuaf3J6DSh34qdUSdu5ki25bkSSC
ArNs7ohDQBlTyMPdDBpOnji7MYvy2yy3kZAMFRTXPHSWyL6hX6z9xEIVmpSx4oX0Jh9Kh8NusZxz
Nkh8Xqt/1KVbestogqLKvmkR711Ru2kzO8FypK+l+aKfaKyUzUO78KwLCcS/HK1VSqnV4Al9QVGm
k9+J4F4g8kUjwmoiH8rZRjyCxxKEyXHsjG5bWvI0zWEQhRV1SRpzzhCDsaxUuVZhbCTIevr5vVjY
32C6MBWqecRT8EI7VPGcPSnbbguk7wm6ubLheyM5pOENVTZmSzouIJOViCnAXAOKv/xpxvMeA27Z
NLak45QoQ7yeRLn1hLRgNctTN4m0dm/Eqc1iYbuIxUg90E3kO4up3Ued6pxFzQC/J49373ahs2vJ
YzkXEf+KGlJBFIHbeW2J+BvNd7clpLe5iolLQXcWlJwLfEzFFMnVoCyLVw2i9fu5tLZ4lPDx5jHf
HdkD22yxHq3Z/g4wDONrZmh7VudwwlOj++xgPMXm7GyHOqNkiSmjL8vdtfj6UJryCgqnQOVS6ZAa
wBDd1Tsu7fwcl6f9/5vvU77Q95JRSAxYqf1f//O/X1gSCn77f/wLreAWsuN897Pts+5/EwPkv/n/
+of/zTz4wtIp4AlwLWTV/t89ned4KZtv+a/+zf/zn/3bwGkw/WUSyrlom7+6N+XNE0occxuNRfZv
96Zm/A+DsDvoGTgr8XCbzr/dm2TagS21uEixjfHfWtZ/5N6U1dyvxTNOUJxFUCEgJnAxu1xifmnj
TKJdUN7mw64YDCA0aVHRYamJ6kjElc52tI+D4TUp4W2ZYf9TC6zgHJooen/5ym7+9Xq/8g3cy6Dj
8/vQ8DGAR6TmpJb//SzQ3VApRRkMO4t0gV1ni42hp1hH1xbg9+ho1Lua/AtkzIDwUSOZLYPSMDgn
0dSt6kZ/6Ikfh9i+tE9LfKWrxVEn/Xkdw6yiNUi/2rKPFThs4mUxBpjdLaQbunik55mIKD21fxzb
5ARpzZ+Cwk/y9mZKp+sxRe6jV/2KC1TQ5s9GTuJIUuW4XNOHPtYbv9XDb4adwrS0e8szrWGq0Mo3
5PPxQl7v0ChYlfFL21YPuuQWBjMeH/1mdJniGgZUOb7YVte7l8gaUwJoFnVjhxopR1TIRS6g+Ibr
WTuXSrmxah23y7OSLndhktzjoDzgqNkxNTkU0HRp3aB5q++nyXzFw2cTMp5ecT/tVwbMOkhapbPT
zfiZPvxV4ywHC4p0GcXAH9+UVn20Q16+s8+N2dyRVLLVutIXk+KNmlavNAJI1wjP1nOf+tKkUWbD
j7iG4dYvYESL1PrQ3CXYt6YW7fNFz3fErtfeZC/HToxnxaEdjRotW42CiOvZus+zEDrPXVvYa/ox
FiPk8b6ewhvO7Q1j2oRvy02Rc84+4sbOGg91oj/mCIRWqkKQdntfF9PHkMPBa9VXADM0R1VCccbq
JRzjzWwC+K11k25DSEYi8EnbfeTxWqUmHi4d5qyg045ey5/V4Sokh4Vo+ONg6XfcYrmx2v2j0Dk1
xI8yz69adTj2wyTDXkKvnJZxJTqg1o1WrNMg88CPvyV6t9YMLnnqlL3YPJp1ZD1yr1ZhpxY/yrqB
eAdOrGwTEgkQm+VJ913tqog/DvBFwva3Ct8WIyzy6BkK2IORP9tNs1wndH+fhyU/tqlxG0zEvDjz
6K4aKxz3hmZ5jDKOmIc8uNo7ksZfrD74SVbVeV6ugQa3BgkwAsYU1jH1VpMAAWVc9lWYPMNkG3c9
dHcCDm+WwD4NU03AkLkZTP3amG8bpzozjVu3TQRq2JjLk+FS0/bg0XoruukmScdNuh3XR1QA3WQy
XzPTnRPdDKGA+5yvoVi3hV4AwUOr7Lg3RBAkCAOm5wprKRHS7wCyfKJZMnp7ojnXrgDmGaYZxYzu
A+PzWgeXW+ZsoPxxX1uPlbglwNoTpbHJ1OVJdfLdoBFN3EUjYR/WsxLTVVGyLY+G7alI/vZ6CX5r
EGq/Bu97VfbiEGk2/c3lMR40k3wG+zXGF0sIk4nlxcTMptPlIA1Fa7cIOdfFQrTSUIw+9+3v1mDc
iCCRy0m7dlViiurOvI7dcM/s561I633cmz/KFCILlwE6rBgEtDLfEEy9Mwt1PGV0WDelzcADCfqd
PAPXS6Beh2gB/ULcNNayVluVbx4hSKgqe6eKz3lcjKDEdK4ezbAhCwTlsmXemE1wC+SkhqNYPcRO
sSXBzFjDPRZ4bar30nQ98ElPOQEYFv+DR44AQBH0qfNEJHfUPNpLc4309bWf82oXiT6iTnKelnG+
t8cx9CYX/0N3LMMA+F7zoCru9aLXrwQhvWmdtunL4KTO/Ws9p8/pbOfbruJzoNuZldJvBpLG7Vi7
mw3lznX4enKKTccuDl2P6KfHUULGT0lem90kO9sZ96Pq4DXWtwv4Wz3Nt0WfkOvGTGecg31Bkvq5
Dlj5BRartaidn3QuniaTIoreq4/HeEPCAXpWAo58UHowc0Wxcxb3m9Yjxq1bl+evIwrGishmSJRH
rdRP0mzns8KuwFM/127BeJMWoUEyOGl4LfRzm4UBBTnqxlfuhjf4KB6U0TmpQydzAGCoJjbmcSwn
Whnul9D4STlqrsjKyjwRt6eFr1UJgnM6jJsmJRbBKMeFmpLblaKQARM1jPbBTvq6mh5ZevtO9IXf
G8pNUw3Id6MQTkyinA3VJN4mjH80ZbVtl+wOpx0GLiW8haezrW2eB/DGkZ36jWWfe1ffl4txGNuR
4vdgReSLIQzflSBEVCTOlvlKZNRjkLd+3EE1nUFsjzCASzYhlSTkLgq2FaTOqnyLSN4AZ/48NGI/
Za7XZcZxbLvdOFQwWQtP0F9Y03Hcq/Ek48CIVbfv62D0cLLs5viqLrvnOWdIQlIPbiC8j+KFUu6a
OCc6ISTq2e427gBjmm2wW5RIXsibByvovjUp4QiRASPHap4dtyGQCkU55tDCBUKb9Sdhn6ZF97Bq
xsj4m1uFbIt5YueqJmvlJix5xbRvzCn6Wc3HEGhsaavX0UTo/HJF+3+TkAzXqPoHFTjXbTJE+kwc
qd+QhscfsVb8iELjWrc6kkeaXZyGDzCTfLUHgmQ27ouTYHLpPzoq8Xpm64RM2prNlVlPLMLyhSXy
VM/mwc7eBgfl/1C8hcxPCEU69Wp/bXMT0BGTbbUgOtMbfMaKd9u05cEGONBjDZyr/Lo287c8VDJv
Vox3166vIBXtymk+22GcQ1bS14krdrne0lPpv/VL/4JFys8gFjK++E4/7D3X52OkYI4ICPrQaDqV
5srCmtiiqswz0a4TZzXG91p+0NkUIuZGbMs9zd4upxPe+92Ub0f9TPLtnozfa9WNfw7O4OvwCfDU
cn6WdJQm1PlZjVNUPeMcCnD81vBg09umsLANWXc9XPUI3Vicd6/RuchOWvuYIJ3Qa2VTtclVRU+V
CxVwpoEZb2wT0rJofhHxsZIbOs9Fb28zgi7LvP2BcOkYxWQqSR9to52MHJ68NWV7t5a35+xoEL5D
U/OpmZp3EpkCvzOMHENghORbaZmvdwsxsKQWAV+4HReXoIaIXB3AZBQ2BAJsy0FfY3c8pJCK0g5k
VGGYN+QovXIZ/E4Y4zMUiC1i0XxlG80TOPhdOSZPid34OJjWljZsw4liZnkYyF7r2XgxDa91M7+r
K6R7QbudhenbA7Dc8DyMJvZpQuxptYKoKNfu+JFF+RpJSVfjEGFyGHTxddIelHj2rMxeT3fTEm3K
Fi10cV0HmCcVNAYgnyPOj5h7eX/XcxR5M03VZNySJxfa2nM4qndxr7IfONs4fIBiDB3J3PWxcbMw
7qma/jSp+e0gbmDL+hnGrSV+U0iun2qRrkrw6XPyPo7dDtjQKa6aEHvTdJhcMNtjDQa4eCKGcDWX
4YHmHjYjgu1dLhJVjcz1FAuCejLnwULX5BjdtxjHBvqN3iPpKl451A+9Yj+nnV4C6HiqlxCnrLLv
tSNiPQxabFkGJekUWIc6t+5F/jCYfljOBglYbVrjf0WexGadP4aqrawBOcUHl6lwb3Mi07dfDja6
03PlWDipYGsy/1nKfRDoeP7Uxu1ezDEtn+qO6MolNntU5d38UXSdc+MmXOubVB9+DGNJ4kPqqlvT
JDgDbncAVKt31ppjTn4J9/C7RXrIraPn1lEFpQ51NLXynatV6VPJtM2HeeXeLQNxhLPSRW851fAu
Yz5qrxLu/X6HD+WAOlHr1xEpmb6MBy4gze+FPYc7uzHUn7yk850m3fKu5Ja6I5yrwzSTiPvSavSN
sKGhOhHyQrVI8qOq2M099z3qYwqzaTU0RXtb56n+AIVvWisuk/o5icY9Wq3qWA5GuO+VWdvY2Kxv
ClAEXjALZx/WCmkqOYKkbV9W9bkok9DnrIHHCzV8r+C+OmuFHRzoQLcHt7ch+TBpAlPQABW3S6s6
d4zW14U2n0tHw88dzmpyT8vcflIbdf5eAT0nTtUKNqG1EGMEuv8VyIZ7lehF/chFh/XjtGH+7iRW
/6JkujmuKI2Ta2PozAfTTaI7qBPzbTu61ZUYG/NuMJLpuind6DgbT0NsrlqHHBd36aa7oBTGI8jw
GdJ5PGuvpqOMm6mu2MqWKbttBrvHxbnAcuPAfIOnbu/ysndo50/Te9IsxU2fjd2NiYn6mtjVZJ/H
UA1ogcupBSj+qHT6jZgL8gSo61eWXjHzHYi+0ANNrEsjIXsiIgAslxfsIp1jXOthQLs3G2ma6ZH5
rCMMXk9sT2+JmWmASnp9ZyS2ONIVmtlTCvh7WXxTTm9TBEY9jsz10GXztYafLFxV+TzcE2CxngWh
snO+LUtReH29fDfh4HHjbXuUP8HwECjWo1Ms11advlpxtjNMgnVR+RhLD1+8i3eKNR0Jr/DjaoRi
ZptrRXVCz4A9Z86cv6r9Mir1HrovZAlhABjkMNOSbwYqk5lmLXPVDcGmwMRlkBDf0IS43XGtKyc0
1G0RNOTblA9aYexj1bnKjB7j5bKOEp133G+HlL40rG/RuX6ltC+M1aLVHMZUlLn1MBjDY6CI62qm
96ewE8VRCnxP2QP/Y0ITDvtK1IZnKlq2A9HNZHnRrmenX6HbytZlUvhuHZ3reGxRT1CUtzF0Xs3Y
DA0Jeq2ieZXf9s8kG626sj26EZQ65ABhVnxURfv492YHOurfmi4M2U1kM8iSLVTI9KLdT6p4XOtU
TKY17qzsmWt+fFymfrqexkrD0pfNB9Uq6qupDJdb9qfobowt80Fgbbtugpooy9YqiCtNh/zdviwV
ItXrx1muH1OupEiuqVSurlquM3FZcXLtlUuY3pMhTAOlZGn2co06crUi4VsOmVzBpA6zmAnLaWHk
pMohDFjrs1z1jlz/OLJDP8+X+py7rbvFSycjSIGL7AG6zl6BefyGwZq2qeTeIuQuAy1i3IcBO4/a
EX9RG6P+YJsz+5Joqc/DKOru1aRs7wEK50c0WM2hWpruOly4jblyp9MCmuWoYlW+LvZB8mgczLGl
+KnJXbKZu3gfEenhEqHlp5fNtJf7qhKH2PUumy24n3E3p070RuyNieNidu+MJHX9SNfSJ8DcXBjG
ke1bjUbrWM9jdGu4pfgeuMrk5wg39SrhkL8cAnCexZZYU7hQ8owI5GlRynMDxuL8ocqzpJGnCv2c
8knIkwaRC4cOv2a5DyE3+LU8kxx5OrXynGIEE+2nqTyV8gyL5GkmONbiINZI2Fja5QdNwiMMJMLj
ak20TyPhJS/O3HdowkBuPs+mTVMr77X5dQQ5wqrRnWRThTSgUp5Nv7fIkltyCjgNJedKn4oru82K
K5RNMSoWLbqqBp48HSM4sHYsX0rkoub/L/bOZDtu5Oy2TwQtBHpM7iAT2WeSzCQpUZpgUSKFHgj0
CDz93WCVbVX9Zfv35K478NAuUaSSQMTXnLNP44avVmEDlWE1MNPcVJ3YtrbuNqhqP74jrM2CIAYP
xP8UgtLkYSrjeN1WVf5Qlanz6tWGcSpSDomdQ7BfjR/aolJgaVmOWCas7Lupy+tg5mw9JMLfehuH
JnUJ3cK6h1fKwKtAQJt2LlM1W06boa5vMd0m+cjW16ZklNPr5NAkgJeDmcdX5YBOIzVtfC18StP6
Ke9IuNFG8sdmrSzucPMhyqRhf6eJ+aJ5un0xSd3etNJ6HhJKz0EzTDj8A3zlLvYg+ET5zRsd7ewl
S3yjids41LPkydW7eMUCJT3GjvOUiPTJw059Sms/25cuZXZf6MfIFHCHyB2Kt840UPR0ONzxo39L
hM6sRCQ/lVrCeuo5pirOetiu6txQf6zGgj8OuTpep+7wYveiOpasq7elM1ls1ytjV6u8CRBOEskx
WzsvrjAMlaO2igG9bBmmMlbRm9e816/UhcZKd6Z6RfXxLKvpM8qx8nHUJO2Yl8c7q+8HDzdthtzX
lfDqM1SOMNwkkAohCKl05NZziZD1rKHdDgbvWuUx1wzbig4sUuTTTO23sRzcgxJZ8pLM5Tdb5FQQ
tmx2OfkW2GxM2Hdz3vNYEWJWF4QaN6JNVp10iHQJZ2T2cGHWHfl93I5+QWkhddr5BxszGhAyKiYi
yODSeGH1uQo7fsOKrhVXsLNu/eGJr7MPkWnnXLsI+59bzylPVWeHB0P6+l5y7V6q0H0TiDifMkOb
eQo4UEhmeaOL+ZmaDiB+B2mISFySJSPrjjCsFBs5n13ux29Ib20yyAj4zmqyeKgKoBiq5LtSxsuY
fyWl7oKQnycCEIQq3QfCQwwYn+VPp51vpBE7lMI9hu28wxKvwRIH/JBEd21jDIGZcjgKncYDwDqX
Fbu9x0EY+jOuspbuVfyYKt3c2HX67OLAE6gPNxrraDpjSa53JAg2c82TcseYWTLvF/RSgj00ygEG
0nfADw3YgoRt7ZMOuANavngfjdH8knpLk0l4+nae8L6SsItmep12w/wtTLIiMH10hW4P3J40cOPe
7VKC4WJlHiLN0U/x6KeHvLPa+7Byu4cBP/KDHWrT95Dz5ySM2t1PS0U1LLVVvVRZ5lJvjR+V11KD
GRreKG2sNKCxS3XGiWs9A56bbs1SvPV84h8X7/+zDdWvC6r/s3uvFmJ2+7Gn+vve6rdN1d//5/9X
ayxkLv98jfXUJLJvXv9ijcWX/b7GMj6ZMOuWHfqHVfaXTZb4xO4IkSxbXwcByCKg/J1DyibLtpd1
FeIzAhxM45dNlvEJnLVuYbXwjAV8+B/Bv9Hl/KGqcr2FhGqB+WQ7hs3T15f//ssqS5aZphE20u8Z
URC6TBfPuNvbFwS2rIAFvaCPi1bDFC+5svBt5qp7nwzjCxral8LN9VtYo5ux6/GtUxwCGbIkBiFO
H2iaIH26q8vHTOrtabGeLwcgMaUsbFlEp1f0fYhZIUjtqSU5SiNJsHGGsjFRMaWx/VJRnGydXt0q
WrqCWCr6BWgBkY3VFVAa7A3tzYrMO9LKDGK2tPobUhEGTuyT9pzEBCMDheS7RsO3hPUYIoYzy+2B
UKIRzknhRA9sMfwApJq20Wsab2Gm5RmIlXnqYFUTmSSdc1yGKKalaxWL2l99Dn1mW0n2OmIgyBgs
5kjHFc485D0beh8g3kgS1nHPmJAUyf4GyWyXNZl1lqy/D0Zm9yRYqwrauE9ocy3Q/azcXk3sb2zR
/xS9f9eqyNmIxnSvFsLTtS/jTVy32U6BwkG2XZcXN62gzE1t+N1khLp3KDuOcWvIAFEUCV2j7x4y
sBVH2JjO985R35rJj9cmJehiy2/Xhg9KTpam/N47vnYJcYgf/JEWLOnGNJhz27qQ4d1v7aJ6TwWZ
eTTB7n2jp8i4IyRdfSoMDt/KY1TqWpsshgIz+nXD1GEybh7Vl5RQmSrE3vdMH7MXs1IvlidJmeFO
WbXLbV20+tla7m9ZkYMzL3d6xqWSlF62dyv/m7/c+w7xlOA9csJdRuF2m4ECoVoqBf4U8BrZxKfE
zZ9YSDy5S13hLRUGEajJU0tKepC5WG9alHRYHqhJxqU6YW2boeT0CUxdapeOIsYl5XfjMou+kDjy
hefVf5+Wmkdfqh8CeZugWCqiQba0gyEG5ImA+glaBsVTulRRw1JPsbhZcC3W15zQy33atTexVF/Z
Uoc5qdlui77qPuvEafKIerdB+U+gUR5Kk3aTjof2NLacVTswVlr5A+DWaWqXZa1p1A15hh1ZhuES
SQ3rRj5YziQ3wta0gDjh/N4HMbepLBZcRULAssMzeB91LbmFkZUgdUOfnMcxx5nf7uZOXhZjfsx8
uTFPqF3SW5ta3o6qFgq23X4WUTs9Fn7BiIp1+150UbnuLAeWTmoQ60VqcZ4C6uZXNWxGWw3MsdMO
/EuvhV+ZuQ+bMDPqM4DM6Dir0alX4cD+eiXsxgj6sHmvJHF+EWUv00j6L6ewpiuDQBLm4LqzBO5N
grCdI/BV815vQnxnoY0swx+T6ygIglXS6+/1dEYCqTnzj075XNIzhfLoklmvp122krO4hlkHNIqO
ZqmCqi3AOcA4bcjM2oniIOsI+V47klG/EdtlToJSUTJx0p3AH7X+i2p957mPendPij1ZtDqCIk1H
EmYPerpLLDc+4IJVp9q1k2d4Xsxxq9oxVzFcqFs+C+0OZA5x2KQXfXFK44se0zVXjlpFbVTuZTs9
yI5Ix0GKYSEmjIGWtKh4EBliWJmq+ejFGgN/NlN0R+P7YJJp50pzPPqKHpjeifFDKBk3uHm2FXP0
xbNyeQdP8oTj2QhcUkQjdpGgS0jQU2a19rT6NA0h5mtB5kxA6g79wxC7JysvUtKZQnkORZfex8So
rCu9P/dOMuwKq6u/lID5V+zlWP3UirGbginUJ/i/i5as7iGd0+fB58dYUnFuYTxfJ6JSAsODLVmp
MTnItL9yDzGprELAWQT/facLmvci156iqdY3s1nCizPK7r7KPBu5/5wEEET7oDSSM1kKoGUiq7ra
qY6eNGE93wg6PmQRS2eGtAs6HxW1BsT6gAy4Dzqttkng8YDnN1kDSaRbsixqF3wtgJzBNTmFE/sd
GFEZ+A6Nk+X716JxfiSGh703ZXPC6patti4RYA30sWbfzpuhJ9axCHEvVGX4GbMrt+LyMyB7NTdR
Anuv6nzjizfwNuc2VHs83f4F5A/ATmOw8eBkZjR+14B3pmQoj82TIb2fNiF1xdhz+gIWHGOx8Qzv
fkCzTbBBZmr4VeLxZowxAl4v01a2lt5cgAesmp30s8SNvqkNNBj+HH8uSmdnayNp2dwJ5drR/K9s
efE0+/KtmnignDZ/GmrChtJJAafI9bt5mJlL1IqMRyd9BgSJj1/TSDReftNepsKtOVDPewVHT+eX
b2yCv1MXfxtcI+RDnU0msEgdNkQEApSB33UEkfmAv6m5eHqEMw1XaSIcc60YQayrcjAClA0oKeey
BD3kmvt2yJonlJ5dMLf4vp2uK/bmVL3qGqcQGJUgNMKN09nfVckyy7Lf2DiCPe8EWz7T/k3J/d9y
93+j2iKl7F+Vu8HrW/P6G4f/NYLCv38d3vPkf1S/H3/Lb9UvATfGIsnCEeZaCyGHQvb36BvqWGEh
8ETbhbbU+IXCb+iUzDAAKM9IrqIs/YeMS/+kU0zrOmk5v4u//qZj+10vRe9AwxG9V3+hn/qTspVh
M+xhFh4w7oHX4IP9Y+mbknIzmWEebkYYbmk67Qjk2zJfA1Js7X75nP7iW/2Z98+/neJ6Uaku/gCk
aH/6XlGh0RqztoWfXG0BMd0UifVt5m5LlLWzX38tdHvdjV98c6u5831UzEQ6mS85b56RTKcp51Ln
6f83PxWfpPxFP/bbT4WS2DNpN3znz0ioUCakHxZ1uJGx2nSoMXKHMN7RcLciajazA7BcK9YOuR4e
DEE/GgIVsiEMGczbHfpref3XP5Dx8Zn/6SfyDNPDO8VUiwAHnpdf25GCWYoGOzXctHMf74zUOiDC
tW6WL8L7KY5BItoa4cD50DfIzWfM6CwKu9mm2s4G6zDH5TeNcOsrp0N+MnsvPFkW949bblkQNNwp
4zd3+pHThwwda4eqvDgsW7NxNXkDwhAbvkO08kEImS3CB3h9CGrY9c9Bzf4Ak99Fr7XAl0wKrTJI
c+viZ/2WEL2jo91Go7rNIfcehEKrxp/sqWXJGIAOZw9gHCMn3PV1dW4dY59Qa9TNiyq0gxbX63n4
rpUnh7EBZkfzKCnXDGuf+Z+Hfvgy9MR+NaS0reXkHqzuMzByoJIDsJtqZ4JaLtp84ra/omJI3PQu
5/bBp7P2bAWdLDzaMTRmYlT8MF/Eeo/FUB4JLNxOrYlwMGKFWnTbOvXUVhuRWhlugJMUEfy4WBMv
Q+xs0TVP7ghWn+9JMK2sSDCqCXW2vzge6Y4F+WSE1IrcRtTbU14M2wiiY0p4ZNOO6yhv+Xj4Nr5F
mv14qxr7yu+TbZ657zuHdPNxQLkOW4OJo6i/x+69UdbnknT7JPHWUMGWHehRWryZg7fR02KtJY8Z
eTxac6eku3X8+HWghLes7/VUfWvbH2UzkHBEtHjk37fYYnz1kDTMq2H4Fp67TZikRWHb35F+IR+R
VHyL3EK7KIqMwMXrqTG5vsHsq7p1xKNldCHL5cKqfkRmHSYrKfnQikGmLH3L/L1VZXw15qh69c2E
usskWx0n0nKfh/GBZNJHV/TGMwnJw6ElSPMriVsAc0w/YiS+5J4ShxV9LmRWwtMmTZEoOopZwK+w
PEK7Lx65hVmWOa0bdM2ssVQa4anzUzjTq92ofF/aBQKOqR6iSzzI5Gz25r3dtM61mQf31hlFvf14
T/97Sf77S5LHfzF//fOZ0B1X4xJO86dr8fev+30oZH8yDKY7uMZcg0ADx/jbteibH+OihbDEs+fq
v8qbHSY/xB6w/IM7wTwWY8/v4TSG/UlwmVHqcdva/JXufyJvJh3tj/cCE3zPND3eXRAhXFnGn4ZC
s9ci11JpQdKDqTal+xq5ZGElSVPcxZYKz0nOdpR0j+dKZgh4QajualScr5Nlu5fUI6xmQj1B4imU
VznS4tKVW6X3HOHvJhDEZ6LSL5wCBQxzzKzhOjR2sRoNs4Gq0+ePbYzpOvWbBm2khR6IiUXrXFTL
ieDZCRColCH4EF57bPOEobN8IPZqRRf/PMWht20Wr4Nb2GckPc6rmwhSpBn/tpXBJNrz50tezNwa
Y4fYBbPJakBUA8lz3I7tIDmFvO3MBhIhRl+YQV1QHUzCXWiYWlD547WOLUYu/hv35GqUxbnosZ61
xg1/yqlqZLQGc7IGIfnTFsl01OJw0U5l3rwz4uYx4bO9r5KCKmDW5G5yk+cJ8Yijjefe5sP0O2me
U8U/OTGzO6sE8KaFgA5RFJh2jyZMr4pdMnU/aNbnu/Bzy5mzamtA42TgHC0R53eoJj47tgryut/k
FjlphVWvhVf+7Cx8mL6D4Qr98eQ5QD/TpxrpRyzpGBsXESP8ypXOuinQ5nSvqf6qGfaAWKidnvtk
tg+mW2wkEsEgyaqNkqhTJ7eO2P1H8SNGoVtsDiRw0YtFpBRvp0l5GLML697+QI3bhLMrsAxrhb5r
53U4ObBq2Ad00OrJLCpSa2oLebfJmjstYvWo5+HMfL7t5A4PVnQ/ORe/sJ/h3IKkS53yYWyI0gao
dYl06z5GZpZlzpcoV3dgndW666nk0rE5R0170KBP6/TJYwS9dUo2ylZECPftXdN0P7PyUQeQTWvo
m3vblflaMbnbdGJjTcNaxyZCiLyprcNppgYx6js16OfMHikaAIZ4nodTTC3CaoSCn41cMjKMsThO
zvK900NNuHFDiO4zkONkzd1tg6dcGe0WETrqMm8Uuxrec2mLVyvUWG0L/2ee+heTzGlLL5Dl1A9m
57HrSIMqM27NHIuvAx5sHZJasrFIJHn0HVgBIVjwlaGQIZjYtu7n2LQfxDh328QX8a7EFvhDWnV/
gsyddOtW2c5DXpvyaIatOqVW43Gj1DGmqTI6aUSVEHbb9AfyaPIvKRmtMFn7NjnHRqwf4jRq9goV
zFPrTkSll12LeFhXX0m3AGlWj9VD7JB567pl/o0+0n2cLVx7uZ5ljF1K5xQ7lX/CYuNwt43jthNi
UdbM0wXRR/E0d8n0BKm4P6a6LJ4LCqBtPRioGBrpN68dM6WgFvEApde3LyBt5ZnqYLyiCTXvbDH3
xw5071eR5j2zvWqC+e2zps6d7NDEvn0/N1X8TogdN2dLQM8bRipGvKyT/cvcj8kFS+14tolcOOWh
J5iIDIP+4HmTfhvNob4D8CzORVbFz8wefJTYdnPmUXHPpjbqZ2qFjrjtBocXbFd3J3Ijv6M/iFAL
duqa5rFe/pti3vwY1f+jdmZRAMcHySW3AMGTPn3GH2vnjEljZbZzdPCiKL+TVlMNh7Qd2rvaLNG2
hMD1pBjHlTJEHwiSmIMRn+PGhq+/QcD4jJNa2+amqnkL0mXN2Aqy3aNE37KAb9EKJ9HXLuxhSYGA
sh+cUk9PnV7cEXiJrbn25wdm3PT0oZdfFBzwFU/Ssx1OFWHhvr2Hf1WsGf7bq1jZT02DUqXvx+Le
6SMID6Pqwyc5EtBHYJVio9a6c10GcclfvGL4wezOccmeKmdswusWg80EsQfOPRGPVvUVonidBFRA
1caeRfkMSNj7Cg/sSGQjKH8DQKyrQVHuyrXCOiFLZa/rzi0DyM5YxwrStMwIEW4hOn4q8yan7hzL
5jEkoAMHq96xA7GPIO+m9cwYlnwONNMmyN+1O6ZqLWLcBrM1nMKmOrsJr3+SKNS1bYRvLgEw1JNU
XzBOX9WjE/2IB3s8lsNobTUMbwD2CBKtVMo+wBf51o2z9CZnh1D1Piru+nl0d36IY7GfGXKvZpKD
zqNccjT7tD1D1/Ivva3Hz7EeGecoceq7jNb3VglHf4gzOBZrSCzdid/1dIYRmmCB7fwLIxmed+ZN
7Zsb4WNa0dbH7/ivy/XUhNO2Wd4Utbwz3vL2GMt71C9vVN56/TEOJ/Mu08rpKuukPlt6yf0ct8Od
ZE4fwLhq8a4XmDoo+iHaL2+wv7zL+vJWh25WPuHemy624PZBvD0yoeIcwJLpn9SMnERaFWqCulye
g9p7RAmff8PjMBzm5VyZlxPGWs4aezl1uuX8mZeTKFnOJF+T+iFDKXAuI4cja8Le+wX3Tn9IM6I+
ZTdGp7xDvj90jvea5oY6yVBjW+Jk7kNckOy0gK/6EwWI84MhdLybsH0ilU6cB/60dt/XkbMWyCo3
SQJGA4OPWjTwYUOIRDv7VCgZE4d26/lZLkBmu+m4dRO4UwFqfKdYi8hsFEiJuBjuSjf11rpd27gz
mfbOgeGjF0Tj64fpsWQgJr9g4m7oy+xMdqABzKzbV1EzRGeDtoGpaZtYzarvvKFHa1yShtDUCYYc
PdJwmXhxrKLAV1ONBGm2Z+5r22a20FjLYE2WaQW9tzPvTW0wLl402ddJw0aW+2a7aXC83tq5sTPY
LWGh74hQyfON1ghc3SErKLwEkhXU4NT0hj4wzlXjzrG26YucCoixMBI5l2PzZc7BD69pzgVni0pT
n0dM1AI0Ymfcsq7mcynrqxuqGShainC8VXLdGeW+Jd53m7rdczecHdwUDFT1C0BAebHg8NOYaeGa
GjVeAU8I19jJCronRTqNH01BUclxhRmQxd2QfsNfO25VOv4QpVmvvcYEL66Mh1Cvxzsya4y10zbf
E/c7jhP/qAzWV46rDMYEXANmVVsr4kh3blwhchK3FKFqMOUe5hYARnHhOqQLN/qmry331DmTs8+r
EHRZYh4JGrpVWc+dlwjzrHH/b/RZ/sjbSlt+R0iAlSQRJB4fuM6fZyGTn7Y1xiQioYca82o+pawq
VtPI8kh4ugpSUaufrP15BmF1SxO7UaenkCMSYn3/2+d9GGH/d33ev9z9X17LZfn/F23eP3b/1if2
WgjNPBh/wgKL8fc2j+kn7R/ZmpCzfQfEzz92//Yn1vAYaFF1ofpD9/ePNs/8BOwZCaTOfHTB4/xH
LlZYwn9u8xyyTgUeWx/VtQDb8ceCwa7bUmp65u/TJin2CjU1gc3+EU+eCVorgqZpR9NTRuTHzoJN
sY7ieXou2k57BE/zpYn8+qLVHs7KsJhOLi6VWztYhEIUDF5mQR0/snw00OGwSGayv4qb8LNleMUF
ptahbULYjr3Xn/KsvWn4aZkITfF3G68muuW0ZGOSP6QeSgM0RLjcUXAq9O11z61JO4r1m03/k69o
MaawC5kiKXnhzJriAP0TS6+4QsEHymKXyMzda6Vv2XsEmNMjfV38kkj5nqFvc4OoM2vAAEn6LTGQ
7gNL3CeWdZeWDvHMcZ6dRnDUQWtahGZYqBXZCgdWv4hN7ZGFrRYWt5RAGEaB9l71zHPGQpCokSAe
nxvkykOdIPWOkxf8kESDd5JmQiuX5JJ2rFejbaIsbxZbhI+CW++jbWNw2bc8ItmKHlXe9DF9G+3W
gk4agpKJFa4DoY80g63+rRATyyR0RAMBX8RjQZSOHodxWnfmqD0OvZtfh9zRdvloh2UgieW+2qPr
IcaORlQdaLLAwwvGSDTZI3cYR2lGBPJHhZosxWpoAGzpauDKgBKagY1qzgAzl3GkHRpO9pOc8i7d
hrPBTtgiVyFEvhoSch57mn8aKiTCndGEZLzhvo13CMCGIy7AGjObP9dOMNiAY1bMQoaQDC6Z45Qp
LEwCtTl9LsupHFae37os5NyaLdVAUIkP+Er5D51Ls7cqaisi3cN3bY5LTCo6GX1p8sICubnMXWex
JkeJn6wjEdIhAjwVQYdEDwtkTvMkG5idfjnc25bZiqvKOg9nSdqSEwINI3c3oyUoeP2GwvmWou6M
9y7x5fWRJ8yM1uQ7RHNAiWKQ4jGWPyuZFCeXtNho0ynZyB13I/K3FG3MsftwYIyiWawvo3+FGHLw
Mp18GyB4q4gEs07vCiJMTJ1azKUmN+/gcrzkrfswpUuuR6IbVL7NPu5oku1Gv+REHq0qs7oNS9st
rceeQCslLHWXLG1sQSzJ2NfnNCK2KKsOTgwBlwlHuUAyiXxdd03Fr8wYAVMVqjhEemY+JMrU3nmc
gwrMOjqEB6ODdkH09VXXa3KJx2nFrkLf+gV6E/6pP835WpCo3Xp8DQzgl0Iz0mur6wfpxEkwNugT
MNtZjHBSh+YVzU6SZ+QAaCFTj/bBcxQCfIW+cWyYP9hetMeVlTMfjZ8Kc4h3WeamXIRmtK8Xv7Xj
FETxKo1A9aJq12qedTQWlfZqWXhAa3cHUTRmoVyNq4GImX3p6YzaKzNwLYKmmCphUg5FWV30JHW+
+Sp6JO8lCRL8JLsxJMZw6NNtZpHVLky3W/d96P6YrZlySKiN8Kb2bBgpQW3It2Mi2w6D7T5y9F2i
FCm0WSvjmCWgaAt7o9I831rKcHa1j4ID0cKOjcxbDkKd3YV6j7Lw3ozHCgcRHC6rxS2JOOp97Lzs
ez9HP3+ZQv7FCsr42Ob8sT9kpwKa3NBNoHLgE/543Jdygk+YCH+vRdBm4wJ6jj/n7OijSdr3MbLN
ZK3NvS3Rc2XtRa+m5AWcDzMGPNSsSQoH0RPVtMNb51SMxFND9v4mmrJG8VwmHmWMyMiMSoZMfa6a
UvwYVMj7LJoRZBBDFbdeMXrDLInlCs3WJJvhmImYTU+ME7Y5NMLmsChleKJKHCCCfZwmONw4WeqP
UwY7Z36aClbZh75TrkGhzPIgbpqSvk23tC1agfTWpRojqLzW3UNTY5BqlqbLCNHgGl20xaDWn/Ow
3Y4+6uA+SfhtwurSrXg82UAQMP7GJ5Rj6QaC4bTODD8mTDPy10bpw/ShO5yXNjHlODs7ZWjv6poY
XR+XDU1B0qKsCHd03MbR7N3uXaDvfqZcrza1Cbplk7U1qMo2gwOzS0lo6vGqJNhiGXQlgaOnDU83
C1P6GynS7DFRrRhPqmbpkacjvTNxgUCoQJKwiSoC348wlC29NwsHJhm040nVpCcVCeuht4htwzUW
lV85FFo00+68tQlRhNQGppNfaJ3eD5LolKize7Cc6bXJK+Po6EkZVBhzxIVZYIandSktu9/KzI70
l3OBpPEU0yrck/Gn7VykS4jzB20Hz6Z7CDW0s5UbRT/COuFtnZK6/6ZsTi8MkcY9Ow0E1sxog0qI
71Yeir0+tQXzWRv5nlE0DzmzhlViG7u8gKpLp3DktmvQyWkD3SgkZWdqIILGLZQ9I0hoSPCVq7Ps
7Jc4mqcNn9yXnLgfslmTkH+JzyLOi4eVIcVT4XcVaSzTvrGWqL4civhkvkW6GLdOrf0gtgddUmmJ
nYy7owmYMhZEPRri1BbhlzAyA6+OD3BvviNqgD3h3+nDwFSz7+3tNPdvRTyJO1hE76ixkH700gqE
qzdbb9K8PeDyV9tr22O8bKJaJ4vflO+Px8Hx2muBveTQtiidUpl4q6LIvN0wtD8oFlk92ubbYDHl
1VCprFG0ke8qkuRkpdrXmRCaXaF0cVfW/gXzlVqbpG9tylJTgemKamt2MlzXPYKWwW6gg8geZQ1e
ZJ9fdkbK1abzGH3ClKpk211mKRoUNUrtXEsynZyMR6xu0yUXIgGwYzArEYpk1laQ0AVP6UqIbAs1
KdqY/pActEWaFDFjyAmKctmM+rYxIg/PrXciQfFT9EL+RDkNdj1zqq3VzxUbTECoZmEsbgs7ClIz
S3f1OKXcsItDAxAmZg1nUsYX98PCMTS4ORI76TAjWjoOsSRNf8Yf5o8ixBeW9lG3IH2mVu60Bhvy
Bp5EgTKKO7pZbuvs4+KWH5c4gUNc6KaLUXfvfVz0w8elP38UADIKKQamj8LA+igSnKVeYDjU/bfb
ev8Pui26k3++Vbu8RzFrNfX6F/0WX/h3rbXLKcIKTNA6IWnmv/ymNvH8T2gKwF0ysnZ//y9/01o7
n5CBQN4jB8IxkYP8IjexP8FpZgaFMhrp2ILK+5O85F/JTQyTRvBXuQVaa3TbC9PU8Sz+MutPFzDi
sc6zmRXsG7+xor1RZ4TmgbGdGqTWSfw2ZXl+ZHowyQP6iP7REsqLNs4o0nkLEtF8rlN2cmXnkLIp
nWygEks0blZ77KZ6V2ix+bxUypdwHPX7QtPs7sG0S6RXLuxkGByWlfp7jEYecGzl1fKsa9V0wJ4N
cMSOeEm8sGOab7tc+SBHl+JHaE++6OuT17v9CyzjnKxcz98IPc/WdenddO4R3Dn6nVJc/D4sMfDp
7dD8qPNajmtkr0XNsCmKznpKYB+TYDGf7ZgyPxgtJsCgqkAsznmxd/sGF7+RGPvQ9kjjtGcTJoKi
gbTwknGUTRE2fOVcx9j0n7zK93ajyEbMyrm/TlUxrEzsrRsTpjaLO5/2MXZoIRGpfB4qb+yxtE7S
BW1R3QQTQnQFMlFE0yI00inpwgS1azkO15pzUIF+4/w+10mHMTz0hoEsjTGn+vRLiDtBS08gg0hD
ooiTG+/HNhKqRbQx+Jq4zsL21X0T4aa5CktnxANAN2z2Wao1Ibs2T8yHXu+c9BgOo28GVRqKYdP3
jj1vKXjzF7JTa/vqFQ3YEDGzXEK8C7eMZZWRqZU5t0O/DZ122LmdHr/plYzcdSELf1c2vfhshyMA
iEiPooV5/dOHAtBrY/1glJ5xrholGVzrGlnn3vDiOkSaxHr4AHKRoq4eO+75qWDx1IxBoerkypyb
+b9ONmAFuxo0iK2Pu9Yq2zezGNx9hS8m2SV44EWQV3odZChqn5h4En6qMDWroCCZ4ZGsRHUmIhpo
45SAvWm7/LEjHDVABZHjYSkp8yOzOuouvTXI/mijJ96RoTmt3izmp7BMxHaoK/voIKVexam2S0oB
P8Xr11nVto/KIgI1Fk57r9HobcdsjIpVB3V1ZeWNwpdfxW6BhYr/f1chkDyzRaeMSNk4K4S/56am
0FmJ1EqeeFr7E94hARTcQL4KQDRJDyrKRklseB+w7sWYJKP+EA1jdu9T93zt+N3Sw1UhmIiItHsk
x+M0QePXxjFg1UFWdeF+npKkuNaq2kFByDe1D5CnSAmssg1t3DSeKx+LPmoZMvYpn3uqdk4a1V9d
H+k3PtP+Ijv1XvU9KC2pjAIzVtjtiXhLtw40vuxFaqPzOFbYydhHZO43qTqsUHrhWIcxHzS2sVOP
2wFFq6MZ/cYe6n6r1029m313BKxi5+tCwA/LJ7zKFlSWfe5rR73oHE6YYro4tt6/hHqLOLaN8ofI
N+tjK9OSXjj2QSrUWB/HIex+A1D+V2zyvxpCWigF//m1GLzncfI/r8Tli34XYLroSfxFRkm804ec
8m9XoutwJeL8YVGI2OSPAkzvk8c1iUBFMIWE6vvLleh9WrQnaCYdE0/TMp38v+ydyXLjSJqtX6Xt
rhtpgGNwYNGLSxIcJEqiqFkbWCgihHlyOManvx+zsqoio7OqO9t60W12zWpTFikFgwR9OP853/kT
W+Jlb/1xR3RMXyBjOQ7DJudibfnJFgn+qil5ee0uVckyIwG0+rEf4vE1GfRwZ0/jY28o44yBpMtX
SZE0kArII7mNBeTf5Vv0VuZq+KLaOj1EVBGGFH5ifoP4urIczdS7oLSczOJ05tez22Rjc4IHU3zP
PO9j7Dtvg2JEXyCRgY0HQPXE0Dd6hD5agyOzuhe7dsovtc9+awjCdl2U5yeiSWe6eIfrgrwQzdTe
+Eza08SXtrAEJMA6AvSIBzqqXycjc+iso1kK1BWhETSinVmx3ROhAjvQNQxu5vbBLDFRJx2DUrvR
AbNHglF9r9sHhDAj7OKsDOOxw4OtNJUJUd7uyDKMLwKAz74TUfEZRE11HOw4+SAl3a78udMffeV3
j1kvyl0WEfBZOZ4N4GoAnIW1YkIAayHWvedEE9d03PQkoPzgOFrTOK/F0pNR7lo9vdtllrKfMl5P
AVAN5lvNMWlFtQZxeD+2qHNTg3vj6iGD1iFz/5l0ZHedtBZnCttfGkAhQQ326//PJf7zJ+ULXPyf
LAlfyi/VryZtKqf/YGngh39bGi4ObGGZF/I0Q4UfTsvS/IWv/w+2bQYDfz0tm7/wJ+yNmIUpQKCj
9+/TCWzbHosNrl2XugIMan9qaWDM8bulAfS+DY2PkgUGIT7zid+rVY0y2tGpLAekV/rZS+9WKnfX
eMFjFnGCAXEQFjM+soFAFsyCe+blb0yAd33wnozYaC0jviaJ8pz33o4Gqq1lGGF2pHLpSo+AHSUk
vmi4oan2uYWill9kocXdZYsiVbauE8ykRXNtqbXX+1tv5GdpDywytXfa4pB79r2n3FvXs3dj69w7
kUV/yUpQRwlJYDs3AR1G7YNvNA8LuLKIE7iTIDqU5qrQH0vxMMeQhMtl507eVjrjjWz8A6P+o9U4
t5UzPTc2HRe6OrHjhg338KJEQ8boy1jycaFUmECU89h5cBzG7K6MHKqxkkuo3VX7JcKTxDjiXsdy
b4OMgnA3vGsVPJq+es0c3jKsUjs78g6wAkImG18NjcsNH5vDoeSHJ+/0F23xR0Lpz+10zq8fojQx
TZEB4Kn5acI0w5/vEuiT1KNCSuSIWUIbisf2zp3nO6ko2UkScn+LDA2qngc+mX/+An6m0v/q8Tel
Z+KxxGzJ1Oz3TxHmEW4KIo1C7vBLgzfW79V2MhnLD7PrklwUd06Ue7s+Wk4gCJ+HKrWPbKfGofQw
1snV99nWarvggV8Txkm30orKMKqX41Sofd9evEw+gxCTzFm54Bl33KLc7KqRITQRTEqBxyIcqcRb
TaTs6zpywT3Z1+1EfWPCPSvsO/F1HqN5NU7LfW+mu6XDNMR378VuxTXZ0xs/66+rNmmv6raJr//8
QnqTflV1V3/qn0PZv0tu/8P/6nKO+58X3cYC6/zTLMs6waObkmJJ/mCN5Cd/WyM5JFGJGXBd53BC
Upsr+2/5Fe8XItsEGDxu9H8BFP+2RNoskQF8GvZEXLQEuHnof/Pp8kfMetEgPNJb2G9oV/kTpyfr
ohf8XdC/mIexfKH+BbwK06GC+fcPd594sjTLyz1hVO1TSWPLayut+MYHlIc+HajpTRvmR5Rb6juG
h+qdEw+7/ZAkfeh0Yx3KoVahxED0qqyhvhrKJt5Yflp8c4u4f/nzj9pjXfK//9pz9uNj9r+JI8Du
ymHZt4RwLpuiy5b7wxp2wW//htW+gBH+7f/8ccbqX/5v9e1fNv9oZ//Dv+K3B5gAFkdsPCkOM37J
y/jbA3zZ5AEQuCSwLorYj/gBnmDHtvAV0VMmmEmho/3VaW7+wpOGu9nin3P5lX8KP2D9zPr/ywZB
Jb0NQhAjVPCTJNYStczAmTlhND71c30TPFpbKh/oqmMAEK1p9mDvNruz/URAlFkJSdOuTQlwvETQ
btPIWPvUPZl5+R5EA2g/vDjdCjy99NVuaHxwK+C6/I95cjYJCF9s5y/9+C5SHRqz8vADP9iNgfN8
ZhKnqCW5Io+ppnWxj8Bnidv4GzM+bLnHmfW9Gm9qBRbX+yRmCVCGAbaxYgpwcDOc5KAVbikh28yj
sS6SeVd6WBa8qQciTWbY2BHWVFvC9PG67ovbCapSQKa5Gj/MoCJ2ad6XF6JNGkt/5dpgZDoJPLn6
qos7zydh3Q+5Rp+gfoNMZZFgtWLLkOJkQbWOi+Vg22przmJvOOUVQ+ViTVcvNesUUzTNXdcrvIWx
YnZvhF5mngp6UaYmy1aGXX93mROtq9Z5M5FV+JjCAV5VzTUrow7N6fLtDBlCkaXOPAXnpruxU33S
dDdbkf01l95pqnmtNBoBibIEKsf8VBv0YZbMBpEcV5nvAIVlrVp5A7+VkrJTXMIHb4MOrLgP95SQ
UDb9Bz0n1q9+1x+Xx8v3ziTWJy2OuPLfpdvyweymtAbENi3lk9IGIzWnO02DuwdYFboCtaqQ3pXO
q13R3LnltHMt51qXxI6ZCzDv7IjqR5QKXLhvuWFu0x4wbZbDhYnskz3UKCruAxdbRXqw27R2et1W
12bv7FRTXVszZ04/rMDeNely7xbJ3pfIPFZwq/kImzn9dGDwufmbwdsccfwhXrGNgQ7DplnjSd+0
40Ub7KhcJpE1gYxQxp4urpNy1XawndNMMaXnxDcTrIlgKndloh8zBj08kkg6ZAHePTwRuPCuWg+K
az2C0qmx4UiJ9zzgqcxnYnEDZyKIEi2gTswfbul/lHreF4UJ7ubi34RzzrhsOS4TECg/+jI37raG
91DyCxm5AiZiGnTFcvEiRIxp5lEodaMiZ8/c8rGa3pfMna4JK9R4Fy351kY2qX1EToOqiKSx0Lh4
REbPwQQe7FtbfTMpcoegPN/FWIKZXtYuoQi7v0YcWDXe8v7D6voHR9RfOwl/fkowTds0A7Cbs9P/
fhNdatPP1ViRMK7z7zHB/4i3L1LWe6sScnnqypLq3Eb57dIPd3GnDhnU2TRlqs0kF1+MJAZAVR/O
FdwwwR0IbdYufe78APeyzk9ZMlCFVf0HT7fzK9v/x9fNlY2AN04LIE0cN36WTjpcRM1gkXprpYKM
KXAakqZZ3Ho99dgnFGG8qEj8HUZ5vB4e1CYWqRb2LenOiQLFNiloYDdglKl2XEBZS55Z4G+1SNHi
8QYIjyhJOjywsO7sYjqlWf/QGNbTYsOHV+Jb7BLPdijytH29gY+tV/CP+Is9IPiT77M0DuITBDDE
Cq2NI25jziRLo9FOx3MyDKcR71fjRWAJvYrgGpUcnhe8M6O2VnY+PHpWcTcUzrLCkfBZGVkSunbz
OGrjM0hsOMqp9+kZZIW87JWR9E4NXbF1rc+mSHcJs4Kg4hXE7UGRNV/8YK0T9xlj1g4GFMQV9TFi
IZiZs9blGBJYis2RmAdVxLn7UgF2Aw4CEgeQnatvTCM9dZrdA9waaXwMFFaFHNX3L1zKnlpTsI47
r0vePsXpdNeLatkMvV4vBqj3rF23sbl3AeG4ybg344Uak+xrZDYPBQPmXtgbT/B9z1zUaP8UV+YB
2+ppdKhQLvyH0hLDqi+9TW8GYWBRPBe72zgxt3z0R9PibjGM7DLpSzG1e3BRIbSRtTtj3jjqaAkJ
eGx1UKwLma6s7jVbHi6XUQwqm6S/Dpr8kFXRC0nBbDfDSV4ziNi2Vbnz8yVMxqpcKZtoDHQ6TB8n
7BWbVmVvLSySVdBl1CriQF4vttOuMk9qGPzyvsbaDPC23VR4PqALDqfUzRgGOcPKEJ8AGQ6REbw4
HbNho/7GzWkLQrm6XIyO1KvzE0N90m2+F1TtZjWC+Oid8zi7dgS4goVMZbu4oAq4v0WG3iAt0eI0
bqK4q9iZXjMxQg6Y9mVPchcUAVFlXT5BKnyNO/c4Kfu5wN8FfuXVXdrHqex1yFN9aCP5uQj7OuJE
HY4dJIbCiq/nCRIHJpN5wyinCF1nOeYxu5ZX35UtxwupzC8OfpRQjOpc2/OXvEXnz3v9ahY4ki3s
g5RAzyfl6Kdh8a8GMHFMXtLQyA+5cJ89CcBAWxODquzR6rzXXvTXJvjUEigKBkGg6IW9N8ZpM5nm
CVzRJnej5xIvsK+wFzrB2euNmzh/W9oFtFK/DqLkthvSezg/4czT7mTN55IKej9mQKnBwzTbL6KF
2qwXnDbtOTI+htz/pNPvfcJIztxiC37oa0bONi3lQPTVPUfB91KyZQShY9CAcdtYt3QdVP2ZucVJ
YUDpbeg2NjQbsdKZ/1RO3Rqg9rpe9JrJIxasCZD+9zwluTH6mF9eZfA4ugmIExIHKJdpsrHEWx8/
yLjceb6Cl3ePx4H8GEHhXvC4GDeZeZ4EMmSyHM2IZB8YPYyJ+5TBBkWVrlOGUJqhmFMI691Z41dC
vetS2q+691fezPc6F6+UKZTTuMYNacY9udo8eWkjkYOPdjdx+jF2Fz7P55TVTNKCj8m2i20wdB9A
Mfapivd5akE2zhiJBgmY6jogVkd3iBuMGzEDCQxqaJ4MXVbGEMCricvnFOB8OInZ+WYouNu+QcU1
vqztiKPbVdVjErdys2TWY5Abb/U8v9T58isQaIk0TBWyQ2sbotAh1jml4YVP14VHU/MwVl/rftn5
i9xr9BOvTLEC+Ryn4mR6MBwcNMoEQkhXWZmNX7THcdhSB2+MyI9oRBBPfpTDcBWMyXd/7h+Dijhe
m4l9lhEUqDuOJmRN8jCSoFYu1VfZoB8Le+FoV9L34BxxnH/mJulua4fH4sqhdcyq1Q3TMVZf5yZp
XWbBeucjX4A9p79NOSjvzuhSi0LIY6NdRaGuE+gQVOq8+tdkiUSBsweArRuccnFBQ/n9Y2qWr+pS
hVnWCSUrXXS2E+uK9yYNowApXjRoJrXEoScr4DQm/h58o97Df9el9X+g7CEdi/satzUcEJeLGxn+
H85C/+6mefzy7Uv+O/XjD3/BX+6RPuIuoi9UBi/gLOJeIsN/A3m4NtWPpIXpmbYus6K/CiHyF1NK
pFubapjfTO5/FUIuVDzJuR8newB8glPXnxBC/Euz0w9KiCEshxM+Tdc/Hd6cQtMdkutkX4yy3DKY
xaCXNSNePZKD7cUSUC3X0qj8XU8vE+kjV14x8edMMng6ux0b9uhV5c9uuZEIes+uEfW3XeDPz01W
Bs6aesiqoYyi5GCT8vieCQN39zI3nYl+zxJ4pS2XOuVgGsdUfnIgg1xBfSJshEuH3Qd+N6M5DNAp
bzrh2lfFZI1fhmiuPpokp+5UsUbv6rIi37O4MEdBOnQQNsfZ894ZWzM4sutgmnezqenFEUUxtAeC
I1x7mbk6tDDgdGuvMt9L7zE3uPEaAbtl/A40oPflRCtej6saWoD3Jua8PE2TNRvraRD5wJEDL+WW
1Su5IAsS863NZpzfpFxZehhhyfNUpUBw3cwevmauMV0FWelcWZibz67hViB5U/Eg3Kx/wTbunvCf
lGdZIqYa2gn26OfLbjCnKgShLaPjgFqO75O+QDumBkEgqvtbMB5AvGLRJ18DGjeTPdMjYL+F8AZu
GPm4XDeGZ3+OpP0eYMUv39OxxOkBgKR9wxXq3AX9zCQg6TLK+0oni5+kU+CL6UFanBIgprekjWDr
BRPq/qqP52GXFymbXcbs/omiRuOZNYmOJdBh5pPfW4DSAo+KljA1ChNvciI+Mmtsd2rxyVALzZo/
mXF3QgEwILpSUyDDsomCayxr+oh1EGgxl5hqL7M2pQavxPq7yq1Kv5dObtDL4fTd97iMpkd3qDkh
dY4m3e1rw19LIPk3oNGg28FGK4qNDhxwa23WBXdw04sWS3lWTWv30lwOqKyoSfItcsLHObe1E1Kb
YdhbagPld6r6IgSPoqW/kAF9s4QeTZQWLPsyq1eswM374hTJq3nB0rKDTNVd6U5cFvnW4MT2xqIc
6d+RHGJ5Y9EwUnpDeP8GUvJrvLIV+W93Ts4uqUvFu+/Fr2VnR59p1sj5ShWCQqXI03voxb31FVqL
WRL+8CwuEmW08EhNrq4B6NtJfcLsYh3ZVauI+0rhH5Jx7L72XjIRNGv6amOmJf+/E51xtIwUgvTQ
M+Nx6mXJTjoZPHxNU+RyK5vLp1bHzreZEse3CXO1v1JBJJsN58CCvASgncw0cmd9qXE6NAlZLowk
5PdW1P95zgbmSEEUr841kY0g7rdzYHJ5Z3Dsfw8G5UEf6QLgXLJwQQZMWt6bfdQdcEZ3A7bmnt23
CLqPQLndS5Yl5i2Efuy2fafxNyYTSOZGBcM9VTbdy6hc7l3uWF8vi9VS/MpVj0tTdkEwDtEQliLQ
YILrxAlFUxW8FyTsISFmQ0NDTJdfV1buJkg5HpVoGQFYXGExpSUoMoRneCrRiMyxhrPvEjUfMumF
XlcPX/F7gzS2Mgof1npe9E2RF/PZAx1GgD2qm4hGlHnaXXp5dlZTmAeInMgGgo/xTQX58o0jR+yF
QptcMSBS3/SUnN0EtCSROq8deR7LJn0YBoMgXjF41sEcvWXvAGM8p/443HWx8DRx3or+zLqvXi+2
nHBYxmTbEW15JK9fcewp42VLiRf3UzdoOC9rk3glSIbsvUrH+i4rlBt2bRwgcU/TAaLg8q2fbWiU
M32sFoEBDlpoTTOfPeichOjIGDdvAJjyN+RxAULPpqps7U5ScdYw9ROfzjSsTEzTd1xTAVoXcO6u
DHcau9Xod3awq316baPUIMdndjZOoKjI6g+wb96jdnoewtbswYQz2srerdppXt125J7ZtqouYAo5
2t063sJFr84zUEpaKq6sojGb5y7D5n0Wfl1qPhKbRYf5XLuxDZBB10k2m+MGo4610CWhL7iLZgZv
KoqRo6Ey586+a9pG3dD8BJhmrII539CFF9yqVhYfUxInn4mh6k3TmeljLBQXLwqM2W6gBkLoQH9N
1jilZUiHBQfBGMPu3gH3BwCiprbEGVq0IhsX/1U/DpRtuUNRYiSvdX0LDBJYOqxIUht+NJ3GpqWn
3QDkuRtK+AAWWXGS5H3hrGmzcqdta9vZ0VaW4a5FrW0GrXayG2ig6CdiLAkzKjBH3bAc56xpCJGW
4JjM1iGV1nplBrY/r0KuVtfjlI7wngoyEquaV3jf1BKrRuGPV9rgxLGOZ80No8uJfa7q0UxJeMn6
iq+NW7+UuM6ylaO7vfQQRzpqQlezVbwVvgpIbl4GrXkbwNOuguIqsUcwIFam2hzPWuSaK5adinUI
PVdZZ9uf7oVFDtY3h+VbwW7ARp1yXOa4fg25fgIiEfmouJ0+V1E/fDpsPjtAd/aVHQAmUSMlfgTG
9stIukXornuyJ9fe+7kr+eoWwGU1Hp7v5HlpqsByEpx6ZFDa0caebBkhriuLC27ozWnPWNGCGmQD
aQGikmbTkbisJgFdm0QTovymcFnIL91xbbOyprie1zBODJh+nhXl62QwrF2XzUFGs0ubH5YUnyT4
reJq4lE7+r7Orpcgda7Rc+AqpU3fvYJIDzadW/lfqTQX1UUEae+csvDPMCclBFRNobTTRNGKBJn4
Ri2B2ET0jN23Gcm2tqBCPixzUvemq5sns2L4OfZ8/DWtE68ll6kLEoYGcPSh2FxZMpO3VR54X2Hm
MhdXAckZT+nmMtzG86OxDrUC9tMUW83Jw0Z7U6mMcOCYZzDD3U6Gdi2T3ej+qlkWja05cwn5Xi42
CX5E+enJcy5Zasxu8fcoaRNG6wYwlr6RhC9KvoWrsdEWGygmvLfBmSUDNMLphmNT/9CaUfwmKaRp
V3E6TO+GlxjvOQStlMhfxkyf++ku8RtJD55nXwXTmH/yetWJOND8ESx9SlqxmTuOZymoEGpofE26
ccTPk3Wjm23smIzSymNyfu/Hyt9KWF7Pi+NhIUCz+RIA7QIK1eFwXOkuQmyLlK7UWrR2vOOjGo9W
zF1yQxBd3afKJnNXYyLOVnopWKlEPekCtEui0iuZGX2967XCrorN3YxJd09esS2sxLplnoDUK0fQ
56Iz83mbDuUA8IfqYnuVCvijzDDA69REATXX1QAZ1QdHZq970cIVi+ZRvY06VdlGkeFGI1mK6Cb1
BLksV3sEny0mI2tkSP0lTiSb2uj61jkfJO8/6AEHpGSZ9eRKy+LZcZL2jBKKO0xxHzpn2MM2gzXE
a0OY8jrtXP/Omnrze0oHXoFBoqtEyL6LtCUFDTXggJT7MBNXTyia5kiwGlWXVLA8F6puLIMrzAnL
9oCjdHCdvSxEXYOYcZgsFXDn0efZKoYbkXa0hvEpxPF6Cmq58yztn4tCNO1mCUYffSYonM+sNAK4
SXiEnwLXmL+kvmF+8/2i7+nFWtjJc2T/i5afgcZs+3ZqyPxkTVh0OgG/UcSfGNPSs16A7M9BY6Vb
zphLeZmhhIus1X3vVx0cH8USVQHz386c2rKNM0FqpZ3FZ53qcyQRr4u+BGMrzmbFESPk1BsYa1UG
bhFOjTddykkK45OU7MIZrVeHYOEfvlrw326NqJpCJW2+Jg77MsVqE/SjNjPrL3bQNuKUDXER0hyJ
U7gR06k2Czg8VVOP1Ck0CnwqT5VYR2WbnKIidw527tO7YpZIPrPX0a1SDAI9S9kXOq/kV8ZPND7z
mgBiN8/NKH0mLZDsPusihYNjF5h7Qcp4myJqoY5nVNrLnoiUUpOx17bSIU2QMJkikxMg1TiQa+NK
67BfgOMCQMzdlWvGzZekMNR1Pi3Uh0zWsuwNDYJndmAS7ODpYsPAhmQArRj4LX7SuYdYEt5ka7c8
sWM8EV0BEVBf5yK4KL8QlM7s3NRf2SINrhliVHAnTDh+dJbYO9PoKM9qgQlL9pAwVqINUYHzCXe9
XA5OljCZg2YQBrWB/Dt3/Q0v2rlybGG+cg5owyAPqi0QEvCwri7qlRwj3IcBnCLKLyicm7K8h5vO
9GZV2gWt9BGG/FXVmum9NNEsrYZ6pZXrB+61WQqOU24ehcKLPjinBjuT72RY97oL4eLG70KV+mOm
m4cWBph2m3gW+Xvc1fI+XqwO1olTZldjTY3oYpQlcCc9PYJCP82JBsBjUvblporvpZhgJUWeO135
7TDunaaIrz2vyXnfvRTeMZ0ROLNSd1fnpnhp1YLyWKe1dzmhl/Y2Mc2UDkTHwQCNGs9pNk/ND5cl
Zp9yLAW6MWXdDeWotHoMEI57xTwWDSvN9Ca2l+JAYxKHaLNM60d4Vf6WI5x38mgHeXCW2j5IrzNO
dQfKd/Rq3PxxRr68NRokMVZecfBi3w/lNCSPfPUiGoPEwtIW9Q3LY5yyuvRDkNK/SwaPqV8CUynx
TgQQPCpofB+Que2Z+Y1r2P0+SRP7NoUwyIS6yqgoKtp43rgmyKjE7OUhKuOZ0pQ+0w+zKNInsIrD
KTBi9yvfXetkJSr43nZJt6X4JGKuKmZG0cboWC9C15zqrTw7uK2XwQg2IXObA1pGqVmv0r4XDJP9
khaKqk82fVWWBBxaNE1qew6i8ZoNkc3p2ij4x+aSX4LSXpHq0HHN0LSw+xfFVpfwt7XF1mSyD0IH
Nz8inv+okx6o/dw3AvgRQ9Ztm2eUjNpiuqmp1rj0sI8MOmFnV49WaTHwcYbsVDviU3IZZJJI7rTb
TL2hj7MzScx7jgqHPPerczE547PHpsxnubS1v6WHV3/LnWle/yuX86KJKrvY2zO4Rl2oadowb6fX
D9cvqCe2lH5TQJ3v/uIv++/2pv9vqr3AbukL5wJe/cce0ydNpSji4c+Yw7//7G+qoYVbRPigqQTZ
KxMX+t9UQ/kLxhOiyMzmrR/xF7b1i4O/FPAgDhROwZeQ1G+iofB/4Q8onMCcejGsSPfPiIaMU34n
Gl7EThha1mWKShQroBX295PfJCKhzwVO7Ihul8VOAr+lTZgiCWhL0v3Scai9t2bW+7bJzXWcL4gv
HHg8sQUFobejK8cjleQpvQXmuKLluF0nzRPjLLKVA2AombubxMMvKnUzfCRprw9mltrcMHRsILEt
Ff5xUOGUA86ln699mdKngat8W+l2uRO4N8kwO3qfVT2vwuuRuKn2m6AdjuAsGvUdDBCQO3kpfw3K
FLRiYPm3pu7TY4yDMJxFlm4M2bfbUuAwd3SZhh1TGsQqJolBsqh1S2Hujja54FtGk0+5upAztlYX
Obt67s0HuaTpXd547Y5PRm5Ke2LE4ehxuaIoR2xMHBxbsciKgnJukekqEdQn+RYvdIyLbFf6YCNW
8TDnI+eXAX3C7f37scjijdc2aD++03yYZdHeOjltEIv3rgPzBkGVYK7DtWgujsMgrxn53SdGn61R
z06QZm8MPrnN5Ei9tRWOSS9WB5qyJvj6hlcQPjXKhlzYNOpNgg71iOrLeYT7U2RugKreizq7Vjlr
b+OXziaqXI1n/lJImJQzNlodKJPaw17UXwzbmCl6U9F7kE2ITIvfnFhN+nq9CMN7LEAKXHHJ6Cjt
McwbAMX0apiaAfns68vpILDyg1dOcj90rdxjqhueBkyqFnqxm5eraSHWahvWEeeWcagF+ePO1hE1
LK4gWeaxjPbVKF9GiBvXlcBHD/EMkBK923MIiTn9lmL9C02eyn2Q1OyutZtUO6Su6n2AP38naSFj
mGlmH6qp37Q/y7eA09xOllV+LiFvngD4e891Oha4VBLzCG5NHrlax7D1vGSjuulIbi4+XoTcrWpt
Yx+YY76jVkLcSyTSlHA3nCWC1jzRbk7Tq4WC7lcJF87JIXBc5HSC0xxvHWeIeyg6ViaftRQJKAtm
UIe6TeeHCUn2gPBinYRV9E4Yu83wxXa50OPNdaBPdRkEz0W/j2U0HqMq6PYB7NTHzvSNBIttPQKw
ytR74UWQXPJs6dr1MBluexuYOWzkaCzRXplSdCuYIUaYc7pssZz5FE7rfAIqZ/DXVK43ngb4Es9O
bTCL7gw+ijafgNujW0lnVQ02gl1MotGmpoNrElx6g1rGO5YLWFt5KtLbLHHRA1BXT6Ne9HGA9XOa
rAEymKDA7yFYauvKyXV3IdlY9VeGOfGdqWckaGFlYjuolp7pSZrgTC1pXFM20Pbr0Rpri7+0yu4E
VQk30bDkp06NjPsjBHaNnQvfpjPtpRwl6RBjbO79ZozufBLcx6T0YZ011M+vOio1tnChCdNTe5Ae
RRZRZFrP3tFKuunapBd+B4Ed3cBsxpuEZNy72xS0cNP7PNhrMT81iI3B2m3s6NFSpfiwxFLvIkYj
a4QV9eBCmdikzgBYr7DSHexVvltcYvNb7hTjPQr7dI/xmtupXyu9bgIpNyypIeUue6M1FdUvQ4Kj
JjL3Qe4OV1oa7cnyghIfgXSfW4O0DV6Y+vvIoX5ZgWgmL7r4xgO5cHE3MGR5tqIWhckioXJNmw3q
gZYZXAeKftvKtj8rhGHAA2Pz7NamtTGaST2nSQ+zjdA85hRqY0ObfPs2wwQJgTxP8B8mI5COuKOI
UWU4GQALPjiyjLZJgnS/wlIyH+q8so9xmS67ufTcnR9on+iCWjaxlVFvr/rgtTIYV7ed6M9MBS79
6Jf7tR7lazpa2LdilWyBnrW3wgNNDR/h0rBOttSxRPkOUzZ4D/yyPPXegHQ4GRzyl1zwtHs6LAcu
9DR8SHFQ+dCGFmVxztot8uQq53Z71QxIimPvq4OzWOWpAZO9psLlq1CTv/aq7qphcLGT7GplVL83
9tKiXfXyHLeAc8ppPviJjB/brBi+Vx2KJDW6005jm2Iaz7XeQoJa6FTiqI/HQTnQPA0wizGAGbs5
NtK4XImYJ6seQBFKG99IE7qbm104BwwWHPtVUcfr9qlxY9XDvoxhz8gUa5sBA5ilOrRmAkVlBjQf
jKAKtSKaYU1F1XDR05TDWlxOiqucnBhkEx+nU5IRgMJa0U/bXGfFgUzl5d9ixVWoJuRxkCHveLhZ
mftawoMb7akhp+uOD6pb5k3viCUU7ehuq6AczszE3DIEtxbsad6YwxJsMhnPKViN2VlehogMALqT
2bGfNdTFo8aJ5qP15/Jqanh7wE26j3i1bZ7YhiF511xmYVGzsbpqvrbGyxWSS6c3TAs+CVG8WlP0
LWfTKsroSzLJbj+WJFb8ijstlzntxOvWraMDtl/8Xo5hn7nAgf/NavPBAR7M6MOg2zeRFcgsipd7
e8WEz9l41WThc0gFcr1pfE6R8rDu1Qw+TYrIERT7vb1cogxxX3/DMDbsfdGALhLNgpPeJXeTVKcI
P/kFnLyE8VBGD3wAJe8pXK9VmwOQ9cWssZe3ya0VgzzkP7Q3cTcB1DCX+kRbs3kEFlO+jrQmhQMl
v+baNIah2Y4CDjPzAXKzAVPuz9Kw7TX+D0qnkFxwvNo4dtPYH9MQmrHn7LwqTQ6VUxlnwEAxXOjJ
oUmblKu5Nv4fe2fWJCeWpum/Mjb3pLEe4GJufF9i8dgjdIOFFBIcdjjAAX79PERWVyvVlWlVY209
02aji7JKk+QKx/HDt7zv86pSoGgMy+qe+kKW13lsGMnGKIhBWnEMrJOjqfBWb+ymSfUte4T2xKgq
JzjAkd8LThwCh12h1+xLgpVyhHxyigIiDOUuqSiW9aj8AcAxWq+O/ybFpIgSuXNSGwlIJfGhhybM
mgAxHf2mve19Xd8rrW+NqliVAP/4B9WxrZB19qS8MJlhxNFRWmC7y+J1q/T4oeU4/tC1/aGk137x
8+Fd1IOZrTw3rm5pBsWhn/vuMPtSrsvK0Ve+04Iprs3hPLt2u6kiwnl8RUa6znk8KbNn7twEj/as
oZXaOtva7PM2EXnXm4TRC8I8Zvle7pW7RPXyzBRK33ZWZOyjCpRYlxUd01NLQIyC9inSKfpA5UFg
RYvvqkxmh4+hLx6lV4lr6QTxxWTttVfz0O2MFKKZSHLxEPtxe+WUPDrXqT2nLEQ7hp02C7fTZPjD
TvkdUeRApb9a6TBu8VBFFyQu+BN15a9bjiiIl6l301cyQwcWkbvTGDE9qwNyUgdluEoA+njbOYcW
6WUDql9ban+bRGayIxM1iqmuNPaesHLPqMSHrdWO7qEYhfUQdWGybWvyTXsINgdvcrN9NmnruWvZ
xNPUOodMDPoo86i6+OynrFXPUgexEgrBV2Yc3aHRGbw2x+k2KJYI6ZalvyIG1H3mQQeLW7QB3QHD
zq2rg+wkrSI4+FEHWTWuyx9BmQXXQnn505ChwhNdaW4bE8jRnBHUGTaTu8NYbx5LQqM2bhaFPGom
RoVUA0sXXo5XyuzuPFPtqFPBU/tzihGtfTGiCjGxm9wMk/EGdpaNTlxB0cYsu0JyRTRtRdNSC1+t
a9scTzWJEds2gue9Gl2p8SgRhCD6go03NwZs9aLL9b2ZeeLRdGdvw8An4h2M/oqwruj0U2f5DwW6
i4jjZ6Xrr33aLx4ugzSolC1OciAZDHKe4+HGHUL/BNRC7tAfVBuilIynJrTHR0jN4esUDPWtnczx
OZjs5i2SEG7cgQKfhCg73if9VD+OTjjvTM+AWOBnEkFraFzKoWVDt8gaMgraJTgrdCkljMiWr9gn
CVuTeUmYvd2V+3og+M4ts3MQSONbLKqYld1Y3Rpprg4wep77RhFG1dXeNoLq+2r3PWRQy2Oj3oQA
mPjZ12XmeTdunmG595zW2yArRJmX+P4XKvV479nsryxEXNXgXfquf3CpUFbko2Zgn2zGRXMy3Q19
eYXudr4CuuVTgZNNuwIniJQkw+cjMPO3M8d23HofdtcwPzNcxnMspigKtyx9qpfZLnKivGWQccQm
YriKfH86Jg3VLkMfW9xVlWJzm88pCAGOAzi/mY1pwJQfdTQjLnYNMHldYt9Xc4btjTyTFUpNWBzV
NIiz2/XGwbMJG1PpXDVrOwAkT76jOX4f1PiqkrnZlb0nd25bIOAdmSqRiU4qbM240WFNCs7ECwY4
/G2HHtMjUrevBiaT1ixv56zkCZ3A2oroXy+StDhgXsQG3/NFD48jW5ajzY7wOJtU2BYwrR9gnSgF
C63Hx6RAlbbuqRf0OmjK3l+zEauu7KXOHj5L7vyz/LaXSpynMEU54iLF+ruxGX2lzPxMnSS3zlLJ
o//gbAqW+t76rPRJS0SIstT/KF26q3DpCbKlO2BwLW965tyEYMVGcIuC1drVVagei6XBaD97DUFl
xmG0tCDOZzfSL41JsbQoxWe3Ei2Ni24RxxVC2+sgmUKkNQRAb+OEqW/42fIEn+0PCvayPiBVH+He
Cus0th5cDbcmW7rNuHHBtqSoPS3/vWbpvAoBfq7scuguLjbF/YSdnBjjpd9CafpQty7DdqO+N2wp
D7XBBXMIN7oHi+GuK0mlbExqNNBVy/nkj2SpDwlNmttGEJn6tGceiHGckG4+h3UCdwtNquete7x0
lzDQ/nPDZzCtzKVlzJbmkTQm+sgsbbPrJOuYFNBkugxN1/qz80QDThcaLg1pDb1i3yxNar+0q4zm
QbjQwdZLKyuXprZY2lt+yKXRpeVtl+aXLcRwEUtDTDSEv/eMOHhjk/k2qjT7KpYGul9a6Xlpqsul
vSY3mk57XpruZGm/w6URnz578nxpz4ulUYciY5+7pXkflza+++zokVNHpAjR5rO8NY4ph3QRdfwu
c/ti1X9OBtAYD0/9Mi7AkeKzFe7DzV+fqO6v1mrLtTE6WEIwfmM/+MmF/SnzVYWhQ5PQGPupC9xT
mcljZ0fB1psQYdr2ovtEs3cxXbbpK8BE9tqTvbcfbN96UwCly3UL3O1jGnp9KnJ3OhuBpS4B07xX
CoPq2Qnqq16Waotmfa4pnvQ9CwTi4wjByvhM0ZPBCpiyA2GdbA+iLgUZLmLDP6kA7g4yJ34qJ7QH
KqtoLt9bONINzxzBxmJeDrLs80wjyZXzbf4869zPcy9ZjsBwOQz/+oL9ByfR708giml7GXP53i82
5rBVMfPoKdizNnyYX53X5t14be71jbojfKO8NfKbv/4XXRx2vz7zLJNQsiUijaPS/+Vf1AxYCtHJ
aD+IIPrKAgcoOWLB6SYb5WyvqaTrczs1oFkgYSRfLW/utrBdsx/Ah0ZnNU0y2pVoovgsfSrq7Rw5
PMPtqvbN/Uzg9IvqavEIoZhHnSgrKLWZy0KLELCpPYxN1eDXaLOTACB4pJLhfGKcshI+HP1xDvZw
jmKGDUW6y130SxMg23NQefMXodPoqOBoHofGC/bdlBtPhSSBA+1xdgfwPD7bOWqW80BB/JCEYoYZ
I1NiffWoNymr72c3dpbzq7Dzl8+L+p89rP9v5XT+28Sd2+fPp/Wn5L3901k9f/Nvs3r/txAENKDc
X63OgYNYF9fnp+6XuL6/C3yJHbIDUKIhkuAAh90y3v+3Wb31W8h3BRO0D6LdQz/3r8zqEV7+8n2A
dk3gH15sXg5cBeTrP+TCmYUJxNaYyFO1XMbWOQPxkrPJYqyteq8PmdtH4oWvqZlvVCvwd6KEYINM
WG5sQVqxYSREdTM8aFOHzsr3EGR1uVFcB2Pf7SyddPeVnspVaVV4Eb0CB0Y95fKQ9FV55gcqNkR6
6IMOe6GvJyaT45WozPZcI9WUt17fo0bjiwzCM89TPzm3vq/sbZpU+T3BKN60motpmtaePzvgOxuz
RFLm0zKtqlQisOuJGZOrIE2DA3ZQbzhk2KHuh95rDg1tUbaxxvKV6MAxXPeR1X/w5vjGBvAUibJ3
+kdfCajCyPXzaIXJKdprr8aTCRBKV6jCWJ56rhjQ4juNX+3krFHtqzGSN7IDJA2cmjn9JvZxF56o
1BwUAKhxM5ybWYSQh6gR8+DO9IPbqHUlZ6zQYlzLpDS+VH0UEgSQT/IKAWH63jBduFK26Zqrtqp8
eR5tFs6bIJ+I3igcH/grKgflr6ohCl5jXfVvuZ1pl/VGV323iTf7kbg+oT6UzgTSgka9HjU5GqhW
Q9WsegXwG4XjmB0sw9YXYzaGOyhexTenSIyUaViC/mBqtPGqGncyNhGU1mrvQmG+GLbHxMV245yn
NzozRAHINx4rJx+oN4Avt2tWEHW1VqwwfojaxDhFiEL+RuyGE+16g5CXVURTtUdkRZ5BUrMYIBYg
A9TfY2s6WzDFd1ZdDhu7Vc2lnoz6kgxMsJyuau6TNDBvGvBnBja4tNCb3PNYsXpF/W6qboQjmjo9
uTkTCd61n50M8G9b4Wb1GvWy2ihJV8M+s5z2nYsSo/JwmCZxNr74U4QaMy5h+zGBfx7rSr64Ycr2
yJlJagjMJas96uYHqxrHC5kYuG47Uo0yK9S3qcWpn2ceHOi6ya57C8Zoz2uxDhvZQFsaVq3qAgZi
JcoJxY+k59YGwC0JPWcgBhKtjU6W1VUHu0jCXemIck8aSfHcWi4klcB5Eg5LIChTI8Hf9aoZzlQS
3PlsrKYVLrHsPhxgoMuEd6p7MwDFLNUZYJ65we3BxDkuyX7p+/HkdCXsN38e1o0pWNCLqQ3XForn
YZXZhM5axP7cOfYQbKaS6Rf3urOv7RQZaELx9iPQbnfXRzUevt6zHuZYz89Yjchq8IOJIVPa+DgG
8EY+53QUL+Bh6+es6vofiKLSZ7z0R4Fl8eBmvHZq0lWuVYYvDhRb89bYhborC9d6J7gDD2Zj++GD
LZlElQnc7nVa0OLgh5vybDWmTrrVzsRomO3ju57TblrVhnKfbLthZjAQfN7qoQAmk/q3AZPdLykl
/TYpvAitpVDMIwM/Oky1tI7UwPmHr/DErCqciPWqM7zpNvVLPKAo7uoftmys5+VGeHRmf/6R+Foj
WNBm/jQzW7ibivHiVxKZyZh0Rbtmk6F5n0YzbHJCW98cqFLGvnfHEhtunkc3+Dr608QZcR+xtvmO
Tg9uFYPL6QVJSt6hgjCrg0PYIf5xJ8Ir1FakjhBTRjCVymzxCJvRskFLAgMkaT6mNozLdwGN97tN
MwtjL6jziynFYLMeKFuY0sF4Rd+OLBuV64x5tQNkZQp6dDJVtnZAW8ZGbFi1FEQ7+gDCetzIbU9M
c5t60+a0PJvS6udDPgXYD8op6ZdqFfUX+SUIFQRwq3XQ2eo+tnNQZNWIMnyQvXpImRlvhXAaFrcE
4Tgij+7j3HXfmJllp9Kcoy+GVg9mTbJOGveA8WpzSu/CVmQFkq5MrgZFe41FFlogVSv56oAQ7aNl
Tc6VyAKUGg3BACvGjclt5o3hDShSOrB0NnouBObXOy2wZB0Qw3UPkSnzx2SIvS92CjBwGGL/zKrV
vGOcpk+SQhJOMXspmfUFArg+qbdZNoa3RTlNh6EavRNNFC4V3Q/o39CHS2NLzyqAZstGemstCHTg
q2A/iURVd3GTUqx1gzhNOMLeR9WE7wZjtj3gQn5mDXHgw+o63MSVtB8HSwbb2S39bdAkAaFnbf0t
jmL9TlgqA4jY8Ygvywy2WQjJdHtAs0rykewWJrhV/ohUBaJgqTYOqD+c3UAXN21sD6EVK67qKtWZ
Q8TackUnRybonTwS3WEUHxOq/jvDdw2xbs2gqHdyzHjeBnXI9g8zAUpTyysAEOhBs8/NGRAkhR3d
J90Eu34gOvPWynra6CpwMyIECp/9msQdX/ZyumtJgePJ3qr2rqz8Ilwr+nTI86nvrjOGpFfl0Dc8
vAaR3Sg1xoQ3FdUp8RTaXZdp8Idf6AhhCy2huY4cEAGhN+lwZ9uD+ST8XD7zzIZu3soaXrIfVgM9
puGdcUIApoZK+xRinGCB2iKBDwgyKOGR98Y5l9FsHuWgykenbJDONJ1CodsYpntOSoyeVW3ishm9
9igVGqsVykcAL0ud3lW+fT9C5ju5YZLtImUaayuIyR+qZn2ZS8UFCTl0V4bfdS9e2FQ/kmCYX0zd
ij3C+PKo0Nts2IWX92HUuFd+69BFoN4TS9AD3qoOOXO48mLXi1h81UyDk0TeINDLXiqwOKRVcc32
ERMXzDIqzK/CqQ/ewhkQ+yjFq+kC5Z5EhklooVnI2CW1sK3dR5AB2TERBRvdEHEEC1lf+U/sv/py
W5N/s2dDkb+VsamfbY7OGld8W5/DxAq3STdjoMpmG+38mCcnIav+OE0AGhjm4PePDOgODpMrcJqS
MYYevkz2ohSXmSvWueNnb8G0QOaT3gkObWQGN87UJzZrcnP4Hnkq3PZjum4pjLZmLR0yDNUSIBMc
yKTIVj39/xlN6CPpme1eh8OD5WPlaIGT7ge3hbrqDwEnVjp45n40FGiFKo/zB8lt8tKMJho7dr4H
qY2h2AJTkaTThsN46om8x2zb1128LQl6fg1VN32tffYOgGkleymdh5zqaRGp/jCjUk1IcaHQMeOc
aS8f87waYU8oju06f5ON0FzEcKBBt3l87qOU9LA56bNLOpV8U8Nqgqc+GcZFVPKR/CkfnKILgc1M
fWNNEoVzRKBLulxasW2uzcr4XnuF+Qgf1TmkOXlKKdlVu9hM3HUuB+dRuzh8IZjO5BPXUMCvVWEy
FDG1u9VFy5okxDrkl0lxLCyzXJO9EV9U0NUbQ1g3fiGtGzjISG9bU99FUCCvsjm3dogRjARvNc/Y
lY5sopv9RvubIarsXV+E6Y3F+uUqbgp2IIZKvOKADr27bmeKReyznnjGNrNIXrsqcTD4lgbJgRSI
z33cimDjjG783HDW8QSbvPvaZ3O1WWD/zs5qyhx/mhGEBvjxkLsTKMQNbJTkEvudAZM8niZs0dM4
n1g+NK8Kx+VTAHL4SuR+hJCiHMSzEpV3x2HH1qZozOSNL7C5cyZdUkIbDqC3MC/R5ozxdZ15LSdq
V9kbZi3ByeaN/wjFQGBNomOf6Tb15rFE0Y4ycUY4gfiOHemhLmALO8pRyaFACl9yak6WsekVm/dV
nLMVW8+sb9x1F8fQ63rlyy3aAc9et7NrvC8mpocyjlB1d9Tsm7ooi1tUwv1b5Yup3jTDVF7jQGRh
HghyJlODEmeCH3kbKJG/KaYY3RYDY1rcqjIxnVXfNLm38RIX33JIzM24sYYRtLVZJmxdxpo9J9+I
sDhEgx2+RLhKotXgR6h1Mp9bdV0wbq/I53NBZxLuZ2JKn60XpZh27zthBmeU9GTipHYsgdMExQRu
vyVVmY2p+0OB/K32NRPmaReZHVkH6HHibsPOUCW3nePScuR5BackSKyZh14eArQPpnu+M3rlOYUi
bSeZqTU4/c+Y0g5tX5TnEcDhC8eSdy8qHgcyxSZYDlOHET9TzPDz+UXPsW+swkSO5PoBkl63iZmj
tgDYIv4/M/Ofo8sLi8mBt/BT/nxE8vidyOb4vXz/Awzu3//m3+WMjm3DSXUFr2eDgP5Jzgjay0fn
CIrF8sRPLmgrBLPJIC2E07IMMIJ/H5JYHnleHuR58jygjDMl+VeGJLzir0MSz4OjRZFkgdIFnrkM
FX+a68qMxslJdbxjDXgvEKwfim6km2S4sAuNQn9PA0YchgjDQ18V0xrLs9qR7+4cxMyIIKxSFo6D
WJQauaW9OyU0s5E5Ko8EBSGpyLORsM9YXLPc9Y9GFFKCBZH30dpRtcNZmLJupjr/SjqnqaA2YP9e
tcsTXWAUfe7qUl03VVuBoSJTKEINwvfSZ5x4lFqjUh5jDy9UmppLbrtuaRFc2hKv1N8Ah7fbqQzO
QaaHV2EXw9qrantGIyXkzGnquwcOZvwQxlxn66J1EQSqKn3CnksTWvJYm3FPjxhkDDcwoF2FcXHL
YgH1ROrSsW8SnBnXfRTIcj8yg3oqkQC+hWYAlBhFenfEvRM9LuGV6LQIsJ3IOxXJzQSyhCR3Y0QM
0iWOvO1waD+3pSezLYmE5nk0gZsMerqxJms4SEvpbxVehy/UoQwzVK7ULWschAkoaYb1lFvec2Ti
t+ocx3hMMt98NaoSb6Vw/OE4NYO+G0hz2bZOHH8EE5OmdSzG5QfPnR358fuxB0HiVUF7gJ1RXZm5
JHmbj7n8KvraO8LixLgxSNPmhwQrtTJx4O4zYKq30Loiaksf3AljHKrBwHA6lkICrZEgwgaTHOIh
0rU3FJEnDHcm6gGbFCZSxJgJSyBqeKrxATUY5ArDS+FQ9bPGwtPgDZh8fc0N1acRC+cayhgRv1tK
EJ/oHowBo8JVY1oDzzDacd8o5HPNznkzj0ZzZh2U3xsGHqwiGJtbNqcg3Av8awZ15m0SZuY2D9L4
wILaPPOJRkfbgMxUzJn5pZnn+ZS4cXSpaJKup5Qbta20/xXo17gznVEds8rmGVgGj02j10hAKqIt
++RC58RAjbLzqXaqaBf3gfsurX46s2N011Buqp1gE85AS72YZv1WJEwzLNwBKz6mZxUOfYyEtCvd
LSmA8gH2yKEd00tNPdUn3knUO1xSTN5KniD9uGhnesQ3xJniwoTtgMwWMQaWTd3618oqxD1yOFGy
MhnTU54Y0avyTcrJLq0yuCKWE+z5Q1Ku6hH77AoH2fRgN2ZzIIHUuzG5fGROdaTkgfSViB8cqHdF
Jdxn4hzcG68InIPVNrm/mooKI7av5Q9zyEEf6IKidxoj9ZUMAILW+j4IH/3SqtdpR9W3ioWJVJL7
ZLokZHLeuYRabBaVAsGnMxqQmuRRezN1sbwHCkWsp56SAnWMGN5qmdYLSUufJrP0bggAkC1t5TDz
SmSJ5UNv3cMG9w/B3Dgh41tveMSIZj/1ha8PQo/Y5nJZPE4dCiaEQ6n7lftb/mCH7TgExVsod8rJ
Tt4tHA05AVLBwnNjvX6buk25nRbjC8lPhdPssipt9jpuAKQwZEn2dZ+VtwlF6+NQECIctZ79kGFx
v4JKjN6DiyIuCLqtYmML5F3oJmN332ObvZ11at0NbSzIHZfdVZfUxbeUW5hPNXLsZ1Wp7gqGnrON
sGseAoRFZyKqg5uyLEg6J6tgsaY5kXkWUW0dwoasWs8a0ivGdBk0WY+pH9ou9EcGq2C19UVuQB63
/Bs/64q7oI3Ne9cemQOx9HSSUz1r/ynOC1yxfT213zRN3pppulr7Jvvfdes1zNaCU9pMJNBicm5g
O41DC7ShyshF1shRMxlgZkHbx/i7xPbbInm0sMBuameEYht21mEMrOJOpOzRPb64W4Xmad/yPytL
z+WDGpwJT6IktVCGt0OKsC8bi+Bb5oTyWsdRtrPsaj41bTecY1HYBx+D59dsZh45DKQoAqnq9ky/
/LOKJj5DOxZXUYgnN2efvOYsKs+MOFJMg16vt35RfLVUXm1zy2D06pbiBUnCTgTgugSdJV/95Ghl
Yps0NoqwNBs+3Ep+B+Dmb3EATesE5ep6qAwqZqc5SZg6e6/33COhl7d0pP6GVYNxZxEdeZgg1Bxj
IzotAgv4vmI0UeMa0+tUo01bRVbc3tkRi5UNfBC0iqCV5jJ/RCs57gpvwHSf1K853MZjjrMUeZD8
mhqDzk82q0imSWGfbXTsapDr/Tzuusgd7q3BTa9HuCK7IKu7m9a20TF5X/qxxrlN+EmpaDjViMOs
mMiiCir7yiLSE9JZEpggJ1u6/pVG/rSp4LydbUJMULjVCx9/JO98LxOT/9tXbrEnDOvUZtiQ1pHH
YHozJyYiQivopoIMcF0fhjZ/L6a8OIlc9G8OAjJMdckkr9OpG9CEWQ0DUMdo7htMOXuymzFhti59
gT+M/blgfF3AiST3T01MhOfecL4XXTzILY94AhHduoMMQIJKvq51L4e1USueA9JW1UiHqkrFCDEV
38qKoQV7Tn0rs4SJHv7rjY8DYRXCB6F7t7EfBbe8LYaGsTelj44yG7SFYYeHmAjf8TmKko+Q2/1t
9sSGsufaS/ADQPhL3zkQm3skW3JVdV4BmXSk3C+JBAZCHtt3gLDmNyNuzG3MyPzELoLmgCIeI4Du
SOIKW/jeOLq/KjYruOaobmKLjWwQ4gQpCsNnKVO3T5U/lIdY5Jg9fXUSYFEudRrFz8t+YF/M2vvB
ljhHNOnWO8bnXrkK8rKQh7yL2wO+fw/HcN3iS2X9YCIRdMsLzwC97/NsuAGoM58gK7nPcmazMCpg
Lo0dIFlqGnIaYdzxQPK9q3koK6QktgTDwQxz5YXd/M1uPPNAO6Q2jjdHOwJ9BoQUlrdHzLJHLPrE
qIaWxZMb39PNuiZSxVbexjdp3wL0H/0qKBC46fa748Im9ypuRQx/W9skX5WDeAPSjEBVYQDCm+4M
FIWnqmIukNUTaQfokd89zjOQUZQUnirITw5Kc1d3+KXtGTNb2gbBnZhxUcRRo3dFraLrUluMbjDw
7Go0wjT+LRoGB57r0J9te/phWYoR5sBjCp4K1f5Hn6MowlXBDJJS6ybMKndXQnM4d3Oc7A2YJSa5
JywtWmt47HBWP00u6dajHIedtljexAn5dNhhNmYi0g28mnKldOxsM+g3dL51uGPWOCZrxxnf+EvD
FYi1+Sup5OM2Ss105xJNemXW2YJo85Z0VtGX2Rpiub8DFeRuPTSGh1K6yclHn3VXDzzLsR6aZC1E
2a3t+cAasYDe4XgKmJ+U2RWymwxELROCC99QtEg1Iu8r+pDiroxt7/sMaHMNfqYkZ8MG69bbgsSd
3PseJlF4LfowAHmUyAenbRr08wLjddqU8s2wiu6aYzM/NnOmNyhVviFZCQ9+meab2E37m861gjfX
xWVbsjNkT8uDnrrISXHlTE1B5S8deayKGP5r4tUTpwe0k3hGs0Msdn8IW18cDc+f7glhJBI9a/tT
Jf1oUyLoPeFBmp41ZojbkRjfCrbQhTyK7E2bQXNwfHzbYIz2GIOy7RSnzc6XwtoWLbFNU2JVN62f
8qSro3hbUzdtS8Samz4UWI4K0I8mrQyXOSCKqufAo36sXpNSel/YbWQn1OPcwK1yrwKrI0xqjnvm
9ErGyR2rA4MphOgBtszjt4hFD4nfPPeiwOZfntQibeU5PpLseq785kl0Q/wSwH5d24UwNz0FETra
4xxneyIK66NV5O/jUA0Xnqgooh1K3o3p9WqVmcbGhEzDRjBCcFbrbxIexmOGMP6Utnrith6Go0NG
GvKrHjwhIIzNWGTRQSfBOjSXlUeTp0c//0CCHX7EQe0c04qXooQ1UbTl2JiNZDoDcIlZFZLWurNx
9+6jQptbcPrVrpw1l8/V7q3hBdN+TrL2onumU4mo6q8mN8xNn1nDMbWhFRKq7INJVpQTTYh+3Z+6
64IVwnqM5fQQRVJRL6T5O+vImbdS59uinJNvNGM24aqttSFLyl0NYdc8GcasIQHMjHbxclhvpV8Z
Xwo/7DHCm/XBGyfAEjLM63A9jwVND/iMSxtAVolAlaggI9ZkCMNsF5CqwBpbV2KmkxvkulZ8Xh65
uK9TOWruLC32lVHqFdyOa4dhoiB10q9IKRQ9XMdBwk2k4B+68GosQ16/7sBqAf5c5FKUp+YpE+TB
F37xvdHjASLZY4B/bw0DSV4kj0SSJ8vpoAI/Bq/cNkeUf90x412+NWY1vBMEi7DMj8QzktXwqsIs
8M2gZlqSJku84yj4kAbF7hZ3gn+Nubm+Ep1bvPn4kamNPO9YmZS0vWMYPAWn0dhauS0x1cwe8TOl
ZYxXTVlyxBPQGe5xB5IsqvFiUerjrY3aNMCaNJEoGimWKVMe+V9CAccLW3qQPdeUSNs6nEAZ6zl/
bRBc7ifiFw/CdsZ3wbiWZ0dWWpe8X0ZxxJDexYZB1qs3j3eGUlqtPA2CDP+FvY3QKR9nJhX3YRG2
7/EUyb1odf0KxkhyxCuc2ROMR5Hp9po1nQlsB/HStke6sLEZ+t51cCOMRRXafjfneHg0SnBeKzW4
6logRt/qhQ60yiY7eMuVs/hcQJFmJYjkJAE/i1jKgbpjmejkHfnMwcEczlS4o2vD669Hf7ZPbWTb
eFqm4rVHY/uNxIr8UvJ1XyW472+idvBu8pY0bIQFuEeqhIkrOEJbXTLMn7cU12m9iK6nQ5vaHDUN
D9H7mEzKcCUTLycquQj2mTW3D2lNDbuihGMmTS7BJqSLubIRTK6bvFRPgsi+FXgjfz2pLH5200AC
KwbBS5TvkB51KWxWPfgzC8qzU9PM+nWYneExpAq9623N02ROnefCHuUphCH7NfZ7nkWRnm+82cOX
kNVmfIXSzLou1UBkOxhTCHC5dzTrYUTY28x2ta5S4b0PrpHURP455jvW0axheDCPL+zQfGYtaagY
PHSu2WxjKK1nA2sD/JWAbreJgIOTFVRf8xyv35IxIqHPb5Ds18CsWYqq1RTY1S2So4AVWeYzKPfG
ldUP3kYbdnGDR5USKyUSCjBpKodXzGMC83ya3EbuaO9bjB3+Cn+DeJtxL1A0sPrpyAk8G5lH1SlT
v1oZvdtsffhHlxR8GR9t8I5hjhMMP+zM0GpnTvTgvA9rbeOBH5gxiwif1wrzQKbW5TJ7sAo+JasL
rU1r5HBmc5OQDraCwxZXiPhquPQXIzudRWErBGkiRlN0zKzqyITjW65515S3hhgfZJTm19JFjezZ
I2mMo0v4yH8b9dvfFHoLgXL7GXN0139vp/vvhDt2f0/QXH73Usmye6z+z/7QvwEk//EL/Y9/aljs
EG3wq/P984f6/In/6jXy9052/QcJDrb4LWQYLCzL/P0XU+K8KuO//TYkTQa9DrNgopKWX78Ppn+6
Rn92Ff76Df5+Of/6z/zhDXwDsNYtH0Msq/IPc+9F//qHWfmfXIJfXuGnSwDe07OxAln+P7oEfrgk
RQnXd5fhN78YifPv/ddfgvePgiRrqbpWfut+vgTofP9DfMyfXIRfXuOniyB+Q6u4jOHFP7wIzm8B
9JQQ4eTvv/1/6z745Q38/j05fvyv/2nhsP79kyF7Jf5e/f2L9a98GcLfiLuxQMP+4Uvgi98c1wQz
4Qa/v/n/5+4A9OXI5v+Zb8Ev1++nG8D7jb0Pc0bP+Uc3QMBvEwVMlsr/Zu76ftOGgfC/Eu1hj4gf
ZRRN68O6ad06WNVV2vOVRLMhKZVDNLG/fp8dm8bB/ChnafBGAp8vZ9/5Lrbvqxs6o+GP/KzP7Xms
e2HBq6sXuEJPjxEA0oIx9iQYD2AWs87LB2AZr72t+rUuAAt8oyFeyV6OcZTYfHwrwNIgNpeBDtgq
4excQB+FlblWAFMfYn84So+EdDDud8ABijEy/s/TYcuMX9zgaIyKBwO2M+h33qEEH5howDKiP35U
MOp1hihZgaDh9VPiEY5jE2VdC7B3fdZBmMzKUBi26wcusNi+b4MKM2MgcvB+qClu67ZrfervV56m
zazfuOmiANOO/bt9wO2mvbbcU7mLNzJTpGZibW6srZg1yxbotISi5E5RmpWiOfPXVv8i0Ic3nrgN
Y9iLX5ZUNGFrQ+LCIhkk1YStZyku7A2pdXvvQz33s5FlQTNBeVDT4GPUPMUmIwhyIW9m332q/kZF
USVvqXh+n9wSTrNLT0OYfHWEzW3lltQTEpRFa4MITn5GwMY4zVvAF7rAPlfo77QoBaV/suzZgRkr
1cX43YXTFT+hVKzDNgT8CHr5kUqI7wTVkveRMETozLsqrWYiw35wD1wzWrsLp6vlrnqa06PDMVLj
jG8Eqe9pTij0SV6uZhMV7kj5KRcL6TmsQfdyGKEPH6iQeTKltGpqZIBycEgIuFKbMnQh12LTeC7+
r6xcJR8zbAzLnbC6P0GC0Ysg/YTgzOGwVsob4zb25sr+pZoD3UtqN4EMG3vpSaxxcZTYqeh008Gs
vKG4nMrZ8pFU8rXEzry0dOBa/2BX7YG53l1itIdN87unJxSExRHpGI5S/l0qPxwANOp26Pce3L54
wMmAyh9BFjyC9YbJSJ3Qui9MW4NRhM6YEsysXVCyC9pU8I27Fk/v6onebF/5kUENHkFNk+w3Yhxa
e1YBzWjZ9flaZoTzKcuFdDBW6YC+iGBxOylla+k10zxX+oNEy0ztXAtBq5Ust6ic7dHoCP17RLlT
5kMcPKLNxD+4v5mJfyyXFLOZsD86hRx5ryChfHPzeno7C3Vv3kN/81Ns/YtZnpG6+gcAAP//</cx:binary>
              </cx:geoCache>
            </cx:geography>
          </cx:layoutPr>
          <cx:valueColors>
            <cx:midColor>
              <a:schemeClr val="bg1"/>
            </cx:midColor>
          </cx:valueColors>
        </cx:series>
      </cx:plotAreaRegion>
    </cx:plotArea>
    <cx:legend pos="r" align="min"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size">
        <cx:f>_xlchart.v1.17</cx:f>
      </cx:numDim>
    </cx:data>
  </cx:chartData>
  <cx:chart>
    <cx:plotArea>
      <cx:plotAreaRegion>
        <cx:series layoutId="treemap" uniqueId="{37910E8C-8049-46CA-BAE4-0C4F739F8791}">
          <cx:tx>
            <cx:txData>
              <cx:f>_xlchart.v1.16</cx:f>
              <cx:v>Sum of TotalAmount</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_xlchart.v5.19</cx:f>
        <cx:nf>_xlchart.v5.18</cx:nf>
      </cx:strDim>
      <cx:numDim type="colorVal">
        <cx:f>_xlchart.v5.21</cx:f>
        <cx:nf>_xlchart.v5.20</cx:nf>
      </cx:numDim>
    </cx:data>
  </cx:chartData>
  <cx:chart>
    <cx:plotArea>
      <cx:plotAreaRegion>
        <cx:plotSurface>
          <cx:spPr>
            <a:solidFill>
              <a:schemeClr val="accent1"/>
            </a:solidFill>
          </cx:spPr>
        </cx:plotSurface>
        <cx:series layoutId="regionMap" uniqueId="{59330B25-78FE-49E5-BA95-2371DF071E9B}">
          <cx:tx>
            <cx:txData>
              <cx:f>_xlchart.v5.20</cx:f>
              <cx:v>Sum of TotalAmount</cx:v>
            </cx:txData>
          </cx:tx>
          <cx:spPr>
            <a:effectLst>
              <a:outerShdw blurRad="50800" dist="50800" dir="5400000" algn="ctr" rotWithShape="0">
                <a:srgbClr val="FFFFC5"/>
              </a:outerShdw>
            </a:effectLst>
          </cx:spPr>
          <cx:dataId val="0"/>
          <cx:layoutPr>
            <cx:geography cultureLanguage="en-US" cultureRegion="IN" attribution="Powered by Bing">
              <cx:geoCache provider="{E9337A44-BEBE-4D9F-B70C-5C5E7DAFC167}">
                <cx:binary>1JrZjt04lq5fJeHrIydnUoXKAg6lPUXsmDxEOHwjhB02JVLUSGp6+l5OZ2alXe7qapzCQXfAsBFb
mxLFNf3rW/7rx+UvH+tPT8NPi6+b8S8fl19elCF0f/n55/Fj+ck/jS999XFox/ZzePmx9T+3nz9X
Hz/9/Dw8zVVjfiYIs58/lk9D+LS8+Ntf4W7mU3tuPz6Fqm3u4qdhffVpjHUY/8m1H1766enZV01e
jWGoPgb8y4vLp6F5Ck/u6cVPn5pQhfXN2n365cU3X3vx08/f3+wfHvxTDXsL8RnWYvZSYsQIYwT9
+oNf/FS3jfntshQvsZAp5pSmv/7Q3x99/eRh+b+0o1/38/T8PHwaR3inX//9Zuk3LwBX/u+Lnz62
sQlfTs7AIf7y4tQ8V/DW1dhmXy9k7Zfdn65/fd2fvz3zv/31uw/gAL775E9m+f60/qtL/2CV/FNd
Vr8fy/+7RYh6KRgcNxLihxaRLzHmTCqOv1pE/P7orxb5L3fzY2v8tuw7S+Tn/9GW+LGT/Dk0vvnG
fzM0CHlJOeFYYPlDQ6QvqaCCScZ/aIjfXPY/382PDfHbsm82/j/b/6+eIPc9jWUY/p15KX3JOEGK
8vSHhw95CamUEvb17FP+bRT8i3v6sQm+WfxdRFwd/0dHxDe7hYrxNgSoa7fD0/Onsfz9iP4NOUq8
TAnlAuOvxkHfVg2FXnIhIHjUj6vGv7yrH9vnu+XfvDO88u3/KgvdxsY+ffj3mYail4oRzFMiv63k
/CXDQqEUya8h810l/6/38WNj/L7uOyvc6v9VVnj1ZJ/GUD41/z5DEPGSK0YZSX9cxynYCSyh2G/V
5Tt7/Es7+rFJ/rT0O6u8uvj/a5X/XHX9oUlzELS7X8Xsn4TXP7/661uDxv5u6T/TxF+r8On5lxc0
JeRPQuDLPX5b+FU/6Qqq2e9e8PcFn8A9fnmh1EuKKOdIEkQwU4y9+Gn+9OsV+pJS+FgIyIuUYw6y
rGmHUP7ygsiXUMmkSDFOiSDiS60a2/jrJfYSVggoZAhxCkI8/aOBuG3r1bTNHyfx2+8/NdHftlUT
RtiNAJ/pvn7vy04laHilKMaYcc6gbnJ40+7j0yvoUuDr+P/0k6jHJvX00BWYvbGGbXlcy+ZikXLM
J7vEw9T7x9L5RS9EqcdKen8mjMdeB/iLHZoUi6uyZe7BlmV13UybuMJpI4vTsoUy1SMZyqirQYgH
ss2b03NTi3PhytZqF/rm5NJVHIyatoeUivbz1srwUG7SNJpREm6ETJZbpEyt0xElGetbt5+RIhfL
MJFXcZz7SzY27cWKR9nptAknM61yyTFJ6EMiNsIuuzDaS1undNSVYs0bVxUbOrmKJZfIwoMyzuzU
ZKWYRFZyX7xdWtsfPE/4pUjb6X1fdaHWNlGuynq5VvfFotDbgq9zuo/UwL1pu6CM1jYZtak38pya
oq61KH17MYyL2fNJuOuN2IFpO8bqjLyVLBvadNS+lT6FZ9PhLulal2ofq/UurZjdT142V41ibtLI
xdJpMnEfb0xY42dcV8mrgtbFouuqmJ86zD3WZVJMTo/J2l+Xi+Or7pHy3b6QLBGZKSd3N27rehIz
b/dxpVWpm95V2s2O7rso2zPlIz9ZjM2We4bo3kubHknkg9ML/VyGWvbwWtwmuqnZcLSJ66NuUxRV
tgQE1i1jSpzelK/ej6V1p5U1crcG1O1HieVr3iK5nygdntdQVxWcRhEPMbH0Y+fw/IjDJC6SzppL
Xo7tnVAreTuzZrhy3FmelSuSyZ53yCa7JU6N145ZM2bSCn4RjViPtVvSm6Fvul3PXWMy3jJ/sU6N
PLPGzhc8BHS38U5eUpvMOywif+/LqX7jGx5eM8TK+dgSi+6qLYmdVoQjoi1f0msk0vKmE6istHQq
XPFB0TPvJTkhnJBVF0UbT3HciNfNDEeqBuH8ESepvatMnKl26bSci3l87dFWvE+Hxl0kjrFHOXhx
KZO1PhoyEDimFqfXQ4SD0lw2atTd1PM2a0bVjXATm5RatKPc9riYp0arcaOncRrNqqkYya5ap+FV
0optr1a7Q3OV5Lzr33edL/JCtD7vw5Tc92xYsiFtL9ASk72MRZvzld0Ex/Qiebr3aSh1MbCHoqx2
PpJx37ZyEHqT5ZkhNT/Xvv+Ik6G/9mJ43Q/d57Qai6ygblenMeiuG7OwsfnG9yaXvGMZtmLSlIh9
W4nobwruweuFlIvYz4S4Ju/9qHTFllWHdtwOC1pl0MxGfjGIPpsRnSEh+JLm6Rb8WUkmdhCG09sm
Zc1VgspaD5i2h5qFGO+CKAqjDa0HpTeUlLM2yaLeR6tco4MKyQTuasqProGcmEM2IcuuRVtIL9S2
lOWBRjgcLXmdLPtGzbBJWMSRbqkJBUTCHJPzzMNQZrOS7rmiTdxHbJO9EpaDW4TlgD1nBzQxtGOm
xyc8yC2bZoQO3jBfabMVxVsJR5vFMCk9d9ztlUn9kLtyJpVGtel3jQ1xv1q7XQVeodfKDtt7hXtB
NamG6dIT0p6oLNxtQVSxR7atPnfVXASdOE5qvQW07ufVLbuKJvOiNyIh4OkUHztWo2PvxGz0tLnq
uBZVv4+tM1b7UZKrQSChqUurY9qb4R0jAwd3WIe8L2az910bdjVrpteoxsO7pI7uQvp+7XNipTyM
sQ8QD2a8tRbFKaMdix/M0tQ7StLjZvgldm49B+TqdwMx46UxyzFuLnkdu8mdbKPcq7XqzY0Y0XZD
EucPqmnobd+cuyqc/DSttyhUVU4knd6mKZ32Yzc3JLOL7E+b65JrNDaou6TgTTdzN9RnW0KGz1xM
8QWb68ciTcOjTJy776vYXsExuzvvNvY+8Ea4vB/Q0mV9PRU3pozruZxWZjUx25jbGOhuViHNRq7I
Vem3ZsvnIlY7lsbLet1YVm4T73UybZdDMqlKpzWYbptdva83v70utkCGrPDGPah0obu1W8KNLxm9
kLXfhI711mWjsPa5d2U84SmCkXzCq9c1M+BlX54tq4rehqYie+PdeiS4Ex/xXK4HURhIfcqTNaNN
3URd4yUsUEib5CxH0/aamfowzVDuu6HfY4vFft3c/KpMR250SEx7UEq5U7qt5lCwssuqoqgfkiZu
bwNT5LxRBPkdy55cdKzoY9aUFJ8Mos/jilyO8Ow+8FL1bre1tnu74Kk2moH0aPK0H+R56ZS9Impc
lR4ht/LSP9GxqcCNnb22bDA3tBup0cVWGKr9nLr3M+RTm7kS0WS3mqa9k0zhcJr7anvTEhBveml9
vEDjIO7H3k1vF4ufh9i226EqxkRLU9MbmY7mk4zB7BtRhkavZKF6HRljms3pshM1Jfd2kPMbCanm
qVhkBUmXTFZq5VDDtLS8eytXW3+qae2ySNs692VldecDfiwtIeI42J7ehL6bdwsk0cUkaqdabi+2
jk/v0sJ8SM14hNBSl71K7c6TadNTYo5Nj1+jDey82na+WPvimtei18j2NlNx3k6N7Vby2g0QJMeY
Vvxyaax4PTWu0MkYycE2aTip0oLo4JsbP3TWX7crBUOtZDiRLuGH3kIx1f2Q2LyubJ03nMx3pgCf
jiuC0uppuu+gprxt17be421oM9Xg4baWbHnrui3JhUu5dnUjsm6s2U62PHmjFrlb2FrpARF1N4/c
Xw+zAb1HK/uA15WcpsHH3TA13XMzWHeY3djsDMit4yKb9J2gfr0psGifp5Es+3ncZqtnIdbXA6v6
Y7QBhAkZj8yg8ly2cd27qezfp824XS64FZ/lluCsK/hNR4bq0idQ7hvS4w9rs06trqwiRbZMIy31
OiXVZe0Lw0BJuuVzUaD5vK3WVPniE3G9igESyby0H/w0kN2cjOrSFEk4zH6ubsUKOgqbIt3LgN1+
s7K7ikWaHJqq8RkumND9uDx7sY23VddfR0XDEaNuzFecgBwIldNyFe7ch8bpNc5nEJ1VbtOG3dQT
qY9FB2m9RQnbd9QdkKzOayg/pGx97nB6I40Z974N7QwRXMlXbdd1NOs7hPdln1xCTvRRk9qWb3wP
eVW369JUGZqjBRmR9tulFGHe0zUkrxRaKXqcu03Ji6kYl4MUXQq2b2v2GURWGw+cenwPRao/LHPA
nySfTX+x+R6036Bc+jxFhfF+G6AajWyaX6c1lznb4naFxuTKYctfgZhcL2xqS03R6M7jUKWg5qL1
WnlbrVlr8FjoeeD0Te2wOfoxjCAp0yKfg72kvBPXkBHCjvfGn4Uh06C9odW7DlaciU/WMQOduV0P
Qa1Od6iXjzUo69ftQIYzxCuPoL3Cuh/6dbpzSV/NepVCXbEEB6Q70WxkV4DCzVV0eMgX3NSvNyxI
v+vmzjw2rvRnOroNZdgTfk1bUCjO9cRoEKue6NKI9taRwEU2+rEQeuRztWWuH8y2MxtqE+2KrnxA
rsSXQ9cFq0vEkgsjQWKwOJ5aV/vrCXFR52H0V2QS8k4ZxCgIMFrJzPrGP6u1wh9MF9WVSJ18jCWO
J6XSJGohKtdm3pSuzIqmiEvGakBreROXJk/aDve7YpvVm3EdyqAHN6y7RUmpZWjVnvX8kLq0zkXb
DS5PyhRnqy2GA2Stp6kKQacktnmpWHmoVeezpQqHkphb0vPPPZ7MsWja5LTYYsycT06oK4+MV9db
O6d6Ep3Pa2vCazQPya5BQ3UoeF3kDhU0q5k7JF9aDCn9EQ5iy+Z237SgDWEnF4I3n9EKR1KZ5EjE
gjQYotLQIjtd1WmSp235kA5znc2leRPKbdW4Nm8TkB0a2sF5P9hwA+18k7WzuqJk7HOPkiOtwrKH
ZuRDUtCz4zZvKq6yLa2gNiDzPrTk0iBozfg4kDxEKfJt7lft2jKcpPPbzs940lwUW15Unua0mULm
WIR9Ts2YiXRus7ke9r4mOaqXJz/1+RjLY0j7Mm9Zc7NF6W5n6tudKNF2BbHHDh0t0hxKD9bzvA5U
Q99EL2wzmldFp9yBFR3PTD/FXY9idJpVYtBJ19D95kcHojRZp8OCeXG3FhwXmardSrMkjarXsg7D
WazRVlms4XzVUMuDWxKpN8qmI0tkcR8xie9G23Q2K8saGhYbRHW5jKvs8o1M012NrC93wnTpfc38
8hSoKS5Hsc38OBSdBkHD35m5i2YXEp7aDG/Q4FwgiqtXojOL3wlKt2O3oEVD4UAPphnr1wGZbtbJ
wAQ6JK4eL6SUATSoGgdIeVP3wFh4TVdwRRTUmxAcv4QE47SvOnVc6v5p6yqqezGLXVhslvIx3XUY
TZ/IGksC6hSpaxOpOkKP1QQIua5+XJUS2ULW3up2KKb3EFlVVvGu6rX35cGLRRyWFUo1r6CFI2Vq
LuxGlmNQQAm0KnG6q8jQXWIDOR+yEJrvDXf1Y1un1aESITY7L0f5VoFwYdoIXy+6sNSd/jyI/Ibd
fGy7dahM+dv8949f//am9fDn18nk3z/8Mj7++29Xv8+d/+m3Dp/aL+xq/P5LX+jbH/f6+wz0C/L6
YyD6HUP7Oqn+TwDbP734r9E3IgkDaPXHiPof8Nuf2OXfmd1vq74yOKleEilkymBIylMqgaZ9RXAC
RkaKAoLjMJAXX+HcbwgOoDjGBGBrKghDhH7hdr8jOPoSsS8jPBhxI4UR5/89BPcFsf0ZwWGCUwmi
Dyi7pFIJ9C2Ca1G3JE0Sxj3y4DyHpFjG4orUPFZ6TFtxahQUGz2CihGH1IJChAAgW5N76IyuxyFN
oD8gRl2SCSjOTBd6Fn0KqMqv0Ppkch66LYOwbfrMRk/iOfXLPkpLJ+16OYcDZB8062nqoHIZnsxZ
rFhxFYd5GPLKN+IEzUE37GL0vjuI1brHrVqWOcd0WcxOzbYdIFf6acxQU5gzNOXiA+37uINiNx+W
KVW3m8PbVZ+oZOe7zWVpdO2u66N7NZGu/zgRlDytzVL7t6guxAfvQvOORGOGbCVfNIPnRVnuDRvN
84SkfaiVDz2wLeBhupuBxxzk5JfXI0LxUK18IGck+/i4rl2Rd9u6PFLFlhnII+quq3UcUO4bbCct
mrDJzBFSorwOCd1yYU1f68lXQ6GnAQNyMQ3tbvyAe1BtOKaPXYupeUKNAn5ZtWvidjMwMKMBqQzX
gmH+qAK2QBnmEkPnkzbJxTjSOsBNp7jliUwneqmmdWwOgC1bfGpxM2QsNPEhxmBrTUIY4QVczTqN
lsHve9vYDzREd94s627ramDPJcbL2zRy1Om4Fluj56VvLjq32VbTbl52RT13935soNvbVCsyz6M0
uln7ttZoi/y+jCbc933nTN5DKUx1v7H2FRbG9jvYwXI/zaG+bbq+vHN4tMO+WEN6LKswHihazDtr
gBRhTXglVV6B7qC5knF7iKGbhguBZ5xktFoSvI9JuZJjwib7xMcpep0CaKCXWHbNoPmAGrAZnhLt
YXL4ZuwnO+wKJdZOY2b7KevaEZhLWGUcsnRV430UAlgKVLbl0YqgzrZKU9AH6VDE3RQK34HDriD7
R+AbqcZD1VDQ8O3QH4rZ0m4Xemi+c5Bo04HZNJ5Hz8gdgGT11tmR69SV8NSkGb3P0slvtwU0IfWr
xfQtFOmRHisAMLe43MLlMqFyOABA515jrJrHhkR3KWVSJDluB/GxC0jmuPEq2Q+RhouqWAXL0EKh
YeLNvEtB+jymxmKlPa5wn7UxMV3eTTGdgZuQei96aOAUXYLdtwDS96hFMWTzllAQ0XMwr9hG0qj7
0qbvgPb1DxbV6oOYFLuU8wSNLkrg5hYoUMZa9RCnStVZS2em14DZk+SVQDeGmVbsfD1Dr54udbzp
m21ecxcjuxgmaMr1BjDE7unQxXe8LccPpTXK61quqj4MkAfsHtR4pEe3kpVDEUTw5AJNNOpCOFle
9p2ZedZWMs66pCkG/ibSrswWHg3aVY6OXgNmn6/WbWE4J9DNhSxVuCh1WygI8xIFQAYOpW7QHTjs
U8uS6sklXVIcSVrWz2sf8d6mhp4biPANlN1YfoSpQ3stZceBJ6LtvkyjADlZUPZxiN7eKOgJ2OWy
iWoA2QCkP9kaqm3DxgyjNj0rbM1b8CibCZ+CVzbD1u6hmKyPLq71dW8UmrMB9Uzq3hly4Dg06Y7L
6SOQfmiszNhna7n6XQM0fsmjxXG8BFwwibOpxfYakg33b1yqiicF44VrYsAh9kL2w8VoOveuWmkR
oXf8otxR7ZOHHnjttZtS9DnO5TZqZbu46T70tdQQ32eESPscaJ8Cb+4rgg4KQ3a8Z0tig47I02Qf
J9B4B2DqEGYz4whAbbNRQH5yDUdZtPyNKnCNczzHFWYREClsHEOzG21bQmNWvTcB+yOtK6ID6eJT
vcTudZwnlhEgQJovPHkNKg6a4pn1cspmt0mnTVqTXVy36YkD9BLHaqHNbeoSMgCAXKcTbgI/ybrf
3sGIIXY7DAJ+hzvaNqA2A6teI9CgHL5bVPc9qFCkY6nqfQrl/uQW4mGWxLYO0tGM8HMsOnnTxpq+
T5LJ35IVt3vaL/G+Nouqbn0ZPCQUYjgwTj43723tlyNMpRaaxbmrnkUUZVZWQ6t2ydanSzZN9Szf
mCROn4ELEZ8Dve7f84HJQYdxBAxcWBMzlkCHnlVLwSdtYKyzq6e+7jSfVtXv+FbcxmHa0E5WhZly
FSRkLehHxcMoBIPC7QqQrQjtiU/rjKXF/NqlcrkkCSFHE6cSpGEsdYfVtOsKxS8KF+LjuI5zoY1v
YS7AmN9q/SUOE61q2Zz5NHzhUeJVrGEiRkX/0BqYGRQG2tPSBqXbiheXFR1io5eRPS+lRSdTpioj
MDTIwtStOcCd9w6msbro5Se+VB+CYckBV3Wbh8L4mMWxwlZzs7CH4Kpe7aCpBK8tQZuPmrRspicm
uKPZynrbnWZWAI7nSduyjCaCT7mpV9pnRtZx2y+DGmDSWKrntu3bUhMc8H3ZqWSDJj9U/AgcVS3X
G7jPcyHEBo3XBFKHlbUPOYKZ0ZkFu+63FNkj0OxkR6a+Al+pp8u4BJVLCIgxr4FOndpQo11prXzl
OK5hRFfUeTGl7qNXFfmsqiI8Qks95su2jh+SnraZ2wSr8hk4e9SMF+JailboJp0bvHNNvVmNYKwj
zkDxkuQtK6u61zCkAZCoXOybnPTVtF33CsDtzoPDmNx3tlx3pggU76bBLKeuSug1tNhbldULNe2u
xZG+A27vLDBZOn5SfUG0FzU0RUx19cn7MaUZZIRJ7umC1M221XTVWzOkV/PWpWcUyLpmAcfygwey
esGHIXG6mMrwoSNBgFBJ2/U9IjLYfGWBpllM1AbZAtigPDQCw7AioAg61Ih6O/iVF0vu4JSv8KAI
9K2OSqHJIi6cH4qsI62adSvIeA8iaoPZYorJx7Ffh3exDeVF7bkq84YomHF8GU1cG5i0QCVJBxju
SuhnsR4ptjdR4hLgkeAh70RSbjl2YRDnyVT+xAesLKQzRPbzPHypfpvsayirCJ5HgKJf8RrCNFtS
pXIPKPVuTrf2Hv5vnpQZV1V7UomU7+zcR3tscNnfTbYzba5gArfuYgW3PFctDHpvBlyYq8WOQ8yA
JoB+EWl/RzovXhXjAN1gQUQYtJk2Cp0hjMk+JBNP4Z1pHdF+Gm0+qLnIp1ACf0pAmN5xw+fLWMDx
ZEWJt1JDGuf3DogA5Mi2XLtDhRrX71TJlH8w3LafyOBJ9cqFFdKFmb+oI1t2W3coYqifQCgUr9Zp
Wc1ZwdANJlR9WDcIm9T4nfOVBNLdW7JoSNBryAtbhntXMMAZBdTom9iuxWUTp2kHITB88pHjVzMQ
1jHHXVrflduSvCU9Su/JtPADmdL0U6QTegvt8nypOE8eV1QkfVb0drubWxsfIf+CXGB9ICzzarQH
37B11bNH6oQasz601VpvOkKNeRAMdSFnjtUekgACOtyGShYgmmk9ZoaGrgaljBw7oaQGFTNWTTEc
Faj/CyEn3Ot2KumpGomo90A9eZWLEqqbZmXZr4eClqa62IJwlzyytT9FhscBkHDdJ3lM6/Tz1Ez+
4zgo1Wf1HBuyG6GXumd2LctMlPMy4AMq2yrJwHtLdlHBOBGmWYnt7J5v8zxRjZs2TZ7aYZTH1ZJa
tTCdrLk9lY3dwpJtE7Q7OUOiVe/6ZcbqFW9BlxxS8LSOaQf8RmpbxCfeLHpcjbD7OSSdDkstd4aw
NjksDRMnCvEEjrklyp9LEboFxg9sotdbZ0Cw0lYqjRR/g6DebBeuWIs7l4ImuK0j3hoDFSE15Fwz
kRSH0s+x3nll4o4gigTNKMBj6FTqhg/A8Zuy7/urcmtBHnVtFVlOcOfZdbC0KS44HqfyRs0yihsB
k6H5aMcq5P9B3Je116lj2/4i6kMNEryuDttx+j4vfElqBwQIRCNA/Po71q5769iqOL5HD+e8pmpr
yUJzSppzNNuSdG9n2QzRfZrgTvLBtTHd82xwCbtM216p24TUqv6iSjPqm2QsnLuYJnXTN727+Hum
6kYcjLNJ8a0RZVcc5FYSiUvSzNDHndSK4v5hmSZcM8dtUEdCnSqqU+lo/I2JZZqP4zyu9jgUhqJG
l7jsHsf3sN40KbF33GkynmkykZse3at8LmfcJWghtvdVN2t965So40s1GpYeOm7L+mXP5SqPuybo
dM4N+t9DVC3RaS5XkTu0Soo7NvabvZg6xdmVdYUs7rrBuoEe1Exjhx690M05igCv+bo1uG6bYXP6
JbpMVB6joUp2fRDrnJq7Lu5cdlOkWYXWd6Jl9QmHlJhu+TZ3uObE63qPhl0a84NS06I/VgLdyB8E
Mdy/Le3sTp0wAHJUQ6HwtJvE8qYesuxrjcsdP4xuNvI04c/hp35Ubr8hZSqXF1XE9/acFonkhz2S
80XScUB/Px2jF0o3X4EzKHAjJ6Z8UzUGZyLqkd8itmXVoY33NzXKlPWCyuRpVM2EzZOtLUV1calR
ZxSmOqnCDi/orHFMdQCl/NoV7nq3RNZ4GaHEsFSHua3cT1eODPCFlaDX18TLdDeg4vneosV9tKJE
04YmTt8ubIj4YeXtO1tOyE0d+jcvyg0Ri1sLOtenInUoxJdRufyYZGpb3N5TNLB7MWp5cHgKtzdq
GkvU6hdXfppKhh6QSfc6AXamJK+dYC19iRblUqIf0MbqgN52HJ2Gus+6Q6+rjRxn9ITzrezkPwek
fnXeBjp9nAjHi6mpzfgdHaTuNpra6NgKWdxL0072OGv0FA5tmYztadcJe520JXs3qJ7nCi2625q6
eP/BCJYDJc3xBfbl/AErn93wrIzx3/eS9Od1n25N3G3fyykuPzmn5s9uKOc6R/uW3i2MyFvbZY4c
0ZZpv5bNIs2xGXUaH2VPYn1aFyBmTt1QR+2rzNoBeYmlOrtE+MM+DWWTvUjF7vRha3rUlrq0WIeT
wWP/NI2FGE6AHlTjYVd1vJxWmxbI2EMmzv+z1c3/vcLlz4e0k4coQEL+WLZ8BPa/YvH+/v//q2CZ
SSBviQRskHEUMzKR/btimf6DZOBxpDFQ7ikyNGDU/69iKf8RSykSgEdFdi10/lfFUvxDCrSOslRS
CUhvltH/TsUS4zyoV0aUIFnIJLmCEh9CBadiK/pGZeKmIqcseT0tgI7+u2z7fwvcD8GIT417/fcH
EMSMqkVMLRrJc1K11WEHQu1zhe7Pv5g8/yLy/DeGvyIgHwxfA+fh1g0otGocxvHdisdj+aHc9v7X
n6cPuOZvl8VDUGZ6b9BELMQ5wwmzvzVEZzFqHDWKYzGP0SvkbJiLy59/7Km1wud/+MdM+Pb1Wnbi
vE0sZYc0ZuWIZq9Iv/15fCC/f/vHeLVomQ2xqQHIPFti+EtCVq7f48ET41GTzt2WR3JHH0q7wbz7
8w8+8Qel2OkP/yCTxmaR1x9cWjx27/rKFnhIo3um/pVhnvz814H+q8r+712bpo9/IFX7Gs+WJSjT
TnK9Eyip0KNpJlrdJw1gGy+JbWxzHKahc9cqCyfDJe6qZQSt40+7m1yX7ncTuC71g/1nJPp1yeSS
Mwray3BMKarVjPwyDRtwOg640mvUcGV0368lac6W9n3aHaIypRpcqz9N4ak1vu7cBzNoS6eXNlmx
BAA0HnFx+YWWvnrm73tqcC8r9IjUNXVzcnZukl9ioEfwuLT167CpX3/14dTTWomJjcm5YUr9FYNx
ed9FqrHHsOG93NBHK+ocVZKc21kun8g6AP+IZ29Y5km9zDC2a20MeubnuY/2/Rxv0TKehAGUMnD6
XjaguCSnrq2RDXpu66MTYuMHXKHa7BS2Pl46oLWLun4yQLn0KJW+mRQ4XZ/0PEfP5M4nNo/0on9K
Y9xvtyTN955ogLt4NB423CjHZxbougl/E3vSC340GnhrqSvyHjUNfVnR0VnO7eqIOg2q4lngz3gh
zjhq1KuJZD7Pls43nei7+Lx3pN3OQCyuW1ioSS+Oh34ZCrbpNDcotn8ApqN63YFE8OHP3/qptfIC
eW22lKy4duQ02tS5RX2D3Zfc9cPnJkmb7ZmleuqLX//9QUBXKeraqTRpPrbc3UZ6j19nJRnbw5//
iKeGZ4+H7wvl8MLbRW6BUNyAoNv4V1QJzTlseC+i7SLx1gYNN19afIG5RZGF2wiFoLDhvXi2wBG7
1tVpzidUNc+tS7cIMEmn9sAf8OK5yaIE9WysfkY0qBcgDaAJNdZyX98E/QXXi+vDzyupYxOJgKjI
pkrhITtNbzZVAkzz5+GvO/038Sy8eNbZsia1LWWu22ko3oGLMthPDO2g+G4GjEm+BUGGids//9gT
e0l4US3RFwc6PJGA6vBZ3cw7nr8HMGHWOCyehRfPm3KDABgY2Bx0e/jtBDwoWnWWj8+dzddl+d1y
eSHtyrqM9Yr9NBTAApzqEgXQNzraQbIAjh31ia2krvvS6pR9s125ds+s3FN3HuFFebuVhez3FXm3
TVtzV0VTAej53mS41qXzWvP50M31vhxVBbjYpdn2Up4EWgX9+yWehQ1cYC8buEJEMm1Q9dIysiem
VpmnsmXPbEZyDcvfLS99vNmTZd7UQIcMDXHAZc87KRYgFgtU4G8MYCjudTnp/peJ+Kpv+J52yauN
Mdq9pDJN6y9pQ5Pkmak8tVW9xJF2ACf3qwKqTBYTO4o9+8sAojGEJW0fodKOTBC31TIfI7PmaADy
FuSKtPxnUKAlXtKwZBRpDepZXpot/ZrgKH0FqpcOy9mJlzMGVnZ1BNhFnrR4yRwtSTXqz2p00zO7
7IkoS7w8MSmUOSkaV/ns1oLepgCCxD82QxBxFZAl/aFT1ugD3YGL+2n0PtGwz3IlED5MtmDEtNhE
o8hFWgD+a1CS0oAWczTLwj6Mlz92vgPaIkZ5tkNCzsKhPraLPjqFje4lCVGg4lYP2w7CSDnneyfr
gxhN/UwOeiIkEi/2BYmraMPRkNdU6SMFJudUuJ4Gbiov9PHq6VOiwDAAxhQYi4p87kr+3K31qal7
0UyE6fjWlnteoif/0rouxl1gqEgduG+8W0AFEotho9sBNdPZLVo7zakAQioP+qzci2ZmUG6cG4w+
F+gBrUxOhwnglrC5cy+a047u6SLxWaOZVseGWaC4GhSxw+buhXIdR2O8FqCfDWhwX6YMDMIl4fvl
z6Nfw+Y35wX34rUrkmrfSbTma5T8hWdns1z43Jgun1e0UP/8G0/sHe6FLFvk0tVNsYLCJsZ32dzX
Z8L7Juw5fgVFPsw4c4er0LqLNe95Im7TLLGn2nWB6eYK+3w4Opl1W6Aqb/MS/JIXqtXypdnawKl7
EYuDumgawuZ86OuCHMcELVgJWE51Clt4L2gT8N2aaEeZx3Rqu2vQY7q3oE4FBpUXsqiPRgsBGwYw
snKd3jMwoNvX4KCKKmzfMC9qG6KWoVxAg9xKgPIbk3x1meue2fhPbErmBS3owg1P02I5D21FDgyM
pQNaVDZw6l7QMlNzWtRXVEwXfR0p7nddthVhn5V5MQvi0xhFaKr9a+qcosEHMnfo1P1oTdLCAmG+
nLMVRWN6HX0KXxgvWtFQM0U7YfStzip0h5orb4TWgcvuRWvFkxTd1Bijc/rXoHh7KVUZWNliXrQ2
0F1LVYnBs93qvJXZiJeX2MLuBtcmysNEs80gzbauAephLtYDOIr0QEwxhx1RzItVXRna9Sy2Z2gh
AJhbqb9svZOwVadenE77OJu+Wu1ZNxU/CJ58jcCcCxzci9O4SEbmqmg+ywF8zWlT3ycLlGFQgryK
zTxc9GHKtho3YXuuQaU/iBrdajtSGTi6F6cSfP5SRRmmnlnyckJ75E0B4mdYi4p6cbpZTjuOkfOd
QPUP6KpUJKdojtIpbM9QL1TpsGXamnLJHddARUcMkFWz0vln2Np7sUpUQQFX0DhZi6m9y+qJnKam
duew0enjL2vBB2KlS2w+Z+wbqenbibO3YUP7kTq5WjsHEqaqoldIj18dlYG1QurFaaaUlqSTc16v
VXqyVfKhb4o+7IMSL067ZorGLLU2j9QMLF8t7yWAVGGbnXhxirbwaqYNbIqu3f4J8PxnmugXQQtO
vChN1VpGOK/dFZM/zZAMmCoBnjQrw1Iv8eJ0KRMImfBxziF0FH/hM/IA8D07CbtpEC9Q7dBSUEjA
YQXefz/1m/xRKVMELrsXpEWqBrmoEQRZN7oj2DCYevNc5/U6yG8eB1fwwMP0mHXAlppIzzkkgrKX
6VSSl21UmM9hn9ULUTrTGQgphe1YAVLP9PpFpirwk3oxCtpIVhdVY/MxuULi0u1rO6RvwubtxShf
wdtRDGNH9fSBW/cy4dPLoKEhpPRowfsVEhUgNc5nIBijY1QX92qPA+sDsRehhBgDZjqNziLOXmsn
v6aja8NSS+yFaFThnj72WJO26t72ZX8pQNQMWxMvOrlZHdtQwD/3+3IzrvQFT8JO0NgLTOOSGWxj
vO2EBlS13/JuLMLarLEXlqqdt8paTNroj/tij7X8FLYaXki2WQ3qXIOPyKvmx7hlb9NdhOWp2ItH
OyzN5lYB8t1Ukw+7m6HhYAE2D5u4F5FAakIfQmVzPkWAEtCuucmK7EvY2F5ENq2aEsiSRaDL4nYb
xeI74LphBxvE7h7HJDb2MLQxjuRKie2QTByU7wwkkpCp88wLynRa5MyTJToP4v0IuDeq2GEDexFZ
ldXAh8rNuU0B5ljZBO7aID6EDe7F5Ip+l3NdMZ1JZW7WFr39gdVz0E7hPqZrtDZuohaDp23yhlnz
U3E3Bq6KF5cZT1wMnZPpPGr2JsHYkOwKHdsLTbIqydhGUDamLL63aVnfDXwTgaviRWc18aXFfRYb
JYEizx7XH1tRBV2weObF5pZZvjYZIn+DGkd9jDlUuU4UNyAVlFqgrPM4hswKrC56NXNecvMdUNvP
aD58DNqKPlgLum3xKBjWxdoyOYG/qw4spTLoHoGC0OOJj9UiUY/eMPFte2P7+G4DfSpsL6ZehNZa
xlxWbMrThr1sATg8g1NHw1Y89SLUliMwl3aZc8gNvOVRe6zHKuiSwlPv2ByTqHMl01NOaUKPK3Ds
R7Bif4V9Ti9AHToKE5jUE9AM4ms5bXdKJu/DhvbicxvnoklpNOaOtOuh7eVw6XQdBsOA7NTjndKD
tJctwArlaCHtp24Hx5OB9xE2dS9ALeSGINqyjnkPrE17mCwg8dESu3dhw3vhuYK4C8KoxRdd3D8n
3OC2Kf0RNLSPpppx8FQG4oA5OBTvNmNuY63D9qEPpFqKtBE1FB/zfRmq87KW9BS13c+weXvBqXYO
SP3WgBcDvbGGu1ca7MY/D32Nk/98VXEfMrVGqAcvRo7gvSyJPYxS1C8HYcCHqql1xz//yDVefvcj
XpBCaHLrmj4BE1yxb23FP0em+RA2tBeiGxCPVz7BiPhfpptlGsmBLDysVcelF6UlrRI1MoqJc/JZ
LxEUFiPzKWzmXoxWG6QFRjAy84Qqvp53Zh0HuaCtmlPYD3hxyquyTG3aYktu0Vul6QdwT59BQT/1
Qb0YbRUUHOmMoQuXvZ1j9bpgIqgNxX2AVJu6Qg+LG3NWaJpHKZ3fknJVQUhf7uOjqISi1KKwE4sY
2kgOkgeMB6LTuI+H0hvE0LYJggfdYuLDlXA6rGVYdRish8cpfR45xAYyLDnS44vF0RdtsoXFkPDC
M1vL1taQscwl1BEPcncvshGEqaBd6COdMuySeKPNmJN+ecPIcD/Gc+C8vegcFboTYo2GfBLpZ0XG
t20zBD3iuPCCs9i4bkpTj7nAyhwygNAPg9NpWD4UXmTOrB4iUKcG9G2q4TjS5q2Nso9h6+2FZhzj
ndUl8ZCXioH1v6JQcbZxJMIWxoci1ZCs25faIW4yp6G9KMQ7yHfuYV/UhyItNTTEgLUb8j0b6ZFM
/BVO0rDuOfdhSDaCJE2y9dgufcZj8O6gjDdVhzRbmmcO0yfSoo83AhY4zqDjirUvK7AjOxTP8qLg
Q1gfAYrkj3OAa6xNR12YPI2mZoBartG/bAYBo7BYTa5/1wPsMZT8Yr5mkcnHyk0nDbrtASuUXIJ2
pg84gpQxVMGX2OS2FfQYC4DYGV6/gXP3InZugcCbWGfyictyPpCdNt8biDyWgeN7MbtBoH1cN6xN
X0FCSM3649aSsDMv8WK2pf2qI6h65GOXmhs3xdNlbfvqJmjdfbzRwhbmDNSO8rpI9s9xX5Q38EIy
TdjC+IAjhjyZgKZpcpB8hwla2SmDUmDRQ581bP7e7RfNuKbvzIKVZ9N6O47px2pow2rz3IccQb2Q
AmM8mlzy+b0qp7drM78Pm7cXrWXhVtZCpTqXXfat61eoz0OALXBRvFAdUDJPIwu9MTbW6TeJpsKN
bfQSuGW8k3WOo83tLIFauKDZQQD6AnWGSJ7DFoY+TjOji9CjbzE6hF/sISHmDuIgz4SSvMbMb94a
3IvTQYFrb1La53AUKCGVoLsayUaqrTmWOiubG23c+t7qqb1lE/RV8hliCMkHUNzk8Ab1v2l8n0kt
bhr0JfubuoG8APQiIXf2qtwGyBkddohujR/XgUb2GLuha773VQWJByi1KHoiCWrtZ2nsZk8ttJ3d
UaBLvd1aiLvVOZVbxW+LHnJToGCjmvAlArLXXQirJ3licsOYa6vm/VIOWTWBbUd3e9FQX99PoLaz
7tsmOS/ezJAqqH9MJBmGPIW+1ZKPG/7ek5n35AweMtQ7O0lJcxROlvamJH2Z3Yu0Ay8sHnb6nqYZ
BO2oGKGnAi2oHFpOKZTQdbvw0zLyMjkvcuUoYbcVdIvK1uge99ksc8d0VEzCk0GN5MXaFXV22zIy
83zHaq/HhDXL7b5HEDkGQZxD2WGBgjOUU4v9fUvqXobdQriXMPXGrWigMJ2LpILCjY4gPs6ysNDy
kV6MFw4XydbkldB/Fbx5X0gVNm8f57WgE7O1FPNObJFPWXsHadKw4iDzsuRVycgRVJByaDZCXzOC
GErWkj5wTbzXxxiXTDRo2uUlrWsQ4Ydfoh7DLn3My5M16K3wn4j73DprXoENpm56NuuwVMa8RFkJ
FUMHQUx5OTb8Hnp2NZD/dv4alMqYlyhHXS7QhVz6vIFgyKcxHXYU87t0Dlx2L1MOnZpBE8n6PENR
+ZDQ+r7ayzCmGfdBXjFCOIFEUp+73hT61MdrnW9DrAJfOT7Mi3SKQIUPO1KUOtnOdIJG/kFGSTOc
ghbfh3rNeliLqJqhyM/bX6vhd0kEPbmwsdPHZ5Sx67gMTvZ5FWfAkc2T3Nojy2r6K2x8L1zhgAAx
EEtN3g7Znh5kPzD02OGzEYbF4NSL2NV0LYEMJS4IkHaF9t1an5VSgRcEH+9l5FrUMKroUY2YoTpp
CTTvozXOwxbHi9k1BlU6UV0PVm3b3gm2JPNBDKMIw/dz6kUtVJ1LAJl6pOHOyruqY/E3vGldWCn4
6o318BUlNz1Aghr3VZSyttuCw8BHxrMM3PTe/YZCOStT19OpVro8TusAxXVI9IQlHB/yRUayQSA9
7fPIdeyvCmjzv3ZtdRjyk/ugr4SyrobOuMkT6FNFcLbqyDEu1jV5pnf4BK+O+8AvcFuLQrRpl+8t
YeMH06ilPxayo+a0Tn30AYSzV1GUtfUJt7gmO5YZHqOXKkqSPuzr+/gwkIJFbGvcP1c3VOkxgo4d
9CCqzrRhz2gfICZituPNcs1MxUyKF1pBdjt3AyykwlKfDxHbYzuCXku7nEGrHLZWK5SSDnXDl8AL
FvHCW0y7HjuKH3AW8pbVbj8Dvf8zKHX4KLF21hDmsXuXmxHK81vJfu1zEjpxL7LLYSfT1Eid4257
aWlzR+n0zLvl+rf/5tnyN4XyQelFR1FcwjYHVBcOnegm4mg1rPu7sEXxrstz1Y4lgRkWJPHG9Awh
eAhiJyrwqPRxYiuMYLoOXzRX4xb90PXKfo4RjpuguftAsanmHRwCiM5x13olYRrUDmVYF8PHiZUb
+oxi7KEzvdHqDvp+6QHW2WvYIRb7B3AjVArBcZ2zJu3LQw0VvbtK2q4KC1MfMMazrWeii3Uuk64+
Dll603Diws4BHzI2mq6ElYvq8gyOb3An0fwI/cvl7Z+/6fVm/5vNHnvnb7Y2blkhDZi3Ox9w5Y+n
Mju3Menh/4BXXRd2x/IxZKkTkMmGRmgeQ1raQHB1rq+hFWd92Fkce2exjhTUuDOFvZnQ93aO35Wk
CNz2XshCyWJO4xFzR3UtOakRpfzdki7o88JR+PEVpcNmjBqgAs9EjsW7xUXmfVclYWwmqGo9Hr1V
HbExndprDk7fGs2SHMq0adCis8y7OcNoSceFhm57BvdIyHmmbyM4/gQujBe01s2ds061QAhAwukI
8uHwdW/hcRk4vvfWhSBNUZh5bPN9lD9QO3oJOcPPfw6q358g7Kpu9vDayZcY3WowBEFa7YsaZkt2
+WtlQ5j0Bsu8mFV4vnVVcV12kxYoOE7prRaJDdrucKB5PHlYStptHzH5oqxQdiIU3pLNFnZCQT39
8eiZ2KVLJtTfyDoT6EEq4BGOddfVS1DxBaoXj38gXdbC4Gbb5gTik5DJjeM3Pfh874K+rI8qc0Kh
wrVClLUk5dbf1TGJX1FqEvvM7P+utPxnPmY+sExwBnliYbF14PepXw+EdPZGNcswXvAQs/QCLT0x
nYak3fr7yOFVcG9kDdtbShi/WJht3EoO+d5DthcW6gowfWhewzF0o0c9DE4d97Iq9h994ZS9dAZn
7tEm9faTac5fLKae75yqlgu03FcMAQ2M6hBrxfcPFQG/5W1z1an40CkYfMK/SfId/+u4HqsYyM9X
takieLEqPikYGhX9EnSRZD4gDrjGgV4JyRCfJvUryF5n91RRuIiGfVMv0fQwoOxRHW1yusV/wVbr
bUbKN2FDezkGb00Hsc21ydkOnG1L+S3toYL758Gv8/vdVvGyjLWRLvdpa/LBQKvjdpz2dj1lDqiH
04oXQnkrMtFWQdU16PU9DisyZIngSwJHLBOJM2/W9rIb+Fn9+U95ImH6ILnKFRZvRHjJLT2vTlGx
f55r+tw6XRf7d+vkpRwSl8o2o21y0Vr1Hqhq/jqtyu07rBejZyqbT/2El3TiIpNQSYaR5LSxRpyq
eRgh5b6MKLbfqhWMtmce1U98ch81B3gCxPVFW55LNTfNxSYbLLmglXpWek/pEYjusKoSrH4ef++y
Qu2kGFssWkcjAN3EZySiwANMeveGCIIjKAR0TU7QjpvZeoGm/DMJ+okv4YPoJAOWcwcH99SUg5xv
s3ZKLn0KdWfYgy1tHIQu+Nul6eEBn2BsoZSMINMBIUFw3csvGfyVnwnsJ6JBeoE9uWxQyo11LmUy
X4C5Tg8QYA97rDAfSLcolCKZJVWuYDJ1MYvTpzRTQe842FU93jaxMKRtJRz0yKLuYKJ34L0IXHMv
jGEE2U7wQShO+87PRTZctKJB70P2dwPzwYvfQXVNTVkD3z9FX8gkejGIsCoe8zF0gBVehXAVvJ0g
4X9Xw54kjxL2Piht+hA6KGJXi2MRNjsppzNscuGUk7X8Eja6F6VX+5oiiSOVSzWZF0C9fh5KFyYO
y3wMXSlkGS3Uqrx1cA6y2dzdxEMbBkWF88LjbRg5qNVzDTdHVdcQiK7S+0iO0zlsXbzw3Op4sBPr
s9OsudoulK4fYQgJz+Sw4b2Ttuqvcvi8gz/mMrxq2j6vxz7sEPehdK6CCZoucZFqZxi2dbaLj7AA
eCbzPpG1fCTdAnT+DoYfgmiCmy1QY0cjoCgctijeAbtDpGdaZqPAWtLu2JUG9tDF2GVhgDQIUj/e
MJl24Fw0SQaiVb9TONIU44t+a1QYD5L5aDoruqKTA0xP9bqjZ/sWKIBnVubvUu1vrjc+lo6LnUCc
qqxy4iK2vIiVhoszUJKOfIBSUp+rBGYsBzksOjkLVNfW4wCvygVynEa4y2CzeDjDjqik37VM6JIX
KTxdgyrwzEfhbdFAoLsxX59L41zeKngU2nM1wVf5FLQvfBhep9QsUlLJ0zZWAgnK1bY7VokgLOzt
4ePwxrmx+1IYe7Z9ZeBFwdeTyXhQpZn5MDxc2RJmGDynyVX3a00GMLW5DMJXs8Q7io1c+FTMGByu
7M2hnfhw6FsahvFjiXca88qCDW87OHPUxBwZjJQPqEj8CPuqXrT3TZrGMSvm80IruDBHEQhcG4/D
EqwPwiuBNY15xOZzD2TNoW/G8lUr2fwpaO4+Bo+vxjAihvkcwfj7yJu9PMPmMWxhuHckq3ElPRqx
8xkalfRNp7fmh4hhfRQ2dfE4Ce5JtQ4zPNfOXSfaI5SroQjDizDVE+arfbXZzODlkExnJbfxkhQz
9MUjmMKHzd07lNlK2d4283Rmq66AuJo/gF69BQ7uHcl2HSCZJd10dpLsMP9oxqNsAu8qnD5e9aSx
ImIDVn3XkGtZZ/crHqswLiHzIXjRbvRQtAz+pmDPnLIVbkHIx2HNe+Zjv3bQIAq14GIlDf0xafZe
VzSMXs186FelUVLuDbdnFY/xYTO0OBcFYHR/3i5PPBN99FdLmoE2PUsvomiT5U1ltdIXJyicsflo
cAr++WeeuBP5SLBiYfCvqvFHJDSNTgtNymO32TAkGPP1vkxVyHkWGL0sO3VKAQM7wh/tn2FT967Q
TY10ADzjeDabcUelh/o06SLs4PORYJnh8ayTZDwvjV0uukrpAQLGe9jJ5yPB4HkEtz1YAp/hut5e
yNR83EmdBH5SL1z3SvO9R63nbNJKHmGgXR8BSQ2D/aOr/zgZdNLJWaaFOUc6Go/1bjpY5Low5SYw
oB+PXnDejqQW5qzmoTruiW6PKWTyw+5iPgbMEoeS81iml7ru9g87rKI/1XH3nG79E6FEvYJUwdaV
WICVz3DUAx/leuEwlDxXI3xqdO9ghcMNytUuyy48Qul8iX72bfchKJB89FcDS+0C/hnyAp2vAn7N
O9CJc7VNX8KG9+KUtD3r93jMLonRHQC49Saqe0HaLg2LVV/uy0ypxS3eZJdsIoc6o3ctfD/D5u6d
qxDiggMgxdCa4/i74iG6MEAinMoeb3WYQcB0TQ7ZZb9KHzUr4TDehNtj2MS9MIVvcTXvrodPGYxQ
u9G8iUWYmiDzYV9xAlAR05qfBOAPdRfd8069DZr1f0C+ICNUjayDTZ6wmuTctOBdV6u2H8PG90K0
M2SoW9vLC+/JBgl1PvG7K1XvOT3BazD+5qXr47lU1BgOj0px0SaabuZiWeApL+OyPIOnKovbUu9r
9XLei/+Px/XfT9Xf/ah3KZZw5+6WemjxbN3WbjuSVrXUnJsGUddeqmJr2sPQa9jVHDo24Gzfajd2
8rZvjaj0BQ/ruoFn6N4s7rYqXFR8Z2wF7K6LAWltDqx2sGc84JJjhvtGkNS8XKZiJeJ2i7iEkfu4
t2WkDjHLFCsP4ywNLkK9wKc7JNnQl9/NWGlLDryRsBtlewO555PDg16WJzcs63hsHKu395CQg73r
IWlg8QOZb6e2qTuQzEaCHzIHafjmhphGQPpeo2Y5a/jtjq3FBCfZdx8N1XjI1LJOf2mj8c+jHfhy
EoD7wlYVK9TAeHilKt+d3eC61MRs6r73KNpKe4A5ZUzgo5uKsvraKd5kP3VpYfQDIufej/oAta/a
fbmC9G7Mrt126CAaNR3XVU2kOUkQJ4vzjpYNPUe02GBHmmKnZcdFrC7RJ7rsSfwCVsMiu6jE7hq8
sKF3N3AJ6I5SmEW8rGOr0lOs2MqOlRQDbmGpTk+phgDuYRtKMXTAb8I1ujzNGd778ogKyVb2mNnQ
jfKQUgHjumFRecElro3IJULbO3ytvoI9eoqb3SEjEbxBre7ot2HW4rTCHlz+tGp37GLGPmle7SNN
xadqoFK+YnPB2P1eVCmsddsdHBV+yVZLoIiwC2nbl2BopPheRimDyZUxfDHhqA5VY9zGdNzvzQ2s
ALf1x5Bq1ZfHfkEx+FaCgZR9IJvcJndsOw4nsTKNrjKQrW27NQKLZQdoCwo60i727P4PZ1+2JLmN
ZfkrbXpuVoMLQKCtqx5Iuod77EtG5PJCyyUEEtxAAgQIfv0cV9dMt9JKVWMy6UGpyPCFJIB7zz0L
7uU0nRMKIC05s27kTdGxThxZ14zlxDY/LEBTQmTcpbJ05oaspjv4BXvUPZvkqj5sWyJHjsdhStaj
SqnZykk2WQKX2Cb0Ffqahn/mNh2nG7HtaPwaStZtKby2APMLwWmeoIKyNk3TUtA0VU9xxxd2hMFK
t92MiY+BahMLb7UdY2brJLRbJBhmweRkMFkj/fot6SNoZhaXZ/olp0PMq6Y2VH1D78MRegjK1OQq
o+hk7ruVSPYB9Kx5OKqA5N1KTGSi1zuNku42bhAB/qMd+wlhotkSTdn9jEXbHEbdhOSsh1jNH5sI
eYVIkMw6yWiRD5nQ98TaLv6WqRrxjsisFoO8Quiqo9dkabMJ8b0s0BKe9wRqdOnTWMDambL+e229
7BDLOHf8G0Xotf4IdfmOSNe2xdkFnccU7sDqMxy/PEXZ90khlvs8JDqED91O4rjUDVbSd5XhMT/J
LtnvrSDySJKZIzN+WXN2ILzVzfPcNdv+6CHwSCJMouEbwBGxi0WDSEs7jr92mNw0N4rNabiaJtXX
V3Mi4uVmnUWelCpLs+QzZ0kmfsS+q+8hIY+uMUbav0PaMhTKU1lJGARF1dbu3F8jQ8LtJ5gHpZ96
0Wai0j2Ujk95aPrxPpZ1G589IlvDAfmiajuJsBB2lbOtIx8Jq7v6uZmF1CWyHSN4IiqCGM1CDAxB
fm43dLkzZLfknGqm+1cEd9TTw0pF3hxJ0015ZTckfnaFp3xpjuBPx8vdLBz73sMTYCxrQIb+odnI
ckk2njZ/YHSyi6wIplXuplMwOD7WctWQ10S5kx8abkR2HrTWrLB1tLBvTSOULuVoOqsKPsY1QdBR
lm5n0w/GVtYnyOS0ZkziAmHbXn9OrcAnqCiRMewMN3yKNpJmKdQWmfEwXix5kDGN7ft+9hCmHahe
/BeEs3qGeDWJTPMSURDsDuWSfK+xhPNS9U0ylGzwdPoYZuQzwuBoGGB5VqTdvrdnb6GS/RCQT7fU
SFy1+Yb9ftd+mgplcUz7Aoi3M9/96lL6hgiOBQdCB7ca8dzjVS43Utt1OSDEEZPOw+iTgRbQfo70
qhex6A7OybQPhYwt32/8ZiRQiw0xVuJE6oAaEUq2pjkbpKxFxb60bfSCaPUlqZqMrVFliItFlYd9
V28L2VN1cnb34mpFPHxdzT6pw22KsJxHEhvVvgA5SkJXtH1vxRGu8dJeiw4dzH0AJMaPWdfivLN1
TWfwvLNmux0kQprLaV9iW2Z6ySPoFhYksHqo53YTP1vSDRBjjJm1j+1G8uQ0YWSs7ic43bVz4UKG
AB34ihczYrvjc5wKYx+omaPxa9JuvL9lfWrwjI3N0Dc/0h455KoYYNlmDpPkrTvim23qQIcuM68M
OdX1tZGtSs8Q0bL+bl0SBHwdsB31rEIuU1q/77BKhqe5aRQ9mamVEtxmKLDwjHD4KF03ygZ9QhRr
Cs5wAg4xORiN1MPC2TAmL3hP/ubixm5fepjGQ5Mukga59TPsF2UZYX+qy63W24tCDnh64kJD60LH
EWTVwS08KoNeLSLllslvEJC4PC4xUOAN8nMZpQ+bD7I9RWOSYXLU1l20fhiGfRqvQd1tdlRF4759
x6lhxg4eqYTET5dJTUrKtJnz/W4nIhsMduI91GeucOthNItk+HDrsSHPD0i/MMuZ2EbY02aZoJeT
e2vgCSBxGY0pkPzecwK/OrmvspxbH8JTKrZeFEhN4+yYZ0iIBTaXerU8EBvz+eu+GJ2porfIAz+H
LCXbfYanv/mkzIYIGnzJdKofOsBh/pkjs3y83hO1bNWYrtSecP5HWuLiJoNDrG2ee4niyU47buYi
3dH5Lhpe8zjY4dHhmrlr5Iqv8YNybdOWmWom82nTeUI/D0keOCJrkUE8alyptJc/Rnimkke41mfi
6wTnle7L3M9dgv4KhohpOahE5achtyagfmsIZ1MxR2vAUdhvOD5Q7cEylkXUITAZJg1TAEcvj77B
VT5kJcGhrs77Oncf8hXP96Ejvmdlu+3AXId8zD7SBLyIMg28ViV60SxHIuKUr1dJn1PminQjw3yv
m7mB5DiGfedRC9VPd+mgfdQXDAqsrwrp7duRxm3mHuKRLPDfxZxVfMj46JujQ5z38jgnTfqJG6S8
VCarAQXwNrLsPoy6zo9kUT55wPwpHZ/7Ljf7TazGecKGmWFtgBYPohq/6mCiutzVQy+QJM6zTD4G
MF+icmPt4J7N7mcIoqF7TXwJG8O6K3MRt/qhM8CYimaQ/XxIA3S1/REStRgp0uk4VgupE9yJtunj
u2zVlyRXZi7FDwe1spGl4I4m1bDOJF6RSL6Fj4r3cE0q9gGqxQ8a4rb0TRo23S7jioqrbKSKyljB
FS6U2N1dkXuW2o/JCtuDk2Re47zPN4IyPYWAV9sipFlkzy0+Anlap9HmZUKRX9yFZh0RS42l/pmS
xbtjknd9jGSSBZZncdamvEp70IMLk8b7UeAw8rZYaK3M/QrqlBjLgQ15f9uZOjzwcAlA3Zc9vTGc
d+TAkWCz4RhFyVEte4Zt3/cukueOjdR+WPs6ds/jssYlZiRz8iX0tXdl7ZvshHINqZkdVDQTkPZi
2VRzahDXXY4ZdNU4bNNy363QxYQwJFYhgTo5SdQDH/2QpzcSVkqIEBdqNmUTJ0zCs1UnxTRlil1z
L8OPDOofdZdg6QxXuzK7uJujZHkkHhavaIFSeysZT3bUTnG2PLpIg7Zrt7xkkJHfYZ4DsTbCS1O4
kUOGfBcWnrxOPpKHLlGsK4Zhszeu68WD9HDQrzo8xiXdVl8mTd2esiwTt8jwDtcy3vovQTr1ItJ+
KVvCnnq6DK9UiVEUkmgD2snad91cbKQV3hQS1W44BkTVhRNziXxj8aavrQpcVHicWTns674dx0XR
6wD6YvbqI56/yN6DtVAldsyjUz3kzvdFjSeXQyYfGvKjtXWwr5QyFgrXDhsHlTN2PlTtxQ/g3Idt
h20KX+Kgkaw7zyZBH9Omk6okc3F07eIMamzISj25Xpq4Fvcm2ow9Ouj8ydvO+oSVImTO3qyZpvIL
KtdhPlCbRMlJt7rNbtXmeoS9ytH1hY/1wt/StdfkYU7XVB9g0xBGWBIY1pynyIn+c9QgS1iVNLS0
rYhRjS1W2qIUFXbN23LpUaP4ok6jNO2LQMPaft84Tedbt01u/4ZQKo9yqLGc4unusbaoLhQEQ+oA
F506uVp436qnLUbvf5jGLB2ONse+U6Gjkfl5vtDvDnM+JOkDRDWK3oA/m8ZVLDYqzjFkU9uvLcjY
w8NqEGRPyiCka67NbFKEr8NQhGM8uqukD09ojfMEXTAom/uNMb3BvtCMuY/v9IAl+dKhWfWfO9qJ
c4a8bTTIg88/xybtoi8DBqxok7eJInERIHRT4ulAsVTUq8PubpZ1q9wgF/6RQdNv37jH3v7JmFkk
qqL5HOG8qkcauRfmd7XJIkqSPC2srZehFDWi3+/Nzrfwawa5f/9jaaFmO3CF2MLn0DebgOEAnZZH
ZDzTbjuMDu6uV6KNkumRYZVhRyTpMnNsT82WAyxsRsiaTyoljT+lXdMhgD3bF5QARc8Yk7CBn9B/
oOJTcxmcvtQiiHGx/knZZZH+SnSyW956E03uOKnIirMxYqW4Y7vwSzUn/ea+dIJCi8SaTpgv1nez
O2pJhqgU3RrftLOsWTljEG5vg1KZxC3JW4gBDVD2ctFuRlE6M9jJvK07XHIhkJ7r20km85WvN/48
p0mwqA7ovuuH0Pd9sSAbtIAoTK4p8sW4mo7BcxpKiTjV9bynBg1aI9a8MNZPkS7sar15ymOfN786
RJvww94R0lTMX87VQhpkTJxqlNm3Lay58NSl8ZBe1wr5rDdahumj4LgIVWptFvcFaUF5eDP9riJU
qYFEV9uO5/oKdUCcX1scAeqr92l7hRYgFp8nWJznTUmFJO2zdrRpYAkdD6xdCzxkNC05dtWAbi6C
cG7Pm7i958qTvVyw4F+7mA6Hvm7ZiKVWr9cTAYJxB7wipY983Fh37d0ivgGJ+YTSwyYMkSoMFPAJ
GTHJ85jI+gv8LFRbyQGbYquW7s5agspsh8GIP/c5b0q9BwSOQNZBTm2+pP3dbFPT3y31am5WrSf1
FQHR9j2aO2OqbY1wG7Mtf+vW7DLc6TjO9i3zbwy1hK3kPqNWB6/JbkXv8+EIsbJghdJeojbAqNIh
7I5vwGuxExrgO1bde6hMkMDIL0gPhN/LW4dirEgoGOhnQOnC3KYzn6PHNAeJD6SgfJTu7JiUtsdN
WQMxUHTXqj1sJOUqPyjO2ic5Ixv+EEO9Mv+6uaRzZdQAufoCrwak4S6Um+wwNklI8Gi2ycvSoh+5
CqMyRaKwgerCrQtS7GSyNt85HUzylvq1cWUYTIxuJ896txXK8T763LZx/Y1fSpMT36Ayfw1Mv9uu
txnKXTHHKGaHrFtPApkgvBRsGd4niiVbcER2lIgFIdmhFxn/Dfzr0h0XIfAD/C3rDK0MQtWPW5L7
/JOWkYD+uBU1kMFIDHBGMhoWBRWKksFfUzZN3/t+S2Psc1mjxjc4tQlVJkvj05OyWfiB1lnuN0uf
1O9D0++CIv87uOR2aHw2v0Y1YfQ9RmQG/YHWsgEyoiS9FdPSYe8gTSgTGc/+cRF1rqHrwGwpk0yS
xzZiDGg2Sg9yQz0MRY/CLSypNruT9OCYM67oh3V7gSdynH3Ui3BPUZSZj7zO41dwP+x+NdUQAZ2i
CY3x1g+bO7CMw9B3V05/xDXvbsa4A62NKQRww+Mkm85TI8RcUj0OvtBR3X2CUncrZgrxltaZZzfL
pqPHnPntjom94cephvXCoadhu5oRK3EV656cM2QyY88bU/PWCEnDg5YT1MPOwe+noPNa2xe/wuL1
CwxE0JyZ4LPmE6DhNC+YC7gOiVcK24JI43RCxZFDf8yJfW02hiIxBZQgJaoMRSPYw+Z7VC2gwdMD
5RK4iUe8OnJK8mVvrxJN9Bvs11X3nPAJIvANCQzPLT5IkbYu1muJbTtYXyzAxtIH3TV5VqYaH+d1
mmo/HdVcq6ZMslz7bxeu63ka+2G42fJ87/EeXWSeuzjz/UMqc4+CLbTpkXMdTSdQKHP/BCh6PGCb
GMfjQqkyVdK4PgZdDsGwh8kTbCLwx7jGvQAcUWs6abTbHqRlF4J9NlGjXDnSNe6vo8gN+xXsx/Yf
EUVsUtEjGvJG7tOG5VNzXI7Ok0MnsrWcZ+uv0ylGwdm0403QDX0Ge3mGQgD+jsA5YNSQZnn9KdpB
Jz9yKGTCK3CmzeEgMiT+YfkikxwZON0OeMD0qx7PIyYU7Zdmn81Q4k5B8M67BpU5dszeDWUz1xr+
5TAvEnewSON5KTzT63mbsplf5cgARzRq7Rhvi4jC9vDoRXpZhJFyUiJdcUbHhM2nq9RuhD9biDJE
kUyb7bGMMe96X3F21me9WCIrB0dtAibmkGTx25ShQqucF0tT5plj0PpYFrq3lsGmpiLwm28/9QA0
smIY16Z5JduO3UNGEYuvWR4PtBxE0ifVBDTMldPoAG0VEEFtslIQF5KHTM8Lf0IgSOuKABdofVhD
TaciJHuGCkbo2H6PFqQqFBRSD/GELBuXXzVB+/w7w5fyHw0KVHZLTdznZdbnXfLYS09gmqzRFDSt
GYbnAAF/d0yUIUMoKMT2DgBmM+4SjboF5ICHekNRiIz2ekawtjD1XTORdj/HGdnGO6GB0xZMpx5+
6bpZ3glN2+Y+2esRvKSadONp5S5KHqGbzBnW1JLuHvOfMegj8hv9cgTTTQ8lpip0/Tb6wUQISNwt
P0c94JRPpB8ud4ih8aniRWgFMSoasOF+BX7YldBXWLMW8GKJkxvCEormktpoPLXgWbhvPgnCVDVj
tb3y2K99tVCtu0OfpnyuEiTS2K6YlyE0R3SDvbipM9ivgXzZX+LBkJY2VappxXZdW5LzEjoRKWgF
JwaCBdXWA+bZGIVO8pq5Ld1Rs1idnQASTJjWz6jtCuCwcVdAMLqrasZj0B+zbY3n97ylXR+hd4gz
myLvFiYmv+pu6KHn6jAhszhMB9SJWRn1i7hiiU7Cdu5invI3eEYP9tajtd80vnibqQw1yJZODzRv
++1jhG8joqKJbTqtx4ubNRpSx3eX3a+XDvqmjqZuQ/EFviwMpkIt5UMYYoNmZVlThgWedcCs8hKz
FopulZhBjN/bgO4a3L6QD+R9sS6aUQzkFA3TZKFtdEirmZZrI6aVP1BsHhKlIlf7j67BNOKLUn7q
jpnMxsjj6up0RBYzW9qnDOU+1nIi8oweNUqj+b3RGfW8sLGAW7PPs5V/iIHPtYh/Af5vv4klW7s3
Ha1T9DhJDHye3KVRhWNB4H1S5m6GrzFkc3rpz82AuRcekkynxyVH48MOyFFc5xsoACX15Y4Z0oRO
t13yNq8IZZbfeI1J0i2qa85uURZl5mXsVbdc5zL10zlaEcz+JSWkJiW71GzHdRqitejzxEe3E4E7
1VO0mrXFHgcb+lKgMh4PYR34ct8aC6HLQEnuPuw9KI0lJwZDnjbtR1jMLDKy3zkzuv6QeoPNf0S+
gXL7dbQjvhslK3wN+7PXMg2opxBxXcb5ZtdTmEaRnhag7P6q79hO3oAqUnrddpgElpoMIAAcoCcm
C6/wbO7Ati6IWnSclyRZy5QNKiqw5u6YNiHDrJHCHuNIYlCr52MbxZj3sBEjnlD0iFjjRZg3Taul
yWl2stsq9pPOtoiMsHRL/CqA6UlkpU2riNUtjRdj3qiBq/p7LrN1uEVh2+bHnjarePEeo5mql1xJ
qBNBSHtsx7FnN7Xsx+7Fc1yYm5DwzlyTFZE6dw6fNUGiedjpo1rzQV5vahHdKxq9tnYlWVEtz5Wa
+ADYOoNHW0vKFYtZRyW8P1jQFeaAORfHDnTAi4Vx/hkOhsTEpRAwwBwOA0ZBZj2jAFtwYW2u9PKI
c3oE8AwyDkZpqN1EeElx2SGuErTp9ldMT+rt6LCSj2Lf81s00Sy6SaJaoLBjBO51yWWMx5MrohjT
V53KZ3q79xOU13ESJvvZt6uAaUW3wjrkaKXeQlPEntEcM84EpCsyG+5KBmDDfBkcLOsfJ9gumOR4
sXqNgWlsFOHufNmFU6UYvO+qMCyXRDlr2D1d6mw8Z1Dy+tM86jWtpAt6vE0MfGoAkRLMW6ew5Oux
BYgfF5GJ4+iIGaVtq55LgbZTz0ajQkqHNv265UiRv6l3qbZnWDJkFth7Uy/7j3Skqfymu4n0Z5JC
6ngmQH3nO7gGLPZDD0tq1DYjzbbbOItM+DXMVOnbEGRkAPBtCS93gXKkAL68YrbSGgOy32yzu5UM
xpc2IDj0vOAjqGrdk6QrwY1nmJln2YVe6/hRgNl83zskA78S30lzt9g9Hq9zxN7tl7ud19A6CBuQ
DG/yTH0DzBellaI80gZmrehnSjPiaR8OqKw7HJDYSC9tvl+0fxDR4tIyRFG8YLHweYFcQtPLFRQa
cBUqiYWKB5O7PoLdQJu3P9bL+fgjX2GfAC05led5EiEuCPa7/iVdlsRi7Uk6zLbQ3EBVDYgJQVF5
Q1pSpQmNQK9J5VzfJ01u/RHbKLwQXT+27t2qTW+3054P9OOyrSxD8zKr9TqEfN8+8nzQ7uHi4Zie
zLDWxQCzm7lANSovYLneHM5cDDAfeQgivzYNlAb3GJQMELyjNt4Bbc0dUCuK4MqM2q8Qrs68gLAo
8YeN6Q6o3TI3z6BJxKiIHEKZnxWYjTgXkbEB70bheC3eck0EmOYjwTzLXY31Mk+2aKH3y4qJg0eQ
lph9L+s7gCQJ8BaADbFfgVbsbVQwi/JVFRS7rAWG2E9QexQwqUffedwgD0U40LhlrPkMhXVYl2L1
CLGZrwZnaatKP8M/HHUoYRuNqyVtQOWo/t0sFva8EeVXmFSltiRgBJki4nauSxglp68pfju6cb6R
+iyaC/Yr0X5v+rJnZvXDlJjlALRgX0Gyjuro/O/1upEtmKw/wah72yrC1LQWe2joAwZW41qxGuLv
P8dg+tlZiIVsHKbR9AciPqnsA3N/jtL1s6EQ7VOHcQ1eN22fOUCLlv5JCc3PdkIT3BpF3eb5Ecck
AYgkHLkz2K3N6Z+zl/7AsAojg99TxgCFJRaMNEwmIqy/uZlaezP4aIIHolk0AKfEKcQC5GJOHjcD
6BYNlopIOUUb7tM//xAXVtE/Yhv9RCyTGNFsbbTkxwlppn3VQtRyB/LgXKJew/gRszj+L5wG/ohM
9RMXdJkNHjVwio8wBJjzFxumeq20RJ1beZxMcCeF/UOPqnQL47+4wn9AsvzZnUiBH4bTJKFHxpHJ
YWE7c5iBNf+LL/RHr/4T+0wj0c/kjaBgjgzfuiV+81zX/4Iu/kev/RM9FGX6PGhZ02NA7EfRLOHc
rn36J1/8J4aZjWM7TiujR2DQBwxS26KOgTz+8wfqjz75T/TQenOtpaJlR0kigzPd1UXc4PT/c69+
edf/JZxNOp2CHYTrkuwDvHmtQMrkPr388xf/gyf0Z2sitsSD15vC49LkIvlhgCn5krCQIFeIJ4Mu
9Ao29gkiJ6r/VDxf+rNNUcOlz+HZQo+IQ6Ufs3kx9yoGvPrPv9Bvm+s/WN0/mxTlKqSAhWR2HLho
gECLMXgMV/DPe4gte8tQeeP/jFk8sqtWqw9qbz/EeNLoqTbt2qBXkc0B6Yw/NpciurmwOUqy//50
//F9+0/5Pj3+9+cwf/sv/Pn7pNHsy8b+9Me/fZgG/Ptfl9/5f3/n97/xt6v36f7r8G5+/ku/+x28
7t/ft/pqv/7uDwfU5TY8re9LeH43a29/e318wsvf/P/94b+9//YqH4J+/+svX38M7Vih6Vna7/aX
v//o/OOvv8QsuXBF/+N/v8Pff3z5Cn/95ebrMuJdu6//4Lfevxr7119y/hdKE8aJYCJBThjHxuzf
f/tJ9hdwFyhgiJgQiiMNa2BE7mmD9+V/ySjElwQldJzn+UXmYKb1tx/FfwGxLRYCP8nwH5Bu/99P
97s79D937N/GdXic2tGav/5yUaf+z/OUZ4wC7MCAGPJyvBKc+n+/DJmhkcbiswc0RoALwgPQ5l9j
Ph4dcKiotk9u6n6dM/uvVAr8NyuC370zqFJg2ccc4C/Fd0l+/86yoenO9n49sFoscGjOSYEWNwO/
j7pYnhMCi25UaRmDArWN9ufN6K0/967Z79vY6F8zKsIGhipIo8UI2d+niYfpRiVZAsJDi0q7kpIK
BdAg8MesnzENXolrjimtkxJk5glsSZdfR9Jih8PMfweztYbTSpDQDLHlAXkqrGJp+l0ROVZrB3EC
sNjSRg2GYPP4HAb4dVpJDixKyA2oEKTItkU9I68PPIgNywxMtygGzBV39zlykvNi3ZS/xyjhgxQc
71eHzSAfjw1PgU6HTqtbBQfxu07jUmxij/ey3ggorW0HUAAUr7Yrh2l231MWZa82N6CzmjWWD20u
lls6AsWL21AXCWZAAxQOAcwADEHBG1DyrfWxeGZgphzqvdEVCtmr2CfrE4ZiWVUDOPkEUDGVZbdk
EfhHHTDn1EX8waPW/7XeErhRjxP2kFIqK35Y7U1yAMMsKuQiyOtGdoP/BOuPVUjJbp4NZm09dqPQ
oZlIpAJ43QUP6JY3N4gy9DcekW+3CSDyMo0ou9/aIXsAlNc2h6QL9HGOOkzoM0NuW7Ot5aq38XGT
Xq4XEyI7FvucWyCXA0brWtfj1ZSt261T3MIFtIYr1KLEUcGB/WbcnH6dR54DEtYmkhUmXNNbAuoc
JugRx8ClQ+8FbbgT06MEWqrg798NwO7CauvKjfNQZkYLWzgQO0+MkFaXU0P2NwxsoebD1Ehaixor
xmBKI/foAX/Pz0Xix/idRjklB7m68eCoFY8N82jwCXgTtFwvRrg0BpUDvXbGgCFPyl1JR8DsNiRJ
rzL4qOhqgnPcGw0u3w+7ghVexdxYF/VmOb+Q0mDjPeU6nOvB5BdGAdV369rYL/OY4EHqZvJJkql5
r22uv+PKtM+mG8UD5OrgWs2hD+OhzdbmEyp6uDW1aysBv45IfmAkdo8sWfEue9LEJ3ijCFuGPs++
wKLZXLNdsa2sESBZF61TzVg1aRwOKPmSozJ9eEmmPX0eYw6baB8ndq/UcAHtgAts3+chZ7BSlF4/
uToWXwyfmo9Li6t3yPgy3Ym+7zAfEJK9OTh9Ffm6xhs60Hb7OkzWvGLk1ydFMi7s69yqeSx0HnVV
HC+MlqxXCynneI7fI9PGL2CaDG+OqvqJbWn+CbBn4oom7cE2TXxKPkhMwwHaxq4DpD3S4QWJF9nB
hJX5Qs5SD0UNGoipTLoO6bFtOKh6bOmjuGIbXFtkg1H9oSEJv4obTPZA59ljML84OaEBdu6q6Zrl
GWycGeQZSfqbvetgvDOFGrsIPEilL4beRw8BSq0B0iTevUF/glqIkEldYL18+k4IALOK0XQ47fMF
IIgjlYPI4RBJuaLzcAU0GYAOteLqMQKl8DGxOcVYR9C8K/cx9k/txNM33FJaTHBWwDCXa3aoYZv5
gll3U2UYax1oSoenPm7VYdeGsUKzbf4EFsAEaia2oc+eZOwLNnPcUQ6yWFMYkChomfEhEuXsoFUA
+qMBMUR8AJ0Oi9ymJYg24Rxpe71KFkbQEZUA28mN2BYcGJdT1UW7u8dQ0L/1YHXt5Z71GJXWTiT6
RBKRfG6tcbSUK6X6QOIIEhQMAtUd1ETrI1po/crDRgGX1C7nh9qP2Sc/7PrHLPelr4ZmxZbeEoFk
Bwtm2F7qvtlpIfkS5DmuI0x4kLDa3Q/jQJrHCe6tzQGcuv/D3pnt2I0s3flV/AJsJJPJJHlLcs81
V0kl6YaoUqk4zzOf3t/W326cbuDAPoB9YcNX3UC3htqbzIyI9a0V1rlGB04OfQF8e16ZosYQASZv
V1eXKdRlmxlvc9QtUbDGES7WipSxfV/1GIZmJjp7ZeFnCRGgMQLAjRkq4MHpprBl3o2cURslgOks
WHIb1Uw3QLx7/hfTthN/6dzxBv6QvUzQsWcPoTJopBvd8iR1PwhcNm+NvHO+jllXnkltyi9bxpiP
e04XR52s3KB5Na6vmGc49GA75zs1oKbvypyTGj0LsAscq219y1bOR11p/bxcZ0ypEmTXzI3IG145
p/tcxyl5ZBNqkwRplWGpF95855azuecHnZgY1eVrVcfdOSYbNWUhNddOTMRU7utqu5SSjBDDQewH
x7R2Fn/zN0DXu3FOIpLMhb36G+XXO71RcUe8dj/vmKwiV+SESKQByXiOOEbxikaUj270JuLVaf1R
k+dxU+u1QHbTU/IqIA75oq+IT+AuiwvNZfKzLVGyfsMOpV84fhsmp1IfYmYk31l3ad5oGS9g0bDs
35GPPeb5/eZoKC29xcGUOQxrJdqI5/crqHygmRv+mEd7eFCOMd1FSyQfhNPbv6wVGsyN0u2LzYv0
09NGpIJB6HS/1MVBonA2gVsPEUaPYug+tnQCTLfb3rEZ8yJhXr80+Ziqdnyua3M8EbiZFzftNDnf
bXS6zy1n6XlgJu3EGLbIQbzGLAGI9gfME+q0LWpqMU1E7rfVbPQbt0v6qE0zWTi2cBwsvhzhF8N6
aIxBECaZO/cA1nUbqGlTC5gGfE5gWJ0K4YvscLGKnpcAWHrpjewNij+6q6f6dSq7JGST+RImmQkb
VvaoVBQG7RaMg+FMlzVR+llv1jUhZLUBRstIZfsmgYMNSz4Js4zWbjcy5AR0lu7PVg7WpUq0a/uL
Y8ZdENVef2zRI29GZTIJj9ov+WKpdzeXXnF0BI/ZzpM9lIYpKRJ8NTrDp8v6lNZvRwc/isKU8MRg
PY72I5uSrlBrHPVhsowZb6c1Aj4Dz3Q8NBOWJ4wNWQ6zOS5GfRknBWxIco7pl2ZVUQgViktfcO11
hQAicjd2rvhc8OZnl0dRzTldxN9SlqNsgTGq5R7LRS9DgS1pl6RrXAJJOaZ1ky/lek7b1HiP0g61
IrUVSdx554qggQf+cbXuo2SMqfEjNnStA7a7Zm9AupwCnizB7Fm9YD6zTUqpYzxBzHBRbfOXGZWb
yxiStD+teIE8n0dgjoI8y9b4FnLaehJYB9x9MSNW+im+nS4Yrao9DVo6H2VEG7yoKHC9vAi7tvEC
azD13p5U8joz/fZtY6Ni60gO8/Oyr2GiYImxT9H8sx5qy1DEjJ+rGTffhR1UA8Q1c8grgYxIGw9u
uVepsfoQ8xi8toY/rInlPbRrzPFgJ2FpTQIFfCXvcamOyJhL5q+Zqx6zxjB2M5s39kw4i53jRYor
d4oe0JoRm53R3fasTvuJ5ch85Um0PpnNZ7sORY43rHa8B2fsupssWZCy1qxwnjZzTesdtEzybLBY
5VaOM58fL8VX0CKOK9RXUsbdPltfI+X2L4xmExGmm72sIVhnzx5S4PZPEI3xp0qmSjMx7pMyqK1I
9EFJd/Npuf3UBZuRJC+qWSF9616q27lHGksl8ELA/tEFFjidqyQ0x3X+TA1nCZutLZ/njUPFbypS
YkLEUof5DXE8FJXDsMjjiCsEnSxf1rPiQaToLTC+zSs3rciTpEZrX62Ea6xqizumY2MZ5nAt4mR3
RbeLTZ0+N3lrPNUrBrzNAQPaSmdzWR7UObtZunNQe5nFRpJ2nAUshTbOeREBbS4r8xIeYu291NFE
BJAVrVSCXJRFG8bdVOBeNRGmIex1gmhIfGEfGmrlo3VU/cVkk8G+AcbQuzFvxAVyOJl2WFq8Pojt
vngFrvP6M1pl8it34i7xsWBSFVVkApcI7IjO0Lqy/ipGq3iZe+F+yDKuj4D7S3MaEea+VXTGEHas
zXrLVB2LPW2sfT+vObKGZVSw/TIW5gVSk/LQYzTS8Sm7rgUjESkOB2WC9Ki6bh87d4YvGUoeQ79L
NwrsEbQm6FUnHqSTtualcBGZ9wD04sWpOsuHY/9VbcXi+PCCCR4x04m0P5VGFh9tHUNUdIAe9YDH
ECgVLPCcQu6cyZzigYNvyU9DZncPvRWzvQ1MCHujgh3yp6XJDqlU4jS7sd0ERp19aKcXnW85KVq5
19mPOquwK264GdoaLxeerSXJvySbLnEfmnoHlHKo0AEOaW0MoSSayZ+lvu95Ae5TI3J3qx6awCmU
oG+g/OhqXHb+6gw5QMdGY7GlWZiMBc7LaRZ7BJb0ULVm9TgrzArl2tXhYFI1WiUqVsQfs6ripq7M
dGfAYPrOij9vXTJ9b3l2vydv5jhyseEBm3dxn88Ple7EVwG0Qr6NyFCgu/61iqYxGFKpnybtujvA
inVvV8u9kxjLHEp71Ef4Fu8UOWzhoD6R8cQJ5YnQi9r0Ypo5STxd6m470WEQS9zaO29TN6ugjrwI
ttytfrm9c2DtV//ZrEn+EE84poapukKUk3t2Eml9Y39c/OFygQYOH9DYFUhEgxpFi40ySuwdv2Nu
PGzacpxgQbii4k365qWExTlKvIIoa0hqL1aZGJciqkZ/QuI5OjqZvjQoSD+iUWww42I1PqfRqfof
Vk4bRAGQIrRWkSu2Q5fls8tJKpdwSKEmGRQ3xYdhDt3NaiZUllPicYFliymoBpo1n/ewgjgAsREQ
PKvcbI93ZSTac57ocURjecGYmnVEm0mlEObXO7Nxm9QmGIIlmr47YycOqZH6M0nxHDsDf7XvxIJs
EzxmGolwWQweiknIzT7aJW0CrK6Fk1nWvcrB5kdr9K3K1D8GIOdfjZ3KCLHby0lP7l3v5E3e4h1x
T/RxYFUJRTS79PQvF/NXmDLJufRzP9+t2bI5AeAshelIxsRPTJdD7StISxYeq/o4jJb1pAYxlVhS
BUcigfBzGCP8riifPRbVtCQa+pCmEc15VlSThKGT4mbsmuaIiYfqaXAZve/RW4afw7q5w+H30O9/
9+TzNv3Z1X39Ofxz9Pm3aen/TfNRYYKRX9N7/v2INPxVJOnfxqN//aI/J6TOHxQptmlrF/bh+s+/
JqT6DwxqJNs75l+z0z8npNL9g8mlhYXQ5Nm+8lR/TUj5T4oJiecJbZkmv6P8jyakV53jXweVwpWO
9JQyNclTgOL/kLvSyqaU9sDG0w7SF1NfO7yMUzx/S6ZhusdI/cKNYTxV1gAygCGouWAAxPGFfz8P
7Tmjx8i76Q3VOT0xRhl3cCU25xJzB5CrYZ9iqH1ctFie+O1pq7O5eYiBYH/BaLzPY48ffPOMXZsx
kdW1qh8ab45eWol/BFamf7VqVb7VLosDDaBbyq48f6AOecrrYrqwQAcrqkV/bWVa7ETG+xwDsYce
hjSaDu8b+KEKzJlGtcrbhWmmMR9ExTm+SJmGfd/wVq7tsyit5BpkUHN4DN5TszByGcehfVYlKwb7
GFYhZiiITjTYR1x+7QEefH5FfMSSKKPiE7q4upmsOHl3NfM1iMvhfayoubJRlmw1jZiaMuz1QjVx
3zEvWgwTfj8yf+QZiLBWxNSL1vVuZnNh8SIrFWva/hbTIhuSUwa3HuW1T7SA+F6bjueLqJkx2BIf
WPvdZN/aA4uJuepy96trFP0lac0SHdbdmomxFEO7/zNiyP9zR4JCQeMF/vfnwe1b8ta99cnQ/U00
+fPX/deR4Io/PMY7QuDXJLDP+RfRRP6hbd5qYRL68PvN/0s0kfIPQXlEkWDx9qMMoLT8D9HE/kMz
PfEwjUvJqeCq/+RIMAVHyN8PBShxpWjioDOZhap/hkXLcXUXLE/Lbh0aOR311bq0TNdsgS1Rn3HO
+iKKSsezwsWbto7n8FqJmr+LUsMx0p1LIAaDmt6uv5WcF97dRLHB/1H18qfVavPahVgnZ1GUxPBC
lMfF71I5MrKiebQxRb8ayk7jZ7FiTX0k5r7oMWIQ7h2waWeeQM91BHpWzF0HOdp4cIys92Q2Q0hI
ipNPUuL/V5e5Mt11gtqu4odqiM1PVnwqnEgsjQ3afPRO7bWJkHliyLsx36YyJOtA2czVzDa/vyJJ
N+Tv0pnY1ybFrLr5jBeEjIDOrqfoLvrd11Qu/cAT7fw3MMLVPMyGoClqHXmlZCKAvgUDH47DpVPZ
DSeA2QecDXRakoFZF1KmKtbjxBlNlotNcN/9btQQdJ0tmKcsze6xYzFrZwD9RWPNujGEtcb7DVyt
OBqIs/kZbH/ErXk1X/qaO63xV9j7ntQVWk85mDnVhFAjnSk96nDtVgEc5b1DdvSN2bkJDjI63p7W
1wbnynzy8+sRjOsajoqfb/BR4l3fU0X6yu+GqDTF3UMEPFWf7KKhEd9+N+W0N+opJzg6vq1+t+1k
y2MYR5Ggna/WzVj2c63p9eG77e1WQfEb59hhvhOIeVPGEbore+3cbR4PI2TBdMsccvUC+/cQwgWS
eKiWxZwDgOu+usEzgKKAzQ7VpJ4a84gQwXijR03yTkLlXFfMKZhLsGRnnHZ2NVdHubjDEOI7kPUu
3iT/PvyeqfRWkkb7Nc8nuLq17tcdzj1p7hKn0ZKCrVleerboFsfsOrtprlOcEkI70HHXfdR9ZC5n
njpkPfF7HjR1tLmhbdbY5TsxnuKiH7jSNmfrAmEwqGGUHOlzlgnrvfHMcTkmJtbwXbLEPaNUD6Uo
WNmuc4b45hBPiVK+QeFlZpk6Dw6Dzi99zx68YIha4xSTW45hdEZb63ECvrpVZj7RgfY/Nm/VF8/O
j1MtQQhxhLryOeLKSEg9TQf5Ag7LcNAUOYOzUTTrc1pZ2wcpg9vtdLXaBkQiJOZ9N8YMKJc6B06T
FdfKcRNxeetlXjccF1UzOBfZVH4fjK299zJHtCEUOSRoRF52HZDtrV7aNbla7WTJ3m3XcEkazfPK
vlEDi31AbPAXgkkbsXkZIdwWv49Ldds1JpEjc1KvBZlAZfoDw7tcdsCGPO1mbADnNqCrYd3SqytX
RF+NjYyOzSF5p1zq6gMoFWoYn8Q+jtTy6k28dm2fuc7BBEj/vhYx703jEWKAwNQFSpX1pRLF9NKz
Wz5BKSs4CwrQ9FQp6wHZgeJBecQyjFNd7lggihs0w4RQHlt2dX0xy7y/4HeJf9i5TLzdNhDN/pgv
KZGqjsW454DZYd4zskvecdq0q5+R8sclLcyRx6NoX1LKyBNNA/e9KipcUwhr5MVHji4+Gjvpzla3
eRbqqbt9RSCtfrZTPXk4y60lPsD5uEwlGTzQB8/TTlHK3ZH6Y7DkUVIsTXFdzM8Nqxd+B9jQOJE7
wja3zitbensZNeeJ6JDxsKyAYEArosnC3FIarSXiWQ1s0favEwkx9zQideChXv8gtsSpvrhZb4hw
Zp8nahDT+BD+nb1QDteg+7M0VgusebMO0NM8nskr/KF4H8YC77msM0acebf3xqQNk57RJ0d4aTGH
SfkjWZ3UHpFLman3Hnt5QgJmBgK0Vq96qZfRosBTzbabVBs9lauB7LXmV91Izs60q3Diz7tCZdmj
GCMHwFhIOiYXqNq4KIIN3vSELeQYs4M3v1VWtAVuzJED6m+Vu0YCGbPVqhsfojSPAeQ55sIpXswB
p3nKli72W/MkkssAjop0N3/x1o3JsY2FPfJ7PvkUxUnpx2KBTw7QJMs2IB+4aUK9Xls3aSf4lVpp
cAFsDgIBvTA5TAkjAHlKXURkPopU7ypOMw8QPV0u+ZCKIw/zZqCQARMsS92kAcYUpszSYA34fmht
7whNn37oxWtfq7GrH41pSAlbaNPtZ65wOzAisUlnWrLRrUP+iKEMpjHDblKpPD/2dkEFz7aFa/Sy
3qTyXSDSh6iSow/0W2YPfb6tFAidZb2xUviqT1RV87IyQbytBQarUOdL3jMCYlztjS5z3MmJy7tF
1+mT5SbT13lllpGvsWcBFoJAZKUghy52UYxvc29bX6ZNuKxsyRj7+VhJ2+a46NH95cxqPZZWbN7h
wGdwWhszKh7BT3PrVxCmdeiilvlmuiTRvaL/Xo9qzBrvYUVSmXwD180tqoD3Xdur/ZhJthpYWbpA
aZVPY+kxdMm2IQkj5j6sp8GMFMWTccxSJoKM1N+zpgBsbjgzpehz6we0uFswBt3c1yEdrU/EI2Jl
1FK/of7h84JpyE9iIWqaM+Y6Eomz51VlIxjyCI6/sjYtmBaZPhlt5ZzN1hHyMFnMYstYJ2GB4uvT
a8Vp0JK3xMQZedhXBFAETmsjZTgRvoV2izpfxAyZVIH49gNPSnyjp3wOdJ1sx6UU2AUaD2khaWYw
j6t3/5DFNfYPMJaB/fLxfDGSOSYjQ8/DrnLS1dmZWercTa3R/WQmGn+oGRA46dcXw+RixfAZqxQX
SFfv06VRqJEkLlN6OISDdJxFjMqsTU4nVQ36vTWSRhzMqpBY8LPsZComGrKL3EcFIQccn5ovBVrc
D9tM+vrOytrpU7tONVMb5LK810OC4Jlks8EkX245SAIYOZLpXJvMz/LlPZax9zGTCTh9xddXpQdd
m/VHa1uie5wjksWugdyOd1YlA9ib1DP5GGPCFVZfEWP+YcUFeRmewr13ipBISBeinEO/MOvSO1eV
NT23Am9PmOYGk22vr61Tvehye8I4/gQxnddnu2un1be8eX1cHQt90NqSW4SV9Jjaay+CZOmGQ8cq
qGBgByiDSpUsdcB8jdeEQpy4na1LTqUbu+cqM9Jj5M3WvVBsN4Qsn+sdstiIltQUO08UMXc5NchH
xxj9i105yY79yTJ0sICzWb12vxpGFa3M04U7nFya8uptrQiiOHDQei9rmqmPkXSKxo9VV91jF26/
jgvaVobqZ56tfC1uelk7RUCmkvkqBT48Ta121w92fPCKKWZKXna6PNilVtDScrH8ZW2aNrBII/zJ
BVmEXFluzsZow3odov5Ndm2UBMQnFLDmIJIYsdr21UztxiBwL3GIniAndQ6MdK2+tvEYv2BmYvbo
apIGBPXi89wWi+3yJLfy2zYronxabIQ/B1WyitRQnMYRfmZq8jdz2XQwrslzlkvzZEiLk39YbMs7
t2Bi+ig2c9pucmTHdV8WhJXcpfVkEXo2G07mGwoe4yghBbY9/1Y6nHnORES0WbnxPm3HZt+ztWC5
jAzbXghLABVg8ZZ8TjMc2qFUXOUJPoqnbu3jJ5797bhNyDp+7nLNh9U2jg8pjrIAN0xzYX+LtZcG
VUFaqF9Ka+bHzXUWn3RuZp/6DEHyFdNAgkAlm4gIhoYAAH+zBNELRCs+qHlBYMGxt4xjumt1spxF
6dU7S2j8bT1RA+Oc4iPrUVyDpHA6z7cS275rF294mtkqdYiZhnxr+GxPFcORPLB0leNwNTxDh8RB
pelO6MTKUVYN43syoCKcM6OBTxqt0vkyW5MWYZUpk4SebgLqKFxn8SMu2jssYTRntXMNV+w9b3lO
1yUq9nXqZXyF9vYdF+P8Q/K30GFG6oNJFk6JQVhZTX9QVrf8YBaEvJuaubpPE6AWClxO2Iw0wj2e
hOQcWfXyq4zada9Xpzh1JmP+I8CTuqVpcCPihwjhzurGCguTdiakyGAiSxIDQMuWL8uPRV7ROIn7
QPItRruygL4OiDvcBgAqK892vMzYw2eyKt95ffVNj00d3NkU3O6TquJjlCRFE05JsZ9FSzAFkl55
L0mpIoKTdfUmhr2EfE46YoEtKDUyuiraGx3Q5G4sMM3lD3vgAgu2YaR/ZT6urkxGQUZLRBLA+qWL
elMdjYH17vuULJ6Pqe3s04Q/93vJMuywT+zumDcc85tE1vBtpJBDxxRs11VM1kqc05lPYhORiSuq
cY1Qrfsfymij+9iZ7IM2u+QrOkPhhuRhJPk+ygr9uHVD3Z/bWjIt771II6HEld6BwIAejnOMKEK0
C3UNftbl3m2gd4N4SL2P1LPcZ6uPv+A27wrfzjQybgXGUzabs2cCJg7k7rjntSenC7y7OhGi0Tw4
UyvCptOadDWU9mLHMr7+qSP207eI7CPlpUr7n9mQ6GHvSW/ojs6AXZuWffhohm26B1EkKKmUwsl9
u45jLullFW9qmEVY8D18okhtT1CWA5V9qm/AwzTCbIx1OInmWwJXLrHjoVoWGLVXEggmNtbqn/1I
wZPr2EH0rMD7Erok2YpDnxVUvJO2Xrct+eBxg0koUSBGnX4UxNOc+sgqwyJ1+bwzKmTgyTtVGs25
tHv+QlPdPGDJ4wIlZO8HNQXLQjn89LPK34S0bRYkRDaFfmWFrEqodqaq7VNeieaZBZ3iQLwmxLeX
hHXdWwczrZyPEXbrGIlOkQCYH7fKhQzQY56FhJVX+6zsrOfONNcLQqkAmlbVBSlhfkNKQNqIcpRN
fFtiORLqRBgRh+T8cxs108MqN1swJNs9D3lL0UVkY1YE02y0b3au3XW3acx262h1Rwwp5i5HSzpk
BFgcG5AMHpMmfyA4ZL3TyIGdb88FCWdQpB46zbD9WrMeH1JOBRnYqnRfVgJ+blbZ4IjsK0VPXKAd
NbkIJZX8r8JYukN3jermMvnW4iQ0/a22x9tec4gO2IOyoCH4LzqUtRcfoewObeHmhwqO1TeRh5CV
dDN8odxtYerWvgmW3z0HUn7Y9nb+6VqJh9Bcb08I0tt3s4j1U1VD42JkZ0FvK9Xa+xXepSC1OS6Z
3BzsGs+ojJsD1l99P5KkyQ+0kB8nbdx4B0n63t4a0atiZ7BvpoL+dHRU+43Q0AtpaTAYwnbsJyIt
hmNbdssjARcMjkRSukFe5d/awhLfIlE2YTF23R3qlrlT1Sr3zXXZXdGzfwU+PqCisR+S1tY7XMrp
uRHSJ7lyPFqLc4eeOweqddRltaVJIeVtKJBWC+A12PTIUwqaFRu7ict4rz1Beafj8oaDKtvxyriv
ldGi1MVdS1CsRbISEuwL2KQ3HVIxLS+4uPo9O+zRt1ribu7d2HHhjjJNVmdhzDtO3NWvrarYr0Pc
nje8w/KymFkz7JimQXsk/Xcjc8WLrdvBoFfZ+i/bhPtcxrn12rJg6uCUueBb3cSx0Xz/XRUPO6eH
AT63y0wZMidzONm2TZ2z5c77UhVv8E1psNQm84JhK38RPxEdOB/qp5aAYcqhyLgriErZqWhmuyIX
68joHIY4aeqDjeMTzQ3xoi6cu8bGiQ4VPZGx4CW0N3402+kFULY6Obh+f4nBeiBTYw56pEUKsmh9
0GrVu8UY1sBkgzxZcBPzI6M+JGSZnfSyMZta601/1bK0v9sEuIkegnmKx/TitENzWOk3kJ8pbCGz
7PV9SwvrC5il+Jy70aAf8OyHkSCMTNvbcNcYCKe3ydQk1NRGciy34mdrm7LfGVa/HCm918/EzcqH
vLflERSr3XWixI4gWDiixhUy3sXE6K9sy6SS2uxYUg47AIZ5liLxujQtj5hOwT/syuTS+/+ywv+S
E4MBynUhzr+XFb4MmDL/20P39vGrT/5VbvzzV/4pLKg/KCClIPdQa4/hJIaHP90YDm4MC0cCLcxv
mwYj/z+1Rkv8oVAlpYurTUqHGvgvYUFafyAECH6l56nfOuR/Iiz83a/kKGREGzFBaC3QHE3rqjr8
iylqoP3QgHjTgW26eNI5DO7BwjVbkry0eze8Lb/Mwmub/4kHy0Qs+4eeQYQBeolJZjLtLNzdP/5k
VMacrEuAZcIqon3aWXbzVkp6I/BuU5Hm1pg5GGg3j98Kki+2HQPNJg9chw0xAe8zEbyiaFiv0JP0
9D1qo5SkQrMCsjHXeAjczmp5bynNg7yM+vE4S4SCoB0B4DGYD/BbDf6Nd4sJhTWQgn6QluV8L1W5
vK219L6WIisTeqhpelz7azxOPuj0QogEWT6Y9bgGJ1OOVy4oJVnSngjoLi8qrVPCNojxotXpt+o9
aw2SM6wp3Gh9wz6q6ds786bv5uzRG3Pn1eOSPhCuk910ZWNe94EpkkKMWEdfjAnEdLfFBsewK5eA
3vGXQzb3AWV0H02ZPA1yycJ5Th7cZHT201JiKSGoPTDM6mtK5iT3Mz0/tovnyTUolDyJiYRy0wZZ
CIqy5u70LHVfNXPokhkTSIvRSjyP/MKutfesXC5IYxWVr5suC7pFvjVGUfmxpy7CBlFPyDADicLh
TJF97X9a6nzuNlI7sAoEvQ0K2ic1GErUzwg3Y3sjxmY4MRoBOSv6cT/UMGR1p0YSMUlRGAHggmFO
nV3uWlbYL2SX0NyOmHN6E8jPsk9KMOZhHSP2w24cz1BxjIRmZi9k0EGH2pU85lE27qMmLs9JmeuD
Z7OIs9tWAt/njptUwm8xko8LGitDfTTmFEO+kYHsGNq4g2erTmbdpk/rVvR5SGikCmNCLZB2YXwH
/6oOYKRwCewMFS4kNlq6UDe72VL92+poJuvNZvG9p/Q03+NRubfOmprvzGbLj8FZMydwsfNbPuvt
xqe4zm8Elw/sdifSu0x6QJNre6HbMM6l1TTnZCtr2Go6eq7tjr6cNOlk43ae0y2ghzH0ld3XZKbG
un4oiwmrgohs80p951UoS2nfYZKFKl5Mq7gp+tI8LCRGlQduI/e5tI2OkKJSibCFopY7GwBIEOCm
3VuBgXz2+3adHiXXJSEmyRqf47jZsMnTVH3vBxaU0VTm2x0tFpPSFkvi0zq74iQGWMtAtxQrbJ+Q
BLiw7BxIyI2Pir2fLzWCWnSdI6QrHyZpdb6FrggYzaj73irr6asXtygirueQY6gXSTSnobp559oz
hco6D+avusXqTDSD+TW3kpb8qdJUn5WeI3ajWBIEj9Rji2prW23jiWnOTAXVbhfyDiAapS07K6ha
wVIEHEvJyyhTMKq0NS5dI8w9CdqNFdhx6jyNGyoVf7+y3xebcR8RQKbj/L0vkxtzyg6NMFhnvkpS
EyZZHKGmrHutyKpr1XhzXX4Me6DzG2+gsNhMFiRIwUryciOsL2vau0pv/QOJOR9JbmqoUuITo6GI
jyJzmtvKcUgoivmJHBLw93HppA8JgVIH5DuXWQd7BoZ5qd9JTwUZLA19J9YsTsNyjeabqM+Xz5Jg
D+WnLDy4eMgaCQ+wK8HUqpXVl91qm+9ONqfnQo7FxXOc+8Whe/XJTRosLC5Vr38R2csmCaLpyOt1
YSZ5L41vAIw4I4meqbRpfyHqxsGOMI2PWNZg2JDt3JBEgulMpOgvJiKcH32t1D65tjUeVjECTRSN
RQ7s6S2kn85lnJ6whZUPhiCyIbAtVsIL1oA8AQ/m1stk0Pn6oOLDiezr6edglONdD62S75IaC/KS
Dish8kyE1qFmrJNRXfNkRZ3BaRG/uxM5YEZlu0fLXfjBYP3ZhTTzaUCdfHGJl7nYfI9+ucz8DgsP
MAru3RQpVjvE0REXDwxuaZ+HInFuG6mTMy7oT26n9A6bWnMoOrRi+rrN7k+ZlRNLHbV5vOu2TYDl
kqBchcbadh9wynT6jM7FjaOrHvNclLEJLumMbPFde4pvl2R6gunOGV13pDU5FjUsMuSBlLOF6Rov
zMFuJ3c6kvCeqd00Te4dWzLLrw7fE2NrszsShlsxStTqoV/a6J2sSVM992T3gQhsFeGG9WAJbH6d
7mhDqQ7ocYHicQR22y0RE1aQjeKdBLN6T2DgdiikOV2IumRzZfXNWEasIiwFAhvMmbY7v7tt85CW
Y9/6qnFdMo3adHiZc4kMc82RxY3ozAgTupN+Mc0tY//qMQKEJs+KVW9YT4wHQgaju8WYCRbuI6Rk
tRd9l4ZIH2YoWebL4rBTaTrZbnZVd2HJCfplRy5dnsb8CMktEQsf5Bb/JAVQnbDEUCoIifd9Y/5h
LK08Goyz/DS++rBkcdO4xbJDRLIP7sTqjSgGJGRtB19ysqhLZsdfY8uLd4S68QBEM8dzbJHMMijW
S5TGljyVrBrb1Vm6N+b/zt6ZNLmtnFn0F+EFkBgS2JLgTFaRrFkbRJVKwozEPP36PpDtDrsX3e29
Ixwv/EIuSyKBHL5777nBJs4dY9tOnThHI7nfTGsNoCGAUMZQtGuAqu0FNiuJF4hCKzWO6XpqKsJc
TVDvSokiyzc0bDgLmmvoGbrfj/NLkPV8kLmiydPhg82qIrgot1e7oClfBjvSnj1V1PvWI3nFUQOd
1mGWrQjB7liBoNTZJeUZaU2pQifwhRWWs3cSonZR4l0bbeL1BeX2iNmBKxpC+FrU/WjttNSJN+ko
Q2YZKaNzqu554WPLPnFcaD4W+QvJwrNtZpdxc3XiEpKr0TbuRhXB8OFJPbtLcIkn3cvS37CWnIPG
lnMwAJa+cXFy/E5A0d0Otq6QdseOe53Ug9+Q2bs98o+7hvgvSp9tNtjhlqUqQMVGdAUZyc6Zklc8
OqE17kaRmJ+UPlRn3KLjY+4xq1st88+Yz1s4R3ot0P37PsmPId3NT6Fn2Cfd7Y3nqUqCX1kTzP1i
0c53cPfilIXJCA4JNpIjHO6lbHhMvE1oajEwlbEhHxdOfbhTOjOLXBfGq2m58NxtsMSwckaw2gJU
esckqAcW70nFl1Bwp3Nd7VlIJ9nHyDSnZEzmpU2nfwcuk9NXMRXcPzk+wBkvGkIInVccW11PvY0d
mfNzmkzTry6BUuWXbprea+71dy9SjPTTGCmKo223HjjabxMUi1fyyPpDEBXFMQoMfTeJvsIEMklw
8DwHJEgssrd5TioQzO343A+5te+RZ26aZ7acJp3gajbKvWSGa5xaMqzvWjakuGAq9W5aAf0IQN+c
NnxgCO6chYvUv6kAuzN+TBFxVhDCG3yGuoHQO8dnSzcpEJZ1vVMaM43VEMQjEhk3i1XXjHqGkuPw
MKVc4R9ASkZoGAVB1r7gwJhP7d3BuHCQJX+CgtqKFxOpMF0RZzefg2BgFjZr6EdXtgj2N6wQ/cQC
Rh44b1yA/RmMV28uKCYxC+jjjlXhJcLSIzPvE/eeQT0PDY2xW0w7WCnOtmKY/82hhZs9c6h4Hc7E
iAlQg47OwSAdSrIzH7y0813zGk6b9gj8HMCX72q6oG3ITTd2TrmNgwx6VcS/HoaGAcynMsVY3aYx
rrInDbIxhR/lnATcRLjgrQMql4ZVWyzBPkv08BUlASeStnADd4D/k3tuDeHzWBrx71lLBU4FJ1Qb
hJZw19V6c8NoYXx0yrOeu3EQ0Kpr4b0viuS8SeK4eApzLfoeByc5ao5lflYW3BjS5DFJmYHA5R3g
lPWLbPp8DAfKglYkZKr7VBusFTMWLw5sjcGqZrdVuKuA5hWrmmTqm8PX/Zmi3b/YDjC7Zze3nPYh
INttEhseBINR/NibME9A65pTgoRghxMm0DyEKxp3pGQOpcFD6HehBti/syEMtfnkMDZLeXvRiF3D
V+yHJ2UkcHdTsyofwlpGkT9opgC5Xkp4XZQWML7qy4Uw1Zkf1JdEuwI65GtJXPNTcCVaV6Ak77Vt
3WKt98MR01oJYf7UTiFjf55DfJyO/plIJI+w8JLD4qx7RcrQ3o1S2S5Wq8n6cJBIjn07TNvec9Wj
wMN+C2HchTjsxmBvJdmmmsr0wIk6Oo/CAjcGFGff8RF+orH351ZpztWKynqba9hcWiVJ0SfTkYCU
4dNvlNwL1LILxbMUVtlei+jCXI9ho1vhG5PZFJxUja3PsmVwCSP3RxdG39BJx1tX6kHBYK6GYWlC
Rls1Tu/97lyA9xFVoVtYcKHfDwItwfW6tyHhzcm0on1LshAhfXTMS9EhlSJ05bdU4SW0ItKIi+e2
4jh7xWiHyYhqp1+Wac3soIPY0yXjPDMGbI9ziAkOZuXwmi7G30ZLowdm0skV+KeJFQEdDhRr2Z5H
GMB+rQGYYn4Z3frFZmyWsSpXdCuU14476Vc1CesW5UULEACrAzHt+rG3BwCwsnrr9DFW/gjnl+NB
Tk3sqDx3XQ+MW9OunT8jpsYrY+z0dZox8p7aRLyDFRWXvmeKgWzjvceyCn4EMWu+TSzowLba36dQ
TT9izmIPWBHJvINouXQg8p6wWSL1DIx8tzPwrKNpWeUlaHjk+4b1Xpaq+xGTyYNv0MafE8h/kJce
V2qj6OXFlQuDoJ94u2J2FcjGMcl2rFkbF9zEOpm4Y+GC3MINTS5I2cFrRt/w0S6D5BWpmAtq5OTc
BPuC8POEWkTc/SoxoBwD2Q++1nfZM9quuNDwVPxGbYwqYseFeKYmo33Qc/a8FWAw8xviNzesrs7r
kx42aER4hsK9xoNmbEwaFRie0hv+RgFHG/pKs8q3diwJorreaDyl9lQ+y1o0n4mGnIT01lUFBtOq
AASfBZ8D0UUk+pD15dSo2rnOrH6vc40V7pxgPiR86eRWvU1Ikn6G7cD9yu5i86t3CudV0dO2TqVU
n+NggB9mqPmmHIY0dt6qc8hJjWwzawd/oISgWeFm27iX1p2ci7ExnNre80k2j7WBOQUZEFhb3vUn
o68A+xBf3tBLk+2RP6btjIHh3LgsGIAHy/da6jjP0ly721lqrzG5ABqS65YlXq0LhUFNFZUzPoC5
juy9BjyQyaqHZwZ5zXgtuG3gTsM+9rvXLdB7tT5tpmSCChLMQ4iHr5imt5Q7JImRGC+6jMmu85cP
ORNYARdqETVWvuUUQM4GQMiH8LBayKTgAYqNmT+D1qj74toZGQSFxauVV7+bFKboppJT8TnXwfRb
cQY9RLbGMhRosx/llfJtlOCdM8Zfachgiy6UFfrcJ/L8RL6Hd3poCcgPUaIvh7FXFhl1nOrmSQ8G
sWO4rZ1AbeAnDfG3dV5m+0REoYBSaRV17r2NG+sxMAMolqElQDlDFiS4F6QHm0quEzYP5wB/i8dB
Y+h3nKGPKj+LzGWbyrepaivfk9mKrarhTdPm04ij+RKHU+Qz9Kh3hhfoXxGPz1dpgIxEeFLIdFFW
nZxIty89N6gtNUbtHZ/bdZojY8fePNzTQCuKVWuYBE41GwioBnYO+l/9aAv9cZkJfdDRZZWonINh
kv4vkkdOdjmuH9arS4QawrSrsaMQ+cAK113CxXMlx9li/ja3vjlG2aueycxZURPg3DgaZBY1N2nw
CI1eX7WDpN4RtCaShBn7ZqNjSQom3sss8FYtfWNYv+Y2Ldj0VH2yamaJa6sTwVsVEsRq6rL5ALWk
06HX4Tkh3cgCbvX2zYy7CoB9nOFWqoIrwrZ50UutYHDmKXnqiLDsTZUmRxFPzQntsTzFVuzeqVMt
t8WA6dcXVCa8T03fPjJcayDumA1HGhCJ6abqNeBNs1Umm9CayLdWs9+KkGaUUOjf2hymhz6YgyeH
lQkDUScoZypnUk6zm27DpAu3ta3Pj17D9C0SEHxXRpK7lzFtyxuGYvo+QObyS5pZ7B01zJ+ogvJY
2mXy4tj0IbJ4N4DiTBJYJcMrY8VL3TxyJxDg9wGx+rrec+aS1t5s2Mxa1a8oNR+57hkU+AntxW37
BmfqoFbGlC8wa7LfWMiz8SYDka2rydUObeaUR43KPKLLRfVDh+Pra6EiY0J+g8W42XNd36VGXj1C
QWm3deoyVZwJUa/4V/vQWm5+JnY5bKnMKqVfRAkC9OQG7cYyI95xhVtwjdIa7Lq0qg02HtE/GHCi
X4F0GDRmFPQldhOWVSZXS9Dfge0v4btyTx7i8jkFQq1vY4oIJx93bFJsNXi16tRHkWAkW9LdDGM5
5YEEd6+94eZoji5qJ7NnDtHpOgI2fCfCU8cnJQnfRnIGXpB5GsPe2XbswU+quPudSCDmczc4P+jc
c+4uxWfGVhaZVm0SIj/Z1jZphlklFXG/VZY5gHE7zzXvDanVdD14Mc7NlBKut84yk69e06eZ2qFB
tw5jU+OXnhn1P8fWTHWDGQw7jS6ZRzygMelr0AM3KGIwSCkocK/lwCDO7K38ke3mAxsoXmSXEJMB
feqHpsxoW04jXBhTmscGbtpr0iS4Ogp3xCrjRBCACiNjkNIe+BTmDRWF44MTN5IEufLUU9v2oCiD
iUZn6dhHl/bKqzlBOMbG4pbnsJvhyrW4jb6ZGhCJCguig9BLkQ40koeWT5VEvWeGjFsUm/f4HhNy
srmMiOnS5jRPddENS0DX+VguvOe0DYpzSGOdlTp1ig4ux0sg2An2tKeVOTn4qP1yEafByOLwwPiv
ctyOTJ3tm1uasMvLYco8P5bTggsxmdT6vSL675tggbZsIzDLLa+9mVDP3xicDzfN6Qq8mwZB2MJq
dm1Tmi8m0uMjGSlrE7saGVoViwl+vE1CocvoX8BSSF4SzP5HPDrZqdUg7dQ0SFaMII3IOlWUtOh8
BRn/jECCPNC36op1C3nifZpbkHIOh2vKMMdkp0fx+DjiUqhXEvNrgQzueDeaHmdtHRKU/Q6MCAhI
bBnGE3ZYDH0xEesnXIsCxTXgAg2L12Y7pdLL8SIuUmNu2g+1Mpp7FSr9LgazeITLXpDQD+LqYx7d
+AH4T8VdvnKdi46hmTFO0SRwztvKeHEiT8Db9pxwnVcxQdUGCycSTZLLI8714Gec5vNn6fHybIaI
A9uq16sB0NIMQ8gBIF/sZgLmbzxtPdj/LGYnYOo5PmILCn4OWrsscLxEtsH/SEpTHEyjnS+6wBka
RXQphlXenFjb2YAaT/9uLAxQFHWy88F50l4cLS5v4L3kcQyT6mwNbX+AW9H9bjprcUR6rJ2D61Vy
VWEm/OVQbuTXWYdhbcgoPHPaYg+3Wh5t1m2/lyp7ska6OjUBfncGRvZdJFgG1zOU1B01EMU+oVOA
M1qYV59GiXINDkqqO1ckpt9l0bykveneXE5nP+dSyqdZ1PyjZh1qwr56D3FmcMULJuSOWDYa3hId
Tgqf4VNB5OQnO1DurmhZ8J6x0prBuoA3HW9UE127XDZ3pVIb9YC1BfsfeLWTR93oNTdldioNfoju
ctwKsyOvzlgwTdCnvPsxM1ZbNuReXLAaN9tAcitZhcWQ3eHGpMmaBkuBwyZQ840MDN8Ih5szZCzn
hrhVHDLdgAAmiLAT3rFp9624aliq3tQ1FgO6CoPHvJ+cIz8WPvJ2a1+jAQiMf32Pgj7dGLEaP7ky
uw+dnOfrNObflWFj2V/q+yLlrkXiTRennfKnGJPHrlZSrZPIe5rAcOCryWx2RkaXh7bRF/7ZMMab
ROjOwjLnXOFIXp6pbMlGLbivWmuGbc/1FYWmY8KhxXlwaDm2/5CRcq6BrlNSauHWvVsc6LkJZLbW
43Nml+tHCrviHjLTilKo5iNMx/qMuvqTZhORrsq2sR8jWiQuA7nN28g440chXctepUYQ0mnTId9E
HU/ToId7VtVgofi5NPYyU0jrTvyGDNFrq0avumJtqEaL14zda8NPaUPJ13RuhadOk8WbGbJlkcXh
yBIx4UwNMWCRQ21RWDXKV/TU9pDz+W6iqlX7Edekr0sqVFy8r2qnm7bFbhqOiFZtm/9wzKC5oB12
m8yZ3N89XKPToC3sB7b7Dx0sNM7lLsO4A7HbO3aBzUFWJuhW5txxgxHkw06NaBjl5JXpu6g5jHtL
+7O0rcLCXtmStaC7dGUxI8GIxxzjgvOURc6TFdGItomebPyEW9MzhueYDNy3GqbxK+bY+lzh4KxX
OOeX9Z+g/dnxEsxjs4lNsSKQBXwF0sUrI1KOJnPOHW/VJyzGfeeSKs3T1mSjSdvoQgJN/4KPSaBo
KAPSUfXExjUVnnMIYCOc+EvhQ2YPHgkcmP1hsluCaEkRqkPd2Ni5CYcVFI0F2fRW4YRGt4m8raBu
BS9YFbUb8lt4mVQAf91vZTxfiNSzelPwmh6lR+g+HOHM40KZ5E9PTzDFOTqKH5YoxW4l4jJYTL+T
/VACZwPH0pppy2POLkaLh5MQ33A6szp7hBtgv6QWHsuGQC9hBMt4yfoaHUUU6WnsJaFd6v60A0P2
XPp2vaR4kalolwm6WLyg2VKsNiCIynVe2PY3bdXFAzZ468bmxdmFzrhuFdhs7YdWz5debTGP78yb
xaZOE+05XG5XudtiBQ69kdJU9MHNQODPH8kEXFyvF9+ppZZNLPO22H+oKbGMDnuqjYuAYgIvP825
bhzHohofJh3Fm2gNQ3LSYzD+a7FxXcfgzeqp8U6GG9Drqxk1A7fr5r3jEE4/XpEdXK3QNpQpNz6w
9/6XUdoJxPY6fhDL6hzOk+tLUEJnrS/FOuj5b3NiY3M0ukZ/17UqfqCINr2k9SA2qtVpLKyIdMZr
027fo66cb3XfF2dyXIuZ1NA2lgjyQ2ZI/WdW9tRll259zomCPQZzlQBlj4fY77Jh/tmEZrQPDU8e
6lkNe87rjIkVtQ/bP4aX/1AI/k9Kq2EhdOj/K6mV4/dny7U4/Kz/xR5kUA319x/+b4sQhh6LhKpr
0sAAWuAfFiFSyXhKCRFL3TIIIC+/8g8cgfWXgc6gAx3wcCE6CzX2H9lj+ZdEffDwBBj8KMvPv2UR
8kgx/wuPAHeOtARWIVcsriP9f9Cq9SDpsVT04xbWTiS2o9HUXJkTxCriXqwfZjkvUKQUJz5htuXo
QOKkm31rFKO24ghjcYlwxLkY6INRnSrpgKPC8WxLmT2BKdKebSOIDiGy0NXJi+hU55IyxtqW+Y7M
q7eROGdXbApYrInPR7RBZi6J2YiHnPll9jqHOI7XQVageiEY9n7EnghiIJhuDmduQSvnwh2cgCbt
aZKCjCXg/m/QHusTPbAFVlNunttJdV2Kt3fhazJxBUtApXtFCmFi6+iyWX8K7Dh7Z+EPn0iqcnzU
RfJVuQsDK6tyhu+MDL5C5dk/xsiSDNa6+nMQQ732DMYkjDmARsEjWavESOkpR6UFzt5kj+WMob3Q
+HQKMWL9aMuNkWNpic1abJmGhEwMuCrNXJS/qE4GtgaEOwCp7MbpuYqc9GugGGxk7pF534xvwheB
0hcByANoBdIWqcMP0VVQ5DnMeWa6lCtijE6SUBwTvoA1A2A4cqzxp1HVr1Nc0BchxRhDa2nAr2RJ
wS16HqtiE2HiNH1iDPICsjL55B6S/9IZ3nm7mm4NCiLILs4r3Zua8+zR0FHajYYzIuegufb6NhyB
TC68JRqNs5VAEbm07uAdR68oP6ImQIjMubboKwZZHI1NSfsn5fbRe57lGPCxc0TMBJZ4ymQW1KPW
HJ6RBVvOm5ON93Slgto7UalGWWpGlcF3WS8lv6ZQ454Zl0ctFugW7KvOtBElSAcioPhxNhmP9UuL
beSaEsQ5B07XPEdFpD5D3YxQ9tui8k5tyKO4pjW3hClqTx/Yb5Th2+ADiZJhzvlhdC1bNJhBbFpJ
UtRPhjS9K6gPtuS5HLxzkqrmmgNDJG5bRNjXvNGtby49Aa+NpeVMd3Jd+9WVCTFNF8LoO8Xn+ZdT
OYoaRppNVnjThueG9BPowzZ3R7ZpaBXY26AXrXqmtCcMsyswbIKbeDtWwDeG4dVzhvJu0wjN7aVY
3tu02lOZqPVrq3Q4wuigof0qtHEYBCABv0JeruVHAxh1Vp1l1V4HfFZvLIhJh96OnWum2RqHBisb
9bewmvR3h0duApihCE8Q91mSeaTKdxQ3A/4xK52DLNFlA/EJC9DcRNBjA4d+eDF/DOG44WKwNvPB
/ElwFv1OT5P6y5bjUs1nWOPHyHTEr7popESMfXgcuvIcuWawT21LHAuYpnhWwpZfpggKLWZs3mZm
9RHWLc5iwmVQlIwMPKU+g0xgKEA9B00w2xTMORdzN9hPU7Tjzz1vFKU52OhHsSrNqN51VQ3+V8jg
leLTHPqcSZERaoKDza5Dbpnol60wieTEZOcCzdmaY9SbfBhztREBwijNvVX8K6G8+WVGwMKcbGAN
qVoTvU6zxPCu8aIY24qUCNi2quo+cjPhABZq3NXhuNEqzsHSrq4lmLRpSzKKWwTM0dE3IJ2uYK+y
sHRkAh6qaol2TsywD23eNO+NLhexpPhO8z4h5FSzTpP1ck6Rl0akfBmZ4o7yqhe9FcmFnh70PS8a
+zcrCOuzSYTmw+hlAljZzjFPC81ueGADDuI5XVjkH8nH/qSNOtuHeftTr2IL/GTRqyNbib148LPq
29JCctZa3TFUKdphuFCkhEHTQw+0/cZI8O5rTUd9p0UhFQKkXTlyz/w5cldNEi4zW91rfk1UjbXr
AQYadczsMlaf79E0qmPgxMVjzieF/FzaMyfuIUvbnQBuEO1pHxTYBuk5wna90OCS0GQ4YMDDIavX
mWDHZk+3sDLqNe2aw+QeoRcI36AWpAPDOLI4IUo/FRqvWzMTJvGzoao+uBnTykKKyr21ZS1eJ2o7
eeloRT/rSE4vXs1VWqrEPbqobKTGZItNz6W+6rFs3eIR0oV8qUDD8HHjtq3WsiErvp3wvC5mi/4C
IM2ZcUdY4SscArpuRyWN33qlG+6JP2Fk+k5vY/SL3Mn9aLErce/KRHPhvbXzPblym4VhsJ1n1qb6
3Oce5aSBElsTRqsPTTSy16OGOWmVaagT62zOjK1GMPpMJ5p8m5JljKjG/DFNPHxSgnYcb1DxFcMy
FtXZMK4JKxI3xKh67UKdFirPLH1j6j5KXZrPwBGsa5pNAop5Yu4rO9efK11pv0SiRixPiFN+aRLX
TPC4YZCNreCZDKi8ShU/K6VrVyC1FBZNhVwalpL0qiWCpm8LzW1N3w1hIPa7OdqgeDEOa/9YhSeZ
YBsOMhcuOmhns/xE3A/goi7H3h7lCpcMZ2GqbOWhXc7H/XJSzuip9eEjcHymbDF6VE7WnOkQkpty
cOIfcVt/0KYx78bOG3cBKXHyF3n8GXQTYUt3gDAih2KnVfa8t3F8bCuNadvadYW2KQbO7VMXmcVa
NI2oL9LO8x9Z1KOb4Ike3Y0OdjrbFjWT1CwsWVwa07UOXYR5iiCE2hdajbEp1ZHGF9kAfBtz61T9
SSRYALtZgNaoaP2zzdbCJSWDp94MA7mBpcFto/Sh+ZwplL64jRkkG1aE6NCrgASg3osn0CPl1ejg
/ZKfsCW6Tu88gQKdqjWOO4gpjSl2iTu6DxOR6/aEWw1/gqdH2cVJZPZZTl7w0QHnuNNu7f2uScNI
dmWOEpioMLhuoLXQ8mlMtUaEKOyK7BqPFqEaxs047WjMCPZ108akQC01vYmZCp4yncprCu25ZZqA
TQEHp2GCA+DQDCEljF5hDkT1Fsah0h5Gu45OVpjMPh1rQbAzI/js6yQGeXmg2bVR+3ZKnLde442E
N97fZVhVO6xyxiNyuGDkajd4UCkC1veAr8Odk2ftB6QCdYPWrHm+QBU7ImQsGhRYjNWMn+EsJ3M6
16SaKOI1te7GARYPeQXE4p2Mdx3SFtyDZiePbT7ryVi9mSIpr16T0KDm1PODC+aTebptWaBI8EVy
JgQDyUAnh42MxgzjPxLTg9YHxdErCzJlszf2CN2tRqxGOj8BDLbQymtr+myhjU/rJucaak1l/0Up
eIIiaeKsHtLI4+I3D7c+bY3ub3/LypK04llV/+H18tlMWmiNJD7feDkxhlVxQfhtIFobVfkLJY33
LMqhDGVhc/byiAEEDVY8gBbeFOD/XrjWlqkWsSO+eHBa3ltp1OwgcLDCFH4WubuVFK75mgBmOXuG
UndPKefe5055WQzN5yacsneYK0CBHWw7P1OEvd2c4uxbj46kvPQPHqDJYG7hE9anoxrNftqnHvj0
Y1QIBgq0J097Ziz2zyAL611Q6A7b1R/+QFgi0q8EtoeHAjz33mDn+qUZOFoRl+tu0//BGHR/kAZO
zne9snszFjuhvPilx+WzxZdNJHYhIeheHpg03cFHEAspwUi96C4nkT1gep2vc2y2v0hos/nWQYIy
1VEJ3uMcvU/R1HyNC4KB2tfyuR6QqKslBRnlvfNJcRMItMFyI3Oj44Hy1sKZYDmSGH10Uzn4+hAi
zUR/oA8MAnFF6H9gEN3ChRj7pRi2qRRNwVkn7Hc9NOC+d1XbwB4gO4FLWy9/Eilt9wPIyovqagXi
cKjeaoqEv5vK9vbIUcZrbyyizkj/KgzFrmm3BqbimOFMGx5QVMFapDil9/BJYV3UJtBTe4L6H3HP
RQSuW3zOkZlT8OfAEGfa2CRnrgTx3mG0sS9HvUoZCCH7GQtag3YBKBvRH+KGWeYE/pLAnukpkBpf
nUO8Nc+ThXA6cpbDF2CoKzkt3DTZwlmezC7Z2XqT7N2/ET7wVN5Dnsz9QP3Nl6vm/Mdyy275Hcw8
8xGttCd9wYXkmVG/pWM1YUYHJKITT8MhvOBFSqOx+ZUeyvFAA/2p0afyTE4xW7SoaBmqZbSHA5au
o71o4/BRqJy/QpqiUPI+ADLpvPw3AzMH/BbO+qHOkqsGMovEMKyedT3b9imMRoMG4YWGktiBd8fB
ONM/AMgDBknnpJhaew4kZN6bYxMznfSd2SJvCD+Kuua20uGJFLHG1RQJn005zu193TZ8NRzjCZdP
J7wy9bFlR/qMccw76yIOcBhjcKaqoTDwUftR2wY91vd23M5Dm1C82JBdwIIje+5s8HNRwaBkLlia
OqX1GKY7rVvjSIszx8i83MiOWS4OxzQ+AJRpfo1hqi4hqWax0nCp3yqmUy+5vdwpWtfO/AQTKe2Y
rlE/Wh2I6txpg73Q+2LfpxL8FDyAahsW+fiKT0mQI0wcikarPvjR1m5M+JrGlkvhWRW6S42G+ia7
EUWwlwMk6/8Ms/4/lUOC2Kj5vwXdrl2RfH79c8Lt7z/yd5qm8xdjIYubt4m52IGH94/xlSSr5tom
x2DHgo5H99B/j69M8ZdtUDTkSdde5lr/BNP0/uLKZuj8IGOtJZj270yv/kbL/BeapkTpFqbwhGXz
nyXT988RtzAMcTRTl7Drur7Z10bafRaxA2SD2+PVzDSkhkqf8GxbQKZ6sBZ2XoSHenQTtKvCwJpo
A3AsJvsbp0+BnVBqW2nolk9f+njS0iLazBan+5pwMyiTRfUe50+ns664w31A8BOjjPykabx+nFvo
f6C9blV78YM5MUjr5/hVKOs7wJxv9nZ+TBtCLYK1aqm0SMdtVXZyjXgeb+JEMme3Y/yhVRplR3O2
igsnpvmRlzv/ycEL8hkxxK8pZkjC7zc8lt6kbQVXMLDCDpcJ3jybcQoND9bUxeDAgvSHzbzFD2d+
1wD7Tc6FMyu/ex0FwqpU+GblzXDQCmX6DCGhoBX5rUQY+UzZAI4J7ovDULvjY6e57k4hEpurBp8w
wyg4UNcoG8c9lvLipMiVkT5r7GX+Qwolwp/3AiGd6PIIgSIxw4cmAk0tAizuWi6vwir6l9bTw19V
FtfvsTNYt1znYoIH2wPVUZnrsf7jjg/iJ2ze4kCs5JWFrLpGoJ6e4B3bB8Ld3anNg/jcR27xSlut
Ti5ah4uCRE9fU7omOJ18DngtHyK8m+yYMWaElRpk/2R5Sf4gS9psLLreiQVzheic6h0zaLCGPl7+
dObgN9Yvd/alN75FVIikkX3s8NtvsBgbtx6iAqo8F5hFMX1HpijP8N2tk0ns/9BRm/htIWlRIF0z
iGqSCPG9MLUHYG5us9Itz/5Z2l21Ix4PuGCMphWdHMMx18lKDJil96zp+brFrg0jSsMVO8lfQX0y
xLuZ8Dsz1fGeGi1Xx8zGqUwvubSBBFGmDsk4RDDHLz+TmszzK9mx9MGL5mbn0RL9IrgQPhak2rl0
KYAwzTw9ZJz3fW4OOhSACistifg1JRuD35EOImbIpfaSEyFVKwzqzV6PAtPvCvzxmeb87jjjPLSd
bDeVqDBltxUqF9S4Q8so+gHD/AvoIixiKS31cSzdbTPV8tlja9sSVSMxHmnVykE3itc2pRerIA2N
TVIzu6nmCYdfoWkcX9hqtUmvQKorfcMcpluFnJwuuaOmvaC3YZclen7IZ0hpY73LTWZ10p2xdbqB
5duJi8JJNSDQ993MGb2EGltj1Z56trBBqC/uRjsD3CLZihHkTaent3Kke6PUmppqZoiEEFG2cDsc
ilbj4uQK3f1IccXhXtKL/mbE1XB3mHNaTv5FzfzGnptzU8ifZA7xTgapuy+12trWuMZYfJb/x7x2
8ewZQ0ao8D401t2lcosKn7r1sYVNxBowr0DV5tQdgzGj1uqbvqkHbhSQdVuBits5APmdsnsjiEky
0EgBf6eO/sh4ol0rDDUnPYHdBq/C2nRtKX+1bhpsHYUvuEbuu0a6NDZBLL0nZrF8qiNIFmvyxnWD
zg7EUyHCzVmxcY2JGVzCWOotzAP3YCJPbrIUOR/0hzqOMEjXMu2bXa8STmDKHjFaNI1zaGbu10EX
zFc3nO0tI1b6eEzAHhN9ZdD/+ban1I7WNhMcqoiidpd6FTb9QKpVicF2JzqQrgvK96tMqC7hf60m
uIzLEE5vxyMYxeCNoMW8plquPLfe0B85+xXHIhvcPSJ28TXYRQtCROhrKir0Oy85af04kgGXucoB
VYAt5cWJlURRBD64SYux61eBFbkoeCx8tHC45jbpmZSNAVz30ctfSBZXGyZ2Oy3DUsEHsc8sJX02
DPu9L7Tbf1F3JruNO3uWfpV6ARY4RZBclkjNkuU57dwQzkwn55kMBvn0/am6UPUvoNBAL3rRuJuL
e52WbVERv+Gc70x3EjmkmRj5O+rgOmR8TkALbpD8o08Yt1Wln9+FwuOuYZIUxX0ZQCZkX7R1eqan
QzDx+R+ZZRM7le3HWpiPg1duC3MqN2kShMCmFIpk74KmEUWXkxK25uBtWuGXQ51+qVelzwKOs4se
xx1fcJIyPZvmP3hvC/qFxIriWF3TOnvKHaJWWbxSNd4BJxnTL6y787p3iDvaO4ITXIBoC3UMuWKq
VvUdJONTqrw3plsjmDm+ASEm7fLR5hwbTH6rXBwUwkyGMgSDmCik0RP3IJzZHaxIuH5m4JWf6eUU
XhUWEPjdYpV8jgWnfpm94tV+IKJh2zAMDiti6bfDfQKI05dxkh7SS2+Y+Qk0pnv0cth9Mb/5D1EF
zufg5HOUsT9HPZsd6jFuX5LS6PdLh6yApCiaNsAzdfsB7jE5d3IZb161tOfG8MbvKnANcqL1/Rpc
Mt7Uqt4NQgaRtw7B8yAzQDeagEFz+piQAsY5Hp85Xx+sKrk2fWpzzeK8jhvmoJugyxqAjDmHKoB9
gHHdnVY/XBxAh5VGcmenuMjc3NnThO5BxCA27XLoYEZRET62jsceoC4BRC2xdgjG+apva1gIlQUU
xV+xZOT04iRzh9ft29MOMSDeEgOYKnycOMJGb9D79V7N2SjB1czj18o19J3TDkd0bOUj/nss3Qup
XFxvQHRfyUkZX5nGOkYULEVlh3OZdU8LXVO0tKK/GhAqInxNPTpmezHfOXryqGtjvR+6etjMNoF8
6KasaL0zjaYZTyg5A/IFz4CGsbas1V4mEEciVu2vLesMPXT+zTfEhAzSN1hLwd5tG0qUxGy/y1br
17YCh2YwFdlNbsnt7ThV8OS7zbv21GNTA/Cv6/QBJ+VO4ojY4K74YEbz1q8VfLe6cJ4sETS7OqiX
HddecK2JP8q2C4Lfj5zgkA3Lw2Miit956u4RSbK3yM5j5h3mcZ6iGdFzEq1uhW2Q/EJ45IhlS0bs
TY5zEhvsAQDOI/3ec2Gmv7nQ3ude/RmEi5NmRmWRJLQ+lhuEMm95dpfV4t6lCovTrailF+VyXa7t
4JphPFRuhD+6e4hFuitFnGCD0R4Op9SdmObhy/DajuWKMeRY54TpvHL8+pdlxbi+GZXhsvUL8LVb
VJ1u+kDmX3Y2yFyKMjUzoF0H84kqbnlp8nLduWoWj5YPA7DK/7gJBWyl3YnYItrjrpyY/g3NyUiR
iQ9CQJJCeROZLRy32M7uFF9LHxxDETbdG19ECLaHpSvLy+wvXNFxJ7ej1/SbbpA6atZUXIY5JrTS
cLuT7ymmBc0MOSbOzxW2zc8p1967ijn/bMWIYVOwlgULOfrPfee3tyC2GFTmzZdf1vy8Qd9u2cTQ
83ry2MFtuvPaPzrZfyHtFxGh2S5zNjzjI8Lp2LSMHyKr/I+a6OxtBq32rXb7iOlUgk9hyeBB8qf7
RrdYbako5RN5MEmo2YUKAKA9oYRdQQB61x1oLeQBKLDkj1ollzgxAGf5XFKgXSNnrKcfbTqy8M78
/rPJWBkWomNZzhTR4OBhU2vPxbDD9tzfLaUA4ZbqnsweGDvpgRhdhSv2rZrit5p2+QmqpB91KWhV
p28dBLCYaqjB5ufGLusffQJ6gU2ae+dKL89AjswNwcrlnwb77L7LZP03IMJyr8lVDP2OCrplcn6x
LZe59Iq87yuzs/QiFFqVjTX79pmAruwlSe4ecEN22fsAjJGjFg+7PcUJgmcTFaRTmQ+Wh+JlUiw8
ZDoMx3itrIPp1clPFIwWmADPxrw1V3/cbgoeDL8V74tlYTYYZxICnWn4BHmYPBck2b007N9Os+93
XHkWDkVsPjJs6QSIGcLFNwz3y7VOn4Yce04vmBomw/A+pYyBjEHPDx7C9VDOXQ37YBzOFRKK7RrH
33M9E2mC60bu6nKhdNNOvCtW6X9augcxUFfOM/COYatHCwrDgDMQzypJtaMQP2lZu+1Kcs93O4I6
D2gAj+mCH0wmWfagrDQ7CBdo6+jW3alxApNbww12iIx8K7Szx8KY6+2UUJn70C5PuIFJsrLZzdhr
fyMPkI2+FgPDjbE6+StM2U1rB0em686FyU7xl1+028ZB650LL0WCW44N+TTl8lfE6++RwNONbxIl
1BLnE1k9CCpeBVkeGXBUjHV8jtPkQRUFlaMVXO27rQjphwqHQmQ/AOAt5D6Un3iMV1gSOTb3iTWj
WFEim9XComGYz/cmn2yT+rub2z1KNjbtY7Bs4z4NohZj7TvKdbb9HuTyKOUzB1CNdavs0NqiorMA
rYMn6ZBHvSUU8DG9nHpPTAHRozNfCBOLd2688+d4bxVdcYor9ZTPMvISBALxQklumjtg1MvDguJp
NyZkKjmLvqGL/8XjiaBBV+T9gYyLBM6WqBs73Ol4P5mhWw7DLvMOM3N4UMuY+VSfy9tUpp9raj4k
nJ/b0rSh4Hd+tms6gsFUayD/cpf4gJq4jAo3659UW2aRmQ7dQQ14LA2RVwduivxkKWQtnar827Qu
7p54P4BcIrkqD6gKr2Ump0xPoPVKm6M9LXKbNWNzn8+tgf2DYKVQuz4ksBL5YNkg+WhaA5t4IQ4p
Lhzfn7G4qvlScRTCkzC0ehlEXn+SrcaHx0mt+Hcf16uxiVNPlxsz7bQZmip/qnrLeNYunqrq2LsK
uiyBY4QG8MY/NFVRP+Rjbv3kBuwhVYF0W9OeHzxHc7ZZM0snoWVgKHXW+N22JhfjCH3LZswW+tOq
1suxRvfD4iQY91Bm5XNf6+K0QKM8inskiKNddz8pu/8NagCJgcTw/4lmcPytUYRshrblw6g4PPnT
BOe4s1hc80MeAkhAGwAGOHSbYYz4Bu4HvfT8rqasehm72X0oPBtkl1U3EG7N/ubwnj6h1OeHYT/y
ntjzd1vm6AXJ+D2lprJui8V/m3QchK7jKFz1Anf0gOwGSbC0tpWLu5jqg03MYlyMHA9LAWMX0RNT
4MDqDKwRFuJOG38oZXrOx9ZsA+/FK7WxJd0ASCqWpatZmVu7v4eeJYITSyUMwRe2FUGPRQnL1auW
xVffzleANMYG8sYflJT50ev6a6UAkpiLZtvq6B8DzQ90QuQp1nKdguVn09XGKcvT9On/ydzz/6eQ
IEru/9NA89/qP2n/9S//A7qLUST/8j9lebhEAtQTgssPFBeTw/8gd8l/9WDbOtIKWMjyRUw8/0OW
ZwX/akkwyCbDTcv3/musaREjYqOeC/h2rL7M4P9mqmndI4D+OdS8v4RFGsld5EeQu7zTtf7B7ZLs
Q5Q15XiWpmQeXjDo+a+rZ9RthBFG3lwv9cGdgDHi7NbNzjXHfFuy5Y3+8Wd7/N8v+M8wdzYFTIr/
20/Cj8E2JSAYyaHD9v/9J/3HT2Li/odpEiBgpZl/L3w8VmwC46NKKvt1KrLgosn2XdEhV3EDFqWZ
Dj4OJUjWWhz4n7Idurdm3xRp9ZPlkLmp78uuTUnEZVQR1fpojkt8XDE2R0sQTA9pnvERzTtRbN3O
sJ/SoScQEJ/1ESJTHxqdsY6hTsp4a/TFHDFjXrZ1gsYPLdj8YdmuZ+9GCbkz95fgDIgThH1gQ37M
+XrgzJO2jpiaMO4btY0d0H2oMsc40JVT6q7D6HyZwiyvgkRn8ssoh0EcsCDWkg2JXPQvxxnXP1bR
i9eAh2DfLI7CQzEPjxkAz5xkgSKD/zI3v0bPH46TVP0tdUfrZDYWC5/Un2AUueNjgiY+cmsbRVXu
nMoG0Do39KZiefxGegs2yxzeZejmlvywJs60hkH6WzpTMk5tgbKidrhZwCejD0yMHV9i7gGT0+nN
aX+gpwguKPDmo2I8H/ULKoQlWQAWddN5GY3sYcrcBAlEd9/4dDZczK5Gn+LNYhuPLjAWIcdXgTU9
CrL7ZDjp0peynsUHFNN42zPYZkhhQoQcnJVfrXvEqkIbgUnimlRF/jrN2vjB3lztctGzEIJ4B/kI
Iwn1aA6kmz6pq3LM99xQT9BHwbXF0piuc1v1pyxx3Ihx445C7+qm3cGvjbOPDnKXaGDkyvRuHgIq
XHzUGOGKD9GuavZTohdbJDfBvnAWsgIGCdI4Xe4ZxkZEymgRDmRKDXJ4JCFVbso07jbeNNTRXPXZ
AddaGrVj3z20RTF+ZMzMCD4cUUUmqJkYLxm/vJVdrq/q5YHluKI85HnKeKx27p1S1DoDOaXY3v8k
/RjsZ8CmP1YbHw+GWbVcE5fpWYmc8MnUWL2nSukbfs8V3yWmtnkF8smk6paVxASk1bTuW2SqT2Up
5L4s3fXJZb+67VaGbJWDNEfJlXoTIScXo51sIYOKLcIxeUwBpYYi7ZKIkG87pNZsD83ctu9lDXEt
yFDc1GWRbmsWmnDVki2uneo1du9ZGYxkI75HE05pJw9KB+tFg8s5NmL093Wd2FCZlwD8P0qVsDKC
YNsnph9qHbdRn4Dv7mFbbHEnm3rviYbwnsLvAck4QiH6l5LPGmCByGi152zqaqG0Yud7Wu6DuMnR
8pYhJX1Weg7NenjQ7YrUkL7u6jfusodppyL0idY18dNbwCGD7M+9mVMVMhlAGGjW01lZTvZ7YRTz
t0ogt99DasD1rjGBhzN2Yc/BAcWpf3DgPJ9Q3wPgml2AdbUSO8PzCLbkx4bdIeLnpIanYbd+dpL5
KA4MBKbfvVt2z5zMPknHTf+TkXNOPgQjZKLlyVVukb4hU3QTWRxx5dBKwqffxBgKl71Yu2qOUmLN
iNRoSVWMU/IWxRD4LRIDc6aA7hPsBUQERXda1C5PlMMI3UebHDMPCMEbeiOoJNMpQ39S0Iosh9pZ
ZTGsGoPYhSpr1tBm3oGwEeI4vn36YfFZWf70xNIb2QSUvf59wOiLoSdOIPwT+M3lR+APdtcdZ9qy
H5apPuEFSj+hFWKY8xP4sVV6x69qJ7jzDDC9hojJtXNJ20KcPNeN3a3TBt9LIYvk2NZ1t52RyZ78
chAfbhaMhzVvKnejRgcji+/JPVBFAt0DLKd/swZFEIiFfvzrDdScMabsD9LxJmCzza1ODRi083Co
gYZRpEmkpnVGYdneueLMroKRz//qfpZeAe5apknz4VZ9eQzyhRcwZ+8Yz5kfLlVVH1P7znkyiB0e
wrGLGYCls7L2VTyTXC3zRQWXtoqt4lsig5yeMTy7L0lLvPdubI32i/WM/opju35vytS4domsoV81
XNCQCnm1KljntzZ3e4NLKnbfE6U+iiowzghkdXyGLNyHUt7BkYIwkdDMnNkJ5f35T9reea61X/m4
geqBIf8i/1qLLZ65Cgf/OKPQzJ9G1m73XjF7mfqOksCaNIQNqwP/h/6v+5tUBFYxqPbkD0wvzm8o
fQvbl1ZAFlPyTJHqfweVZ7k06mZ+MHCCXuLcxY4LBr97QTIorzWDbVQPpbdXVuci0TI6iQVfdoAz
Zffsclq/MF/pDnnN4iYZElvsMJ76mOddX1/pIpyDS/mMkInaZSZAh+HU7L0PKXj622DFXn5SBYQd
5Z9zGx2NS67M9j7AJ2YzQP74own67HMW+YSov81WmpAyGZ1t1kzip6TrqW8ApHOCGbL6nphV+ua2
tIyeLGM7sJ7QPt9RZ0bylM5i/ij7FqyQMTsvzWhVJ9TqYmc7urnFJRp6nK3pkaqmQNmp+BbUWnMe
OXWvolJn874jvelseXRtVGnGk1joR6xugog3r803Shl750NkIDmQzKw32vGa2J4ceTxp9QWuIyao
43Zd79zANcWPECYVGvXcuk8WgZ3hrdK/SGCY4WMSNpDYFRIi9rMhwc8WtkvXCRV/4BDo/sGu8i40
kJIf00qvt2kEs9UD4YbjalYGtZi/1zqnj6kr8rWHsIibUZ/bGP4lkdTzZB+8Qa/zaWjy9EQ500Rg
hUAiUjbIV3e4y679lvt9D4PLeiw6+AzzInkUsCQgqqW1eeZf7UTOuqMHRMQEW2CPKE3vPCf31K6G
kPKoHvrho43luolzsRyt3B53WLMSriMn2NWdYLaOSmWPzTO5KaCNOxz4y9FFcXKRRsdGJgGjj16w
db9T83iH0TFp/4oF7DOnONneR880k0QfxYLd1cbwi/qy2Y2WQCpNr6p+GIgbH8serKpTxGURESri
P5DJK9c9JjCm1UMR7H0DOHtSBCUZkcI95Ii10BtlPiw6qbqHJuOw9cVEUveEIEYzRlzg7Jl2c2qa
VVxlUCk20KmB0xiu5Jlsj+KV2R3xLPdBmVBDeczp3R9x+TvDNm+b5RsnXOmFSTPnP/yRhQAOcbQD
QT54oPhMB7H6bN0HzE0FCHariSzIY8RqrFobJbz0CCokQ/jYAquL44pUaD27x7Xp251EvX6pvcl8
yGcP5Nw8Fe8a/bB9Uoky8MVbXnwI4rgjQw1T8MW3fabt1j1+18zIqlGWcVCOsn5NeMoe3fmOre6H
xXzhtEkFD+40tVGqMwirIzENKlanIgkuoBR2jleUW4qedp8QMn6ZBaMtIJPG1zrHI2tA8F7Io/Ov
zjGCW+fc/QvLapffE1LMW8GpyO0PZXLTa5fuYWIbyAjGrK9eycpzYMD83ppZ8MgF1zGinLEaB8a4
M1172uE84pnApvhXlJKVmOV4N01YMAW0N2Uh232LU7Q13oG7cIYQfxHr8N/FlkVbDSAaRPe8zpL0
Zz3azkOPuyXMglV/QSmKnxZO8T0ZCyYZMODpKjJ0wqkcvnsXMKJM2D97wmq5OZOYonPFIGLND3FP
UYB7+OzwDm3zpfC2Cr/mW2t77lZy0WzKtkOjm8XedSHU9d2a+ofOJlWBmI5hXzJ+I36N5ubSi6Q4
y6L37nla5XRo6DGiIEnto+mK5cnVAs9EWZ+ZIr1Ju/omhfs2KiyrhZUyfNMFyIm0RtOR+dxMyO8b
D32YxNV+K7uu+q2Wfro1VF9gVeLkkq5FepB+Mp8861dBZtI4ju6ODA4mHOQ4OQjG6KXWOULpWO0s
LiR8ymBdcoaICTmV0xIyo9o06VFn4pQu8oJL51ysmbwmHsFyBDX2REqzww5XACFRaSn2BFiw/ZmY
m82g5vsuiCIaIyzylqUNURNmUeqr4ilB33uM+8Q9++PkPrlW5Z+U2ZL9DjQs8gxYmTGf9vO04Inf
OE1vUYLW5v0xFKG38GgQW1DCGdOHuJQSoFt28nEPmCDrLT+FSc+cSC3hXCNlo+rIGElakJBtlD+9
LcwIrisj2LVppiMSHGuXGznGT1dAAyCD142wbhzQNZBDRw2xugqFgY1mIZF5eR+Pc/4hhXy34rZh
b0lQ2t1Ib5zTpAs+TNEyRowX60ePypJYnaQ8tXqdMH1YyRX7jbsVc0DmHyTon77jOz+kt7bPVMA5
bnIyl4o6bo5IHIxnS02k865dwVkpUDi5dc+GFN/QFW4QMeYUbb8tWK9H32pR/hGG/QeersCcArer
A+1UxSJazPiXyeYTESY+OrAYuKleu3wyzoQAy01LANPBIHngqO0pwIA+By93FlVUJ10eNhYFrPJq
ZzuQlRoJr8UogbgK530kwS+ljksXaVbPudIFdULdfyHmBFZogBhwafGPiNEP+LaNE841tnrWPD6M
wTicvKB4FpCHhU8+l+32D42NnFlfJ6bsq+Pv7FF+Ful8q2fTQp2jX3ziWhKjQovUH2LgL1xLMgFT
2uCFqnrWJ8FHVaH9VtlXz2AjLHtIGQlmredcT9UhGGHWcM3UF7eYbZ7jvjkGfnH2RQppUrvrWfYp
Sm2BKaYq/L2LGgFSf1qSAVJnxxmy795R04vp1FAqllqFNqHqEby5ruDhaOTRFDRXK+jq3yjH7wQm
j816NteE8UyckbZpMBLOHTatJXsXdMm7pvDisy5FtTWgAhwCi04fS3juXTK4phtfe9j4fHXsywJw
iHe0pvRsVfZhdSq2KKQ9vbWtN15M13PeML/d08LUCILSJjR0TwJJBX8vXvwp9PNJEHGate/GHJQR
OoF5t0qgKtje2zPJm+qFxJTHOwIiXxAd+KAhUzs/jVX3XSPXv7KjwDVGqHq95YA/mS2LLNQuO0ZM
7ZHJNlxER4NSKfrlutrIzSSak98Ov98mAZCEL7PWLg5svzuq3PcfwYeKXcx0N6q9gHRKtBmKyfdO
qhHFQ2xy5oGulKxg2SGyz7V1sKAiEx650YbsdyMy2/2c1c1mnk3+9IVXhEiagu1sgN7atL24VIQQ
RbKVM8r/2CdQGr1rZm70an0DxIM3Ak4BmRXMo4gF5eOSlcdqzH7NyfS9JD0cC7NtKMTtjrG8kEl3
GAiI3nFtGuEsSh3ltmGiY6hm+JSK/QA6mQM316GwxMFixTvjZ53Bjm7oww8+wYB14lVbbttvOdsP
II2D/eDhPjGss2B1g/hq2XVKfU72nCCjd5zi2HEdvPRIvB+wdH1ODsuGvjHenSwQtwpb3BdRoO2B
/59MGcoWjwbi6HR0Y5QoxosOnGvjdFGbs1LwmlZeOmLiNrmwPzjACbMxO/HuQOGOjFQukb9Y75WH
JiKXPmlOfbqjhg572P1LM35PJqImxdW8CTy8EsXkg3ao5F+m+UeZZscKdHI6V6+obigvBaGynUo2
HRf4rorhcVfOvqyXD6P1iT9cDHR2892VUrrl+EKTDaDbza55rLJ9YI2Pdx321nGy9DEdnLe8CZYQ
JYSKWFlSL6I9QMkJKM8Zsh0pjFnoZnbJKM9yH7SWoD1LPLMFEjDouXJrD+ZW9g3UWlgwJ7e4kAd5
JrYz4+NYv0w5mQWqPsXBEByyYQJaE2jYxtMURFNjVa9AVPVHUKOZRGfB6g7pY9Xqg+xKvR9bQoyw
oC7NMRsxb6CYJCHNSmHZD9B6ulUlP5PCgpfrOSSvD69OX4bzI3ioyer+eMy5XueM9s+i9D2mTIa2
tVYXQ5Y01KCodqb2/IOLOYTeZLolFeOWCR/2u4No5wBklmw0VKU4dto239Sj6pFtoIC3PSZmtA0x
/qlVvgBSAa5rrvrarK5mlmnL7ojtc4p6Q2dRHeiLgQMHq1iueaPMZN8ig9t6trcEm651MFUI7T7w
nG2Js74sMh4uOZmZmyY3mXod19z2t/xbfIuDaxwR8wKWcdDm8pre73aNhwMQ4Zcgzl8qu0n3KNja
fR+0xTsMuDbqRP84OYCD4LKBMCbJPTJiY9om3PPUyXBNUHG4VOHtszThMJH7sl1WD1MxKIb6uLZF
G3bz/CkapRkdkPvHZt29shQsokSlbOPysmhBdyW8Z4dZO/7FS1qCl5gLQQfD311E8d2TjG2YCVUn
/niMutB2gnECn6Gf8iHpWP3f5+GB6c1MUvWusO3kR7GKAj5hgyTNQSK6HbKcxDGDNGXg+gvYJcw8
xU84maQhFI7YEZjQUlAVU1QBAyK32+zR63stprMefZp1DYSnkouSy7kWufEe2+26yVtaj+1gWNYr
9GYkaTZE4QGbH54mPVCSeTFhzWq2zDP0Z9QU6P3XdKMX6bFNJ/siTth68k9wqqDzuNDL2+8ZnMCj
NUoAhWlL6Qgv/TL3NEw4Js0nmwXoDYqgs+/SPt/DAqUAsmRnEZs9cfOqthIXU41RT/HnACDoNzlT
ikvQC/tlquzkhIfQfuXgJw5ROuleJR3cFLyaKKTzyul22gSaBRu71SHNf8vVh0QInYxizNbh70Tg
aKdfvuS82GSQRN9sy2eZJmqGmXONi7FBl6bd7xiJ/C8TZmIaYViK/8RlVr1Shnzm5DSjtu6f7Gl4
hRamInUfeOGrOozr0u7gVw5nrU0eV+LMQ4zc6kDQUP3V4rw8+C1aBSKzza1qiHxLGA+S5VasjxBH
dMgeYQQaADp4txZ3Tjg6ntCWKHaqxgPjlbcPPvA3ZA/aIw90fFNLim3F7n9kFnFPPY6MfWEL+bCO
CXEVxtD9dBMf2KQZezOqvIk0RtwvwCqFuS+S+DVNg+BI1CLlzkQkuT+ddZbnHHg6Py229zej/L8n
Oo/RPc+Wk0CDVFKTH7ySqMxlQlghwN7Rqi8Inx9hJT3KBPxX6vka5RzcwWa0f9epz8MoMueKATpG
QLs65wES15fCqrWNm+BngGD5IMlO3FAluchriYurMZBC34/LHFeTbR24dWmN7VNG1fSWl1DJbIvH
r/aM5DQR4XWgsZu3FO9PYyZRirGY2nndeLEo1Ad/VMTEMpUk7GMdjgVL3gd1h3TzfrymreTlIGdH
LiyZDapHBZIcKVrd88tj/QYmecMRal6wsqzAHAXLfR8JhVUUAZMhjDpjrZ8tu+fD2cNd92bSOe0Y
GpQe3TP07ReTDxHRYfOuVx6ow7F8RZz3sEBFD1NJ3DbOH5SCa4E/IhT4z3Af9uPOpsLhLGQ06m5H
XFjIAYnEOgeNM4JyIECOh3mGVW9JDmQLqdPbQhbkn0Z4TC0BHoQUFitvL2RbMKoqIo4VUOmyFu2u
5Vi8jtAVHvH8rvf9vA8kZyzDAiCjSOSTHPIACV3wJXPrXOrkQl6Mt3cF+Kp+cZ4C6iKybybU8lmU
Vf37MuUfQrF6b4eW1I/GQ5X4FA8qjVYWLC89hKrQxj337EB5P3d4t8nPkum7sHN5KPqZkkYPTYQC
EUkkluQubd2t57fGvkIumkxPml3TNQFWerp7GL8qHSOLKr2Wsnvsmb1Mgk9AQlK5hSs933Qua3e/
HU+Jcn30lP3RkpynGxdH+B5lIdVgRrUAuGzhOqkgb4SmcE1GjrLeO10V8Db6lf1udnddjTe14ujr
sv6F5gleTzvZzYVvmp9qf3kbfUZUpWHvGs63KywSuPSG0sZv0s2qLffh/JTNqzombU0mb9CP5ofI
egNoeeVc0NWLdyLQVKiZsUNwJxD+xrkA4R8Sd/lT6kD9Tr2Rvo6hQaBYChWFWM/EmWYkXWTu9C7G
IbspQ/MxRh5CiEdGSOcD7Nl82YAipswsEeO9AlcfjqluVo6r3lSfs+mJtym10npfesyp6oQQPCaZ
ros/DeXYLRHwjEKnBO93d7rOaAr9u6HfxfX3BlYIHqfBJYlP2s52dNTuwYMvjfqiaW2+Fh9yGBSz
+si9+jcgVwOp9Pibthx4GVLXPDI7+3dJwcfCbWVgtTFyRiLDZPpnhaeOk6LhP9EEo+66kJFMSWmK
D5Qod+Erx8BwNRw5/HIwvnnhYMfNrp2U+JNTkO9W5cqjHyfyypZVP+BBQAyo2An3ch53bVaKpwnj
Ep928q5NMLq8e8RMOvdQiJ79U0q2uM/ah0kXyPPBUd/8daZdPWoynclcPpjQ2KR2WUOWMSlNuSsM
TIt5ecXXr1+YrKU7XJiw73Eqh77RVSMOBSkzPn65SnDO6DTyrFj8appuJAK+NLvTYJTVmz0G5Fsw
lT0g23FuJdizIfRiH/nLDGDH6SRVJRmC5l0Qb/Y627FR3AMwrCHU+191CijHRy35yIOPNs0IpiNo
GvtmqvQrIOcG7iw17Waa1afbjhhY3KTbErj5OKUKb2VbkRdrrsC28ByHcqzWqEOknRHCQYoL0JQH
NoJwWiZIi0nbRWop+n2Q+et7rVITyiCQvSmf5khrCw9w2Z+c+m7e9VaiT4WZ7gaHQCAQ5Zz1k/xJ
nlO6bPMazqoZqP6ak5+01YzAnt0iJocnr4X7yrJp3YE2jZ8Q62W7EUr8Z0zaT7kydCgg2tzqvq/e
azJCwob03o0XBNnTNAfOXgkJCKgPuhQvLxfDGuZrHJwzxpJ0HUWev6aTOT57NgufLfbkhDAP28zO
AuoZuVY+WSOJw50sCi+MV0e/6KWwiIqe1N7VAQ1ac9+qZUcItaxOHSgB95vao/HYegHe8xZBwKaF
tvuup7bf6AmTojsqgCSrYUWQdtS2Ee0rnRlVyuj2e58M3Gs+52pXLQjLFkJn2b/FZwqR/FJSTYZV
R0OzEDBCPg1HLXGBRLCy+7sCuRM/PBIYqsScd3nmLJhER4/E2bY/t6uVgUUfzOd0ttWeJQNjzrGd
cYtTtWCCr+f4JVVaIh7u+FVyloJeV7tnVtPWI39Vl/oAh9PViicRsl0D/t2sHn6StPXXS71q7++y
gF3Zs32hB2Trpk9zT/iGj+0mKpilviarO90cGANGskY107xrp0d5dEsvDzamFA1qy4RhXGeKlS/o
1bTLW4Czwdr87WZp1ZtZslLxGmf6UyId2I1GGR9IBef1mqG19/AirbNrEo1KWsRXoZDxbANlzB7c
2RpXXZX9xKmU77GSg7Tt2atvksqibdNxhIb5w3TJCE0J34YzbqVEoLqM6RjusL8zI9fF3L9ZnUlu
50KyUuzJwFlWXLV+V0+fIxSAx3zhfmw70qnHlMaAGIWzV4vhf7F3XjuSI2mWfpXBXA9rqYw0DrYH
GNfuobW4ISJDUBm1UT79fsyqns7KbmSjr3duGqjOyvIId6eJ85/zHZhHnmCzYWbO+b+e4uRW13D8
KZxtnSvQiWqlS8IaWbBLqMrCYzk9WEpkH7ORJ/dt0PgfTOCCc9HhEe0Wyz/3bbiFEpQUOL/EUuuG
yrBng4HsVWnVdLcWhcW3wjI2ZkZj+xCkmuoA0JY25H4PKZgzwzsaKDcPu3auIhsUI8YgmohkkV8x
+B+PZVwE1aodXfMsyhMe7RTGYm9gOIXW/RI2Y/MaxJw31l7Zm2TAKS/gHi/S9xCxkmuCO3h7Z7DS
A56dgA+oq58Qhl4oQfs2jIFiG/eaB8eO1TEBlpGt2E6TZ4v755OeQOaxCplQjBrO6dw1Wm5T9IPQ
NE6xHhGnfgvjtriRE8T4sJDelc5z2uMrNVCoS055jdJHZr2NSndXVAOejAFOIhkLoAnrSZEZWS44
GbLEbvabGyZe1qrBh42KEdHBKQ2bkubYkIA8RvumdM3+nCy6cyJU495i8jDWM0o/1uZxvFYicgmB
6+g51oXzAOMiw+uw9AE64FdXhuH2+7Zb9HEjaywa3QZ0J7PJJQMvTZkQpOAyWXzzfsROkED5zfFn
Zzle62gD8MemI4+QiC5sTD7F7NGFU0o/3cCAImTlt1/4ofUG529NQ0KKnaHJ1Ly1HeveR9tfwx6i
fo/VlKKkKT83lH0t8GzuWq8k+ydm/3JqiHWuknH8BnOmJnwoB3kDWnCgmEPMwSWdzPktQ9rgzjbc
8ZoBtvcN5kFxZkweczUabk5p44MLiCJFZrWkRM6leew4OfoZgImTrZqOHikAY9kOJ02zZyvF7wJ9
+6qz81sseNn5yJnrkAats3EH+UgkKN60sKo5Ssoxfajx61wP1EPS7du56SMJFGYEhpwxNyVkVytn
vmj4QqyLLOxhi03+sY2zfZwP8UnkCXJkKOUJhNZlRYHyBgyAPFAVXBzRMnqCnFXOEzEOJ6vCODOn
Dfpm4/sQ5OREn2/R4PpwHOfJ8Jxb2YQPwVgN13ETFRs/5BZH60u0yQcRb/IxvYmZEya4oQ6u9Hl+
AmL49MOivKqxuIQQDlemyY4Ox9mbApzBYeASdR5MOb15XJ6ci8oPygO637tsq3vXnM4w2m84iYlT
UecMbUwZdYeU3Oozxlw61lQe7IXr5g9W57NwaWbSxyItTlbpdWDPyEfFrhg3iWXXjyrjjZI0Wqy4
JmPobRhUmwwfgC/jV6rXNZiwXURx2cE2EmwdoHKIzNUV8BCNADDSaWeuqoi5bOya6oZlulfLSH7c
snOUO2aS5hk5p8+qsdB62kgcwgRuxEoxirxk3RJr/F8TsRDTZTodjfcL/u0SKs9wCDo532KxVNs5
CZGkAqu4rTlc3A56srdRnFcvk+ohp8fd2J+NOcVCcWDJLw+//mNPr90KDBF7vUzDOuPJn0GOJyJ4
KhI1bagVQTUgoEJrBFFcUYj4mA7UGeexb5PC9EjBFC1C+RyDAQ4GR1+jDcTvamCeDDwIZqyDEInd
wfLOJq91n61sGFnP5hbVcBT07k1Bgzl7VPi2EuYJwg3e6zBwTxxUondEwqVgfZGinDq9SbiE51wE
OpDk+nmRgp7MEFfWKihN/TKHnv2IupG84E+br9A2nG0UhMZ2boL0MzZc65ZuCSYHYanuw5RwEGMB
rveFQd8LWYA7YdL1FHc1UDuapG77iPE5kJdOnTTopK/Scvq7gu2VwcwUXtVBLQTeCZUfcg0T20jD
8NTljrOjsYapQisL81qpaXhBZvEuGFmprSxlRwXJ4LZXTAzcOwiKxsEop+wuK41vadvIndewf3Yq
PEH1hQnsiOYqqkfrTRQ9smLGMwOzkM4T108MjEF0HOp6to8tocIV8kx/O8+Mi1f20DUbVfgVoQ6E
jCoNhjVVPtaXncrwDIcOJvvKgLCNU7uLrz0OBzuGceGJVnEFdqPO+dpy1efqjFrANMq+Hco2vE2D
oCQ5wtmrIC3O7sqZR3CXZvt14Ij5PrO0ODtrMzU+eEM8k/eoGDwZSjOz5li74YycPQXw/xGjjTB+
7l0fzS1Q6YDsgL4946thiUqMbOebpCxb25vfiirx9jJmetfq3FnD8WSOl8JBY7oz3aGG6YMQ/uLu
W7T3yuzaL8w101qWkbiba2s+UiCjSJ/SbM6lKzhV2eChaTCJ4VGt4SblA/JJS5chc1VYcdjyEr6W
TLDz8ZLQzw2Ed40zTve7LggJVQeSM2eUwO9hdHPX9uCko74VBxPABrcqaQ2CSyUM5tnwyKJD86Ha
kfcA7JKzSxRsjrIfwssm7eB5UC8JUpufP6J2CS3fdyVvufXJgmNc9OFE5YSnDGmQFVKsQf+BVyxN
QRRNu5iEmUWos/wUdRluRxGqF0UjEyMULMMPnmL+IXBfXfdFmL7CGekvhcPQBZ0WM2zWw4mJ3bT4
/94Ij2/9l4ja/27bt/xPYI/vf+F3/3vg/WZajs2WgLPbAxD9P83VMvgNVzz/qocv17W//8lfsbT+
byBnBRA1j79sSQdr/B9YWhtirY39HXKyL4TjW9a/YoH3LNi3PzjPpRuYJuZ8aAzA8lxe6ycPfBn7
gxkbrXMIY8BuK1p0QRp2VuhQUwDJteAxmtW1TKAY4tByZLHGlqC5pQLIpMBS+zSINML0G8Cq2toV
0qSZwMlFB7Dc6MIE77aL8RuW39a2LPdzshaDosEufnKFImQdoWWs3aBPjhBNtymlBtcupJGbAFXp
ktikx+XSKKgDC5JjG4XMpG33TrpVu+YdnPYmtCyCt7a+wOezayXBTRCIW+E5Jz/P1yB0u83cDPMa
a16xspcFaW5kufMRkDdu1uG2FZgryjq4IHBoXfZGG+3dOX4trCQ5A02FXRBrEwbINtiVwvlgIRXr
oW/fcYHJfVbRSKXpaF6RiZmO+JD0zRwEwymjReEjqOnFUZPVngpLv/mjIQ8A3Gly6gCRDwGvKRPo
nb1vXep6/Jg7BsPmOHE8SI1Lr/aZ6czfuIcfDWrWAHA8jbVzxu343OUoS1PmKXepDI1NPJJ+bby7
sPR24eh8KFXtWxejfOZNAJ+mkmikcx8FiMUI4vNWZFiN8qgsmQmmTyoWI3FS/9lLzfO0sUg3Efhq
Ie4m3VhvaRCWG9kZILcGiFh2bUGWKicMj+4epziXDqWvaWpiEDmDRt+6ZBYOxCK/TYOB36PxzJvZ
8eyrqRO4yhq3e81bG39u6fXRux16+BaYnl4DkmRBtQb3vWk6Y686Uss5RXdnWJanrybQ/YquB3iq
JSa7MxxGw3kTZ1emVSVfbjNgD5gqio8jg+R5S6oWyLD+qDJYxCyet1YdnDKMUGsrstghZ6Nxrjis
AyxV8jorgZEO3nwr4/Im8829EQ0+LVzJcBQ9oIqk1pS7mlloX+OUrjeJmN5pBhl30lCvlKj1F2Sn
j4YN3HjV22126/sdJnmcSGejKRHuPHxcaTUwT3TmdekW05nO/CvLcMWtJnFpnfs+EXaGL4VVb4rJ
SBjRullOs3fO2X9Nf2SEGSJQHoGFnl92oyqX5y71OnZ2Rh25gtMB83YPddfjFwb0eNtISXFI6uQt
05aEmPZGebNprru+RsKr0OKibeuDXcZeEyceCl0Z+ptQhQPDvtTiCg+iPR5XRdQwBTPcJNeHjlJA
TUknlTurlCRf9YTLD0AXzzMYeYo05XIjM5euhx6C6aWIuUITLMCIQCwtVsNO4quyKKVoGkqz7ZrT
ZCaUUX5VAFppOkyZFO2o21DBOkKR9jighAW9lGEgoy1lDaiDUW8KImuON1ECK5A4thrxKd6FuSHb
j9LuY+pnLeD1BAMnpPuihiRt2tH0VAw8MYFO0e8jYtqbNAQlsiJuEpcHzFUKR1NvoD9xtAS8JYgP
ig3HKd4sPzMwc0D24Md4yFJzyf8xcrcTRntZWuR3MFb15xDWpYt9gUQGXpXEyq69Ms3T3dy5hdzm
dC1Fl3EGa/MMTSjeR/2IdRW2LVNo05OzswGXWKX7vIt964jlUKv3ujG6ZBf45Dgp0IGbTw7V4kgU
+GBjxy6+BR1ubpni8IJdlW2Yh/f8ohX1MccpHGEI1IxhFcWUnmHbrzCc4oUDpt+GouxckhJjfdGV
LX76WM7pMR85b0lUWUG5GupSe59q/z7W47Ms0nHTFvX0QnN4zaQtVjdOCl2pSyISI0Wh71xK6HZ9
38qXyK45WzranV8tc/4YvA5jo9kVj6HRbCiR2RCw79HTe33m8d+lF4KmRqpN8bz2OcyRPnMA6IS8
o7joFjPgYHAdQhC+mhpF52g8ht0+Giptb0qfOcjWLqCQnLFqP/baHf2dR2HGXQrVwLkNFRi0nfJ9
BhrERjhSLnThiXnCeCsUdkSAIsQ4eiiihG98iz5Ij+nCakhyOAzwIZP7BtJE/8qFQDenGVcQumqf
tN6qhiloJRkkxWH8NiK10jjKd9laSeZ5+JWrmTB6i9FtbPtrrafkyjWYbvbOOF5Ip7uZss49hrGX
3khuTFxKOScas+mjranxhdLf6qYyTKjEPZmt+3ZW080UNrm67gFAfiugNR66bB6OYZ/7Bp5Umb95
YWLdGIhfTBJ0cDXqpXYSG5/8Rtq9e1IJ1mkiK6Cn0dm6EE67duSXVDN8i6kbvkLOlBQPBaWv7rGl
c5j1DRz1tuPF8dYvzVR9JdLDbJwasXmZkTmlq8bynoj+p/ukT+jQDVycAucW7nhWhSneGkXQ3JdR
XUFVzYbi0/Zl+dXjyH4eahvba+2SevZEjg0XaYfLeDJyDTVKRp+RArt0gV3AvccRWOfnRTXKDE9P
6XoMv40+3QJSlc9+GTk0HrfBuE8rAL0nD4LQR2k0/Y2X2fLeLAt1XiRofiizof+gGku8zh07SDKx
qq5Ak0TPXm8waydyTYBoUrgzyJxtpO17hxBRfGtFwsJSaOtj79oZKCIXJUN0g2mwRlAcs5PI6ZD2
jMklJBXM7cNI2cQlOgiq5xi16ExepGbMWwY2+2U0tBT09jV1m41JsI75waS2lKyUp1aPnb2bHacV
N03aq+e8jfjSlVG0BG77HiIUg1JM/sSNHWaVYadDfKi20XADMdn/6ogJ+g1KrjFdCY+hxA1tY4jo
I7CiniIPB2pC6yyN2RVXqAgEh4qyVW5kA+Xaklv6PmoCEZ0nheFRhl4M/Y2FByU6udUszPMhTWcm
6JTNSaSJBUc6ViSPUmPqbsM6EdVjiA9/xLyO1yNFdw2ITBQZj3zA7BwTNlmYjNznftB1cB+OuXcD
s3pANQlZ9yGlJAfDnZ1DIOS4qezEPrCf5VfOzG0b6U7uCZExEpyQmDdG2s7nbehKvSqYkpwlWKXr
dYWXYeAL0Tfvo/SA2uMJ4vhAZr2daPdImvDW5IFfN20SbrWHSNrSBfIsra4+o9UuekghXqyzdsCd
bFZedO+KiBAXp5uCT7jEZDPJujpHoaDImkrTNDgwcpR8rJUWzjrEIqOvKUg3ryTmc2ymsfPgDnDk
9yqh6ZyYYcaynGvPyzCEpfkReqsDx61P+JinyY+2wdR1dyOUnepoTZIboj1HH2xzLJZhMyDp9UPs
RAeVmOHW4v7xVllgBCYEpuvZLa9r34IXgz2EHrtKrZpiFucY2eWm6MRZPYMVLmx9H3lJBt4ApsGA
w/qNDSO9i3xbfVRd1e/rrLbq3eAYGd4UYvErrjL1RxTRLl2WIjxGyhwOqs/ZoKox9hkTJ01qbU0Q
WLva8RcNCL9es2dGHYUXIiau1wLPClbDSLoiw4+6rvVUvlft9K5rA81NW0lOBtO0BUV1jsLCjziV
pr8TKt/H/4w+y38QtwWX+MsbD3erH1O/Dm5HsyS5cXRLVYP9Em0DxMpI73+d6v1HL0PcGS4CKAIf
G/OfX6af86IMQ2M4+mPD/JkAREqhYk2jxa9fZyEv/i3EvFzgls/XIm1vciPkH//8OlZg2Bq7Qnec
u6J7S5cd3tMzN4JokioGUJ4ln4qeNtqwdG7Lf/Lq9vJu/fzyPqAoWFc+t9uff80ESLFBskof3Sap
dvg29J0tc29HpnbmS9qqG1ljMaIZY3rJphKZg9NEbwb34EHu3e/HDCgXajl4FB7n/nm8Hn3I+55T
I6uYZgSnNJ01qrAxJOqqbRqWqtKfQ2StGAKOCM5//X7+/S/ETdj0ubKblrTJhf/5/Zxxo/qq7Krj
nLQtnghKDiGllslgbskZB+zxkZLO8V99Ucf0TPr8JCdTz1/gnz9+Jxuyh4ATgpYXjeZzx4fXn2u0
Q3AX/lS//frFliv9nz8yXux75w2GT1anRRL4IWweBY5dKJnr4zAnxlY09seYGbvcHPU/+a3+/hHA
cM4xhOYbRA7qyP78QmStKP+Gh31MsKHpK9eqYKlFFNZ1h1//Rtbff2iOCFxukRwTbYzHP31otDO7
qZiFgnuB2Bx3HCnCboyjc9QPp9tkkE1hMiIvAliJh/YqGzrHvSacR3UyR77u++mvsjAZ4IsJ58P4
/XzYfD8r/vpH/bv3xLJsvloBwg5vi1hwCH968w030k0pk2MWx6Z/rGSnr8dy5LL0L7+Ow2P/e+8R
9Nif3ntgMVCAoi4+FrBM8JYydQbVGSp1+v46/1tedT9Vn3/597ePPCk2Saub5F3/qPFZVMzxLfw/
//V/f994Nm/67d8+v5OCL99y/ubhrZneCh7N3//P48df/v2Pv/MH8Nf/DSyGafqob64HGYNP6A8w
hvsbEAiPhkJeAoFwWQ3+EAYd8zcZ2J7HGkEhlev8gMaw/d88YEhBYNk828uf/PVHu/794W9/+ucf
kRTCR5b8YZFACkRlxCwqeBVIsCyHf/6eZhZs/yzD5pT2hrxiwRzwjs9FviMRmhLv1t2LIM14LLBH
U9tTh/YKWzKu1qzuD00PcSmtGtzkEPyXzEoaPJaddJ7tofAv59l0HxJBXeHADP04UdTyrUwMB8tR
NB4L/vfg5QI9XnL7mda1pd2PbJzxmHOM1pckIu17FDAu7wn3dSwUNLg30lP3trJo/F363Yul6b2t
nWzTLe3veumBp+kNn/3SDY9O0Z4aDl2P5tIczwlsl0zMVSSZWUKhdbDlLkNBZwpR0fNR5UUm7bWT
OtaxVDKkh0GAlwGyHuHscYp90pLAcccMTFndZVtHjnRc6sYHvk6PfMeav2FwsJGxqFZT4pnnrutW
Fw65gNOooEDSmNdfunbvYhHPsrtem/qi1NG8TX2vIL/mtpy2WovAb93fqiLmEqIDxkCKQ1bWicuw
a8C/Unu3RxQIXqzGpYPaKPoTpzmGU3adXSnlNAeRYZ6kaQeSZqfntyCHO+8kKZZTdryNHWPK1TP0
y7DR4tS4sDDCrPpiT6/EpoDaAMMzz4YXeKDRo+6j4XmKw/Y+ADv6ac3u7K8AsUM7TGqLg/JkYnk7
crPN2x38d/MlDwTFBy4H7IpWGH98Tad6IARHHcJ1IfvwPJH5eBZwvd82FXP3jUtJQ7IpaenecPGf
3DXfEUMCDVY10NJuJmjZd/mXNQFBCXuLMatZkvdo2rI4d3LX2IajqO/UxOfi1rkJ4hO/DeS5G8oY
Ye+NDI4zfDDkowr9NKYegpgMuie/T5NHyjWiTVsbt5SAVWdpP9hf2PPFKmfqBSKrq/H+ptE03th2
+gH0+JUZVHhRNTPWF4JDZzYdlZtuwLu90mlpWctNu8twuVfUsPddehuX0sJ03k4nBvP+VV6BOTEy
bo0FbauDH/XnPTyWt6btmKPZ7nCIEknebKqWEjS1taMxPADuxCXiIK/eLGUeVwAVp93keeMJbUK8
xE7jQYqYe+PZh7f0GFUqOxbZMLzm7E9vQ8glJMZkuClbKc8Gp243STBsMk/cJKNV0zE95uugU/0b
t+/6ESp1vG/KznmpKMLlvNk7S5FA6FuoylzX3ZyMyIZ/tbqMWhF4K5I90Rnkf9wCflNdiTEB4CKr
6imE7sN8Mzc7gMLofGszr7IdnZyQCcwpXYfo2rfEyyxgq6wOV7ZDtlCj0/HzmqjHqKzW8EiFjH/q
CG4CDjXKi9DXqHk6ta8SnJEXVdFZWx2j2bS9D60O94dI1l5VeRdZHGGGCUmPfKK+WZ8SPulnB8nq
wmYQ14AqqSlSEDaWs55MBJJs29Inylx7eEiauKj3+GJNBZmsy3wonlawyclQAqFwUq5XDor9wmwW
FzaZ4W2pHHPXIX8WqFXaFJsKOVBCB4urrXb8PsFNY4B1llaNP4ql+IUewRlUC7o3wRmxCAjTHNF9
1quB0p4mgTd3apgWnuNTJZjlxuTZcbPh9zX64qPNZ2/E4BPZr24jRrEqqjZ+GUu5lJM4GQNvv0h9
MF3K7vyXCWjtgH/bkQ8WF69LLn3Dc23SYXVKwE94K7S36Ugjtij2GoQMKPcgMejnG23aSEXlP3ex
yOU2ULK5NqtOXjjltCza9AayMGLSRb/G6r3D4jB1e2DOI3QiOzBevHikeykrcSZCz24RxZif5eYB
q2UFE5s4CXRu6tS346idcRvZFm6Z1hhSMLMFqQusnaK8S7y+0KtBzkj+qGPtN5Oml5RgjufFWBaF
re+q2DTOfGilO6LmuoHFE+MoS2umx2aEdxtvbta9JAQuxBrNH8PBAGib8Es7xeusM2Dvma0IMaor
K11FnHjBylI6dJpS5R0tS1dwhDHqfDWGVzxhm233pWwntbZdMTDRHWt1mxC+e8Jd2V6owP2qJ6N5
E0lw6xJ6oAUXM5S/GlUJgNXMg1MnuvF1kj0eSrfrvVeXvBf9wsT+jqYXkeJLfOXtI0rFbqFdz/I6
ykKD5j43tyjk8pthF6QBv0DjL5hnFWh35ZHTHWgkytMHpLTxjEhs9GgyaKsZ31DdVVkmUPiBppFP
S7KrOMFAIyyXSWAXUB4ujIwBOaNyiwmQzjtxhMTPc9/wIDxX6M/3uOGzM1pvbPIHRPxH2ovoI9pD
i+z3IUOXhw4AwkWWC257GVjhZFug/T4TseFn9rmOnJiOuwXDiITUThsH7amkMe9JemnuHhOMctU6
9DEMrZ3AUUTh0BnOs4IPznAULkfDbPkBRR+pj9rogTQQuZ0vAWjwxOjQUk90dXdnrKHWm2np6Ykw
IFHywgWoFPpzytpbODRs8p+megDo/kvA379peycM6IEKBlA7wnipFTuUPUnaOYAef1q4q+izKoLH
aB6NB7MK1I3roPZhzMdzF2snv3BgRlI4iGrzyaKrr8hqUWASpLF+7Ht30ps5ccpXIysr0PtQOXlG
K+dOJESzibZlxrcClYQEBXg+8pIBsIm1HUqOCgGAirckruZqb/Q9tYLMWgLM+UnZ1HsEM/NZ5013
VxZm8QnoUuZPFik/lyjC4N+moJ2inT9Av2r6FOuyphHrOogtJhoaLw1QrEgMZyGOC1rg0/hm0HEy
LC43pHwkNCyH6huf1ZhSaCmrR1rN2QV6YJuua823WRMb1WrB+YKpri0eEOqoyhvDzzDs2LUBdSBd
QjmMRnxKBWYoGGPo+9FBJ03QkQizm2mbdR5122Es9NUSVufr6dv0+tpZHD6H3khCNBjpj6GrWF8x
9qseu3b0bvSQBMzHEj73tGGYjIQ0X8yjyYpqSre9hfFa3Q4ypARIm/SVegw8eeKjJD8mS64eQopT
r112OL4ZYvIRHztrZ5VWBwekz+gkn0E1M7JFg6TMMb3yLBEy0pKFTU2YXz4adYBxntyAeek1I+9I
oLKaiygsVJgbVXKABynf6Idw3iHF8WNFGE0fiRsPvL/xhMXd9aN3yXn24KkueCSHx7xrrg0WP21f
ZrOTXqhJhOPGEGre43sWB3baKtvnnkVZVJ6ak78vkcPPQ2AmZ6OrHei3tq/TTZLE7SvVfjHzFPTS
L1UF+WeIY+kkQiP6Nmt7mtZROwfn9uhcUg1pHqeZrPrvqtH/Xhr/2aXRNR30uV9cGpP87T1+U/+Q
qvj7X/7j9hj8Zi7lLv7SyCJN92+2El9wr+Q6yYLtuNbvhpO/3h6dpQgZP6Hv+dK2uUf+j62Ei6WD
SCMDcIzC//5HP10Xf3V9ZP7z0/XR9KFTWVixMJY4lu1af74+2r6aOcIvQDMGuBuaHqERtgFjvMqY
6ne+kSxXZhw8DrWQew+c8Sp3Q73xhzQ8Eoi1P9jGiwObDiM+pKMuD/K9i9XuFZAAqb7ZqzBl66x+
r7VJrWJbt2s1TNElcc/xVgaxsSu74vt8TjcfQRFO+zFu/dvKEMmwjc3KpeisBJdVuF68Y+q7m4Lu
gtS+wgpPlqQbPH2s54hgLqScySqgfVQBGDQoFFUQdc9E0IOPzPA6ainjKdzTr9DtnMJiDqVSNX5E
tDG+AjjrTrQ62xvhjXo/A3s5oOBinbDNYt+OdUehsCL8lMgrSIjDdgJVcChj09rUU8fRq3Y5DnXt
fD14wOSClJHSKmfyTXKqSEH8h0n10MPN+EwgUl9o03BOtezuAZEHNAG28trxa9fCsIy7xvbKkLU8
wfRPbrpp/G0Yt2wsU572ezlN41qXdvbcdpN54gKrT0VmQ8PN4ZZlSUIzGbFwKkXaO0WCAituS14r
nE2xijI/AbEEitAOI3lWJ617HuGX/VaNLKLg54Xx1U+evsg50jyX7EwXfOD8ngJLR1gTwRGmezkg
B2ANlqIk4a64gprya3Qz+EcL7Xal+j4/1dkyy2DdHPIBpM2s4DwyY6D5APmRN8oo7tzcTneKuApo
k858JurKhurRvBuQ8dpUXWYt1+72wFip3gxOwK8eLZSbSItV34ueRqPBSc+EET5KjtgbiOU5hmKl
V33LLqbn2HkZuYMdOlvCB3T9fIEJkl1rltobD2vuqrGHHI9zS+IBVLfNmWqbi/jT5i3h5FZU4tKy
+vSIv4WgZGieV9rMz4dyDj5E5UYPY28BTh+c/HEabXWSMfCoAdwbm/8Y1Nx4Ddo7K9O+Qd2gSckI
DMAKpUvs0m266qPFXhoseDSri6odFcj25eyAlEkHb7zkxN3F8G741iZmoB6UH9j1BurmvDNy3rMg
tcyN0RTd6yzi8oxOjuqWM7N/httb7qbBbFbOmH7U7kK6oa2lmnz/MaswK3OwowDNiM5EM6WbQWTx
nrBh8WDBB72M+e30WtDrTT0fIZFVHafRJemN6NqZLRd1xiFfC1mYyyxkcXPfOkO/EqE5rTvyGGuf
UeI7KO82oPDWqA8wKKl3wU1FdDW7nrvyvbVGkDN0gBjmsLFNbeyacgAFDJBB1oyrab68j2tjQ7G5
DTxvMcnYsWdsflir/1DRflTNnGVV+5uy7ruseriwWactvHsswouo9oOyDnjNxyjLcsBlgnamnloX
rN/A+mK+jkV1zhGfvoccz1lbPCuiajE9yU1zCdg9IVYTwlbUc88YPo/pGY4LdRb0C6yM2W52zpC7
eKZWudm1/pA4W6Lcbr7VuoH8wgkxuw2+P8/Z92fbIX/nHgueC6phlnVhEBM2t6F3XODprpG9/vpX
Bzj40+++mBzdRYQXvst0wfxpxZ8MjZCYRebeEtFdoGgEzzPnzpDjK0PpdGWVFD8JEKfnftMBtsRy
iBsI6yzfhqYiAGxEorHo8olxfU9zyCjfFsOmSVX/yUkxuo/zcQLwPBxcTn61M1N9ZHfNq6RmscTU
v8c4eLKVLddZlrzX9UgR9mzl1yNsjCOCab1hqo/9x2rjk43BGTdx1hPia8C8FiCjPcqyTQ3KgE75
cIBd1nvgL0Qw5kS0h+CVSW/xSktHvxs8Iq02tq9LypfrS/oy4108WPm+1IP/jOsgPHo5rWjTUpbK
P/q7Zu6S59RyoML1w7wJAi0B4HtiP3TVvC+9wTmnW3s6RrHUGDmAkO4ibUd3E1PJnm7RqF3zYw8I
kFm8y9zA2jMC9kjNE1lRDrY29qCO614bNo/aBkUbYWl/5IgfbGquOF+eGUSbRGfZ0qNCT3cl0jMu
bZG37lpbPBpa2FfBLI07p6VokgLCiL1FmuUnDMDx0TNK71H4ZXENy7W5lqRlT+ZSSuBYbnwe1mZz
QLk80rG00X0sN37Z0HBBNlWTVrQQyIZhuBmHPLskh9vVq1hRtBO7qLIUNkJumermrrOZ/CM6cNCF
4PvNpSP1vgzdMliH6oGSMyCOehaEaXVLMWVuLuRvxwaf0Gj4UnE7nhV4Hs5zkv47Ds7JuS+g564a
n0KhxqKOmcwa5dhm01fnfjWEV+gI1Y2HqF3vsXxMB5F7aiNcp9g2DQa4oJ+z626IywtvnPUmxmW+
yiOnOpGCI6q/rCKqDjmu+EfsQiR/iysQCXeKS0U9UF1pRNPF2HrGnmwmRgS2ifXEUtUua1bksXqF
yzrmRFaMudwwvuSywvXLWqcaJuBDQwsWznM8DUrs5+8LIxXILJKsFC4kFFbOZllDJXU48Uol9sxC
EJua8ALr7bSsvOOyBje2O56KoWTNrWwyqZQZAXMaJlZ0sNa3vV+XZ7Npda8CcWtTYpPict7Yu/z7
xpAuewSpP2yVyiLBjW9+vKwZthkHH4EoIX2wbEFmUCGRB8ak0Q6t2r+fzFJctZVyKeVZ9jU0M0Cq
srQysW9N2Zyozqt27bJPdpANNun3HbSoIvltqFLx/6g7s93IkTRLv0pfzdUwYTRuRszcjLvTV20h
KbTEDSEpIrjvi5F8+vmozKzOzK7q6gL6poFCFhIZUkjuTlvOf8532Cr4TFN/IZP6QsRiZA2FfXSs
QpwpIWAEKvc+t3Q8ubyxIBviHZamcW8WjUfquuMt8j5PDfN6gDA4SSzrkYKWRQ4XmasBuAyes4vX
c4fg+Bj6cbMFLQsVI8zpoYJ3Ml3oDgSj5hvTKXSI8RDlKQ41R5/dqIr0lFJP128GRZ+vOfr2tqQh
e1pvetm1I7v0ZPUVjmScsBSGQeTFIazuy9mkMKHtYsq84tb/0Sy1vJvQ9D5oLB3vkm5OvhrgyB9C
xKSOkrjBo2MbrDLxamPaFcg1XDZ9DYQDRtKNa1jDsQV4dc2Zjh4ljRFh9X1J546qpfhch3VBWdyI
gazWXvs+teOLQP/cwdlchS2C4dCAlHlQ3KIfvYhfPOXWcKJomuBfnLojjmF0LOgE+EWszDbunKWy
Th4R7ocirdw7LC/ONvHYurh3Vo81cYpkUwnIsJaRAC0rIOThLBwVJEizpgjGn9Lu2q3xebvgoQCH
JeId/vHwYVXlWtm8MGznQBpZe61xGm1c1C4i/VC2nmcU7AMmR55izALJGVoMelOrjLPfjPoIgGk6
px4C3GpDYcrbuNGXBLrgqzmpuwXTwaOV4yWcKoOkGfGVM8kn4vPaVu6XeJbZt9QCdYNB1rE2Vlv0
7xFa0rd66LtAeHYe+FVGN7YLvQ33UMBP5AR9UboXWft8+A2vz9nKRfLFaNbAoZVTDwZTAsOmnl37
bgVChzhFt46b4qiv3dXZ/UNIA+2zp8tmw5pIIVQt0mqvkr4J1jH3S9Vl9nmcuwFQOvJHZKImayx8
fLG3nDwZE+DSawxccWAPGM/A2/bdsy/sn4X23+cJZgwbWM4FibasExwixdMO+3hTplTEoPzPB1Ye
DtZhJp5S6EOA+Ion067li92Yw3Ec8vpZO076HHai/ZHxvO98LFfHsV9ouxBPlgsZkjmZ454cu7qW
rr6lK20thoQLPYB/CoiWL2uhfNxVgRihYKEfQ1m/tEghJ+X27LshgGM0Peu49HUamORxXxODz6lY
bHmZtDEws3fDD9liOI9clWr4WeuxfqE/DjPRQOlHbH8fqK05+HZD2w9U36ukLZJLPeP7vQylUd2T
jpKPMfeXiTKMqf8xZgwCt1bWqauyKVltxshKH4i9MphY1rBpCk5gT6cPcKSKUY6f1liKjdCh3s3z
W5fvCtsuT0ZIv17dnmVSAqRUHb/7mIcn3JjpZeXrrbQU5m3wBvBocx25zdwuPpattwTA37pDHS4T
FyfLIhGFvjv5vjwka2kW5WHeS/HZpBUSlLuGWz7vnRpOg2UO3re4ScwDeL10E4JaHTZFPvPUtrNw
uYZiu97UVUdSkzagcLhePPFzHV0Hoxmab/1oeLdMbNke68eOwBGSHPGkexm1M63LSbJ8T5kp0Yei
noq+5FA9sLcva+eYHlt9UKKB9hlb00GstFdYGeKJSCKoQ9JKMSg6mAQJWiCkHomF1QspOWMr4fOd
r91nyBPLI1WKdb3NBCEsXE1X4rMlreJ3vsvLSl6nXNlBN4GiYIQkwRIk1KvZgE7Kg+/5xoPDVn1n
maX+aWfvYUfwXdcTsexoiV1YSbN9bJOMY5FRXheoe7ZoQPnSjeeBZU8P4DQbVhHa4Zy1vatwvoPh
zdO9/1kpZ8wEh7XvmbuamWS/Ns9xILz0Ej+7GChQ+VYt9zM9gJLGgU1TyvRn6kQ32Vpjp9pafPGc
sHnl88XmtRbf6bUCL1/L8OBlMQ+gGNZwiDVTlwdoaXhdnE5/pfvFeg1F5jy7DJK2NPjZpw6ZnLob
evjctZFPxSnEljCH22jQ15em0alvKb7HCw6IDDP4Fya57j2EyfkbHRALUd+Itpq1GXBJXRvoH1Z7
2HfkI9lPvekF2Y9ulZJo4+q5i48QNwvoqnMT2Mi7DJD96YFuKiqKjAq0b+7Ze6xZ6dHG/bfB5r7s
5jycgzGhqowzJFUvBFDoQWwtEd45eVmf7GaY9lFO400GJ+5ru1YsjrKnPNendlHZrX+M8jwm55JQ
hg6eBOisU8hdszY3jnWfvjSfdY7MmyN6uAtw8SyiG+Idy35cN1yimgzjzOxrbsz1GU/hcMjCmgNZ
Bv0C5CN3frwXjz5CcLAMdXVOPzsnGc7UlJF9NlHmhiZi1GU8gVkpWLBJC41rqCLd8KNU294vhnEz
9pR3z2FpPc1l0jGCXllqUWkd44wVIiRlset6zLLY9YtjKVG5e9KiG1NlMIbTitWMVIDeRhkI0CFj
PGyG4XXJ3KL043cHYSbNxCnCz2bG4aUtGDbJbLKCoYpR8UF0xMS0gtxZ5jMKX7nj+HDPvXwr/Vzz
2hYTOWgK1q7jlYBV6NHboRMsQTI5QKdBvXA3V1l+ibEk8RKE5km3lUneaEw5MHTlzzjU08bV2JKU
RcEc4UyT+pyQKXkJO+a7zKvstUzsNscPJ8N7aDS0/HHQvuOu0l9s2B4nMbsoS8x1raeU9P4Wmlb9
WrgrwqjOqwuG8ZT7X50ea0YvR/ij+cEe2+aqJER87BISqkTRoSl45Fdtf2EompoHnjDra8917a43
iDGXTHKDpED7iLE/mCKyGK5nl0o656k7zorXcyj9V1wiWwaH6l6Wo49A7qVPeHztE0Vz+ZWXdBh1
eQSB1gN8sVw9/DNP5N+7CpMeV0yLhU8/yV88XjotZRjaFiCEee4Cx07djzYaSUo1Tql8MszcfyEE
RRhwS+B0LeOlahfHtQFTIZvfXQi0bZDbThzMpLWYLax6JZoOwbnBFwPA13ihQrP8VDiFO0DPUxMC
4Vy56pw4FVy7jhuisf284/93q/b/kyqOCHWvRUN/0Dr+g4/r/7VD+Y81+b99g9/Snt4vtung71MW
92zfWRWiX01dvkkhu2/TXPS3TqPfw57+L+gmHNwdxCOf5hzCpr+HPd1fcNQq0p6W9LCEef9Sizu6
+581GjKodAw55E0tKXnUyY7+SZ9iWa3nRMbjicwWvIIBhuat1zlDv7MIERAQmIY8PdJyVw8bDjVx
TxyAKzu+BbjYhrLTgIBpe1ri0nGvTZFx/honCtkYf3fJKyKhz2ldTXMbGAXeVbj2EOmdlsLjVsNe
uqkcwBKY++f6FRPXaogwE1bJpTQj4Lh0K6hA8hs8dTqy92bPmrdR8CXFrCVYDWW/18ucZUHY2JzS
DHbrfFfKSLFXaV9/8elyWqmvLSgTOYlZHpsJswD+CfAWOCNG9HBJGmhj1zXR0JlR9HXJEIWR4VSH
G4xrnk0GRUNcaIymSzaWKsTPOBHVEhCp8PudbRv2fUk9Yn7wIcS/gISVeBpUOH+Ax+3vasDmu24q
yhXyW7OwWK09vsVpN50wydKWWtRu8mobbndsySwUW10JgTbirp4T+eklALANKtdl6FpKKukY2T72
rpxf4JqsGYdFkgGXokqOUnn0olgLNdQbe04LJ6jXrIEsTH2tp8WgHZ2GiWaxk+UG2PNgPkgOsozs
7bmJ9rZfW/7z2JfNacYqaga5L1g1F1wjzWGeTKhzGzoh2uTUdJ1DjmF9XTIITBYx2DSnGeuRWSXB
CdRGjqBcK19kZ2VBNyPyYj46DX284lcIPfJtqGrnZH5UmSrmW3OaSEEVXkybXOSpaFxvT5xnNNEk
M8SQgN1huged+BNpiNqpDEVOgyo7VcYwbo0ap2HbmHIfwoXajnQY3vieFzMXwZ01LzbN55k5w6HC
+sJs1dV0vvqD9zD600nXhllvPSP0z0Y+EFVNQ6J7Krqx8vFZ1la6zdzyquXzQYW1890silUbPOkp
Kg9GLoqD0/lyO5W4F6ylL68jaZVnl4/NfQF48eROawOWhakOBLw6FPgxoFPU58FtruiPsgGv2xlT
G3XN9K67Bg9lsqUVzRXVOh7vqh1/tyk2OCi7LJ6T3ilvRovqwmEErBj51UyuKKZTlRzhLVAfL7Dy
obr3Wpum8pK6FRvEXbDgOU03UyzCr1E+PWQ9SKW5pzKGeNeyaTyvPddujP7vV+hXk2VwaMN9aabW
Q4NAQ5QPnBfzd8rLw9wO7BJ3p4nkuBmpx0rMfrhuyJFym41FA4DfGR7zuL4b6/YwMmNng3KAT7W4
G27DGJsGJ5Ye1G8CaLvg3urIw9i022ge721hQvTxDKga9Y9hoGdJmz2iv5nRsdb3+KM677anuuAF
GueAWMOQHTRP+cLIsWYxsh7tkc8/zBzOaeH33IwPJpv/nYG79AfnYj7p1XoC9waYQKuFZ50+ttn0
06OlfChiCoi0wTtfc0IxCpjo0MvXmRJqKvClljNdbmCO7L39MlcgdmODy0NX5MTRaWDTnsdQanaW
F1JTEOvTcCG8ZTcHi8zOteIcthLs9EOGRcmlVOoMV9xjDJGPyG/M3hQN8EFmgWMig9QFFHbAwAKQ
BYWUVOBuLrA0UkfJmXQ0xgHQlrTE1obez5kbfwtwUjk/obFUqwEPxKGf1YELXzLwY8chTtP+rBua
qMSgGjTL0NrHNFAFvWljgcvG4g5Wm7uJ+k5iQLWy94oZxV5AueWX107JsU4Qyhg5qPFJYCWkFpyD
zNyoZ+3LiFj1qJN/cmpynb+U4CnhCLHGBIjAS9vzrfVY9YfpCUxo5kKxiE9KdtweQ1MX7q5Pqvm2
o1D2q656mzWuSjIGdw2iAjSW8rFsjDlo0ZS/w/Lw06u50qYZZL2zHA3pwi5v13d/i9mSbUoL7dWc
pUM0E8lJHSeaMuOTMxRK30523mLUIVH51LlWdj97Ah1nk/nu6FxoyVHXC/iSu1jFLFHg5boNpXJW
v+1l370bljTcjRO7z7jGGAyW2UyBq2c4zkZAINKIBK6+9sOsO2ntzQfkgfKCqW/a5zEuuAWr5dGZ
PP9MrE3DKINhioYU8diHeENSo965RCxhQvkwnKoR4A6FLHJjUnGy9yb2rV5ValPZS711tb8QunZb
AxsKTKQxP8Dn5vQ5KYE1W8xOceXZ1FagYkBtHihnJtozn7tO2qc8qiCrtMQI77PMpZil6qGbz511
11lx9NDoOVgs0o5JUtNrXC6U246pWd0yn3e2QALUrdO7znNp1NZutBQ3WaJ4e5RV6hrE3Ae1iPu9
FamHmKqBbed8K9P5Mvr9G/CIwxDXNIN2qLJ1+j6O7b1vmOoK8RozprG0O4xI3X0sMp/GLl44zhsI
uQIpqNIwJkqm829m48igyO1pM3hUBhrlvdRDchOjo4CLtlyKTuKjZ4fOiW2F8o3ezZ+QQUDsInI2
pwW+IuOnuhsDgMPGWlBdvqQzaqyQ9fukY66ure1vnMUvjyafzdvGa8yHJHI+vMqe7quYJ8/Sw3DT
9WBf94aKO27uC9XCJzWYdnQuR2oUv2Nmrl/ozSEJqjLPtxGuRucGK9coWZQdZ3qmJ8Ucdj6jjrdZ
utlrjyd2ecClQ9XdXHsNnEnADK+mFcU3IFutG7RW9x37hIfVahygHzmW8T7GGY6pArV1C4HCIVUt
kK9ij76EInUfLMvoP2CB+ptM+sWD5HJMzDfKloOTK8gVzeBce1PckhEfcMYzVoi+YfaM7oXd27AT
WW+aRrPPD1DXXHtKAtc11GOTYTqA1eC+caoFAulFU2QetWjyc6IbQ/JumrEgc2lk97pstN4yaLaS
QLQIwtssx+exRYLQXcBiVxMem6Z6F7Fi1ZuJWVqzXd2LN0Uf+bycMmXb95YlMEujuZ9J3D+ztdg/
hsodjhy9eskSWdlbq2aaRVpfYjVTQ3msZ39h9VMJ0qkezPLJddLsOpsz66ayi/E+gnb0MlC08Zhg
Jd83bRjdL0bGkccSbfnAj5E9msvCu9skbE0LZvyzq/R4iRubOYND8vMqzmDfI3Y0TuCGVRfIVr7O
dYn47Jk63Yg5SyH2JN7LHOqfYz0YYos3YKREoNzLOWHroqQL2Tubp2+tNROqD6eBCqeuJOvdiXh8
MJmyvIQTajjv6BhiX+ikIkPtjcuRQYX1bckasWNTwm/bJ+l9Yob+W90106NpT+VV6tJssJlKoBXr
KRwjWSpwPWN4QMFYR7b4Kxb3A+wr93ZjQJi2yGFMAcbngX2VFie9tad+/sZUx7jRoi6oHAxTy9/I
Mswuhp021zbzU7RcOX4XRbskPHOdesZR02LQ86VhXSpMgdw0pIhe5KCZ1eX1lBTb2mhbd9OzWbyu
2eoHR6sMfldoYU1sgIR3jLF3nR2W/hZWIv1fesQ0yqLXDTsxjxONNCEeXzQ+Lb8RIJyzI3zF+H0G
0xmuWePxuiZZuGlkiEsxz7xuuSjO2BBFsugyTywve9rove9R3JtXYeIO5ziFV30gLLM89Uze6sDs
ze7oRHg/y86J73q3VO/VZPYPI/MO6Ix8JLk8QTjjQxDxEBYU0/PIUztvb0HhuVfLWJunhCAO95+p
QB0EiVjkG9JC0V3v+MtjLxLjdk4nFntPgNmkMiM3fgIExqbcFeg/m64Tzs3iJ2ApEdHHa3RxREWm
he+R0c3dno9882PuI2K80PyzbZU00Us5gSbcZ5B8TwP3jZ8yGfGrFlHeAKpIUHqbxJsYhI0Z0lGa
NU9mkS5rOfNUBDkTNXj94HUDn6paDKOUxUP0i5f+0rWpfwtlzL/n9SlvdG9y6nS79rVotBmQci7L
HYYFWdMc1aAPMSZrNgW9Q+02NGjXNCM90bBtgGajI0jvwA9SFZR6FZ/HFKPJLcGZ5HZIZHRsDKtT
DHAi69iWSOaAremAgbye9XIL49mj5KPtfSo58fCA8/C+0vkzv3OPob6OYYeNHb6c0eyKMGlv2nma
zW3S+9Pd3OoXKcTDaPTNIwCFJgmGqaxoOReiuhuzKT6Oi3Te3MXw+E9z3t8kkZxODfi7oJ5k9zI0
VvdzioQqdjid1EMlCAQtdho9zUyHGaSO1I0VLakfkhEqBuFqltmeg7BxHVXwhfDtGFQpRik2HqIz
X9vRlee5tAgz4BsV6cEHx8NVu1X6BgGxvfWY4UHzaJZ7Gj+mDRaNjjndqF49U0wPTIHhi5mTEZ64
KrnR3pwsklucN+luaeZitwx8OrdSzpV325iM5Xf4O8R2USOApUZbbyNcdxxLoroR5jp08j14m3Zr
a5/7JJa+IO7gORIDM6Y7o8XNByxaf3hW1H8ndELkYEhV0cIlG9cTK+vEG9dZEvlc4RExHRcmcmlI
BAhHM5qO0vkp0vDqN7zEjC99v065S6/JzV0xZisKmwcbo+oINMXwqLFJl6EnpJ+n5s4Op4qjWW6V
0SEy9LyBOtVcKyCch7xxgYyoYXqhcDLMbgujAH8Pmop1s04EBWCs59al6ae+uKuh7YG+5yacHKbG
njlfeKDaGbDVAeNVWQUWVXF8mHMfPb3po4+lXSH9iob1QDXTwji4iDLSRa1qYffnOLgsQhHzWeej
EZ0UU6Q4wOMwf6t9jm2C7pOvE2DBH06m1UkYfvnsMMN/8stxgBIrhT5oYZBAM+3+QMYHwgstAWvO
a/iZmXrmRmzZKYVhRZlP24aqoh0D5w70s2MAoYdb5Geo7COdmLtCYnygq5gUBYgl5wPHcQegwq+d
x8U3c+gAXCIjZokeA679THgsKDt/eRinWdxAI7J3OJJon8FtOW8xgVf3HXXVHxUTbfCnLaErMFbs
2R01LEPVG9wXeyu5XxCl9t0U58+2b4w3eWZPj1XtlSeujmStea3FbeJptfPLOrzucuGcRx74x7nn
6N8a+XyMPDr6ZmIlP8G5lreObB2MXQsn4dQ+m0lnnSYz7F+ifrQv2KGXiwex5Rg71nAaopj67J64
nswwo3rOA2fy9ov2puZCOt++igerOoLIcV8F79w7YZ6IFkSm5CPK9y5czOyqHsrkrvNoo8T+tYk7
AFVrDIXAQiijn8qOv4aTkdPOWQcUpFoHznYaO4cBvAiY41Vf969YS0rYCp0+QAJuKXVssh0xUI6n
i3qGc4+wHteAp7rkwwQLtaoVJApbOBq95XAekMNZxmFyxBufX0KFubSn7HsbmVPODFuX14sNPpt5
KtgWBozHKrP7Y5+m3s7oVbrn9+n2XkJRWOUfGHj5v4rE/5Cu8NdSdW5xNrZwHMm2SYjUdNdb3h9u
cQbLL6ClyjsxnJQcO9dTmrJIStJpa+utw0eI/iCX8Eg9WFR/zLgcNH6p6Z/9IH/1IPOTeK5pk4B2
ecQdS/2FjECQu5kKAl2nuXWJsXb9e+xbevlSj7bf3SpVmu5dRlmVFeRLoe9HGo1BEam0hwI98nzj
UXrSk4SHOs6yjfZFSmKWqahTNG8uDGB7Z3eG89z0Mr/z/ZBX3rXyF0V3OrLEKsgxiDHf6doqS3w5
cfOM/GHsp763HuSojY82JluSDSClPGENHtzJKHnpE2JaLHH2tS8SRAE1imcFr4rWgnj6QtNKqnYo
sT5ONZFdbPJtO2uuqETAKHirgf9vIVP19x5Mm4sxTdb1kFNvimCb760pf5FWJb7gLTt72oTStYqW
3ipf1p9K5ghaHKnUyGQcILk691hykD1p6kIC9Rwpftafwqi0G++7p1yqwxxos0u0mM+uJZqG8RCn
/E2+Htin3hnkLopUgjUXIqgfW3xO88/Tvfl50vc/T/3T5w0gGbP5wylb1k4xqtv0855g9hVgwokd
re8aBuPW53UCNcl9S5ZkJcz76mSE8muEu/FUgzRjQs8Lny0zvXupvzZqrHcWZoVcX9R6kynWO427
3m7Ues8J46mPA7WwP6cVBUspI/sPa70bqfWWRPYJsxEFOwdIJmiUqyK6ZTUx3uHFcMma1vtWut68
AKNZN3K9jc2MIl8binTmLVoO17Xah97y4Dpd9urQm/TmeIvA3jmTansG6caLBGvMuekX7pcHbQM0
5kua+qUNa7f8bsTMIoPYGaKfJEir5u4Pw4y/41kFsvjXoQDhbaYS0mGsZoO8+Mu0agClO1ox20nC
Weu6NugtqTTu6K6l9KwshDo1qgWRStsNkNG2ulWARa/oxMC2Yrh6Ort91KCmLQRmUQBKgtGEhO+5
9dCMYaOTvrTFSCo4At73YNNWjxUttdEAceK73nRLj8itzjXOiUKb45UJmYJmUmsKP0qjt/ZuUruU
mjXZF7CYE5K+m54JMTzUVnzLnO0OVpZ5FYURFgiLRhcRPfCMWzeC1A8XM3hCBiByVjwBgBm9jpaF
tlHuMU4aHMu9ywGVvUMcx9rL76gdEXdWZYJ6q0D+PJrEr+G0pZDppgGwUmVVGJO5tnU3LC7NnWq7
ad9xkul3DtqyplYXS3ngTHl2pvsGEtFgYlXjAl6X372hA6aYKQDeudPfSX/snkCsh7vKSmlNdJZ8
5xPhJjqUe+FrzFThdXJmgtS6qNo9zOz4kBSYRNh1bY+ZBd3PFLFEx1I5PHK2q6HlOa1LmBJH/3fs
3D7b1yDCAzdh2A9T5+PMjmVLt5iHK+xIoCz8Eo7MnwvTDg+9FyUBYQ3jfkIZQSkgAE/geTznqYJU
Bc/8Bmlx4VPJoTNP/emSEbP45peM0vl2/dY0VHkPgFCtXL66+SrommUKbCkwMD2aGZOceO8OA1va
4oz72Wv6V3K8yaMRd/KpSYuScsdFxNtqbFiaJp1+Wbo+2rWFbV1AfkAS9rw+qJg1BDqKvTsvNtOv
paABYJPF/or255U5J5bArgVbiTr6bBEH8vuC59pPLYrHqwfYnPV+zBEo3M+daAFB88U12uhaL9Na
e9GKgYm9VfbqDjA63sd6HSKZn/MkEzIX7PzPOZNYR04tqi4I93qdRIVdzlQKYEGaBW4p383PqZXP
/Ep+TrI6y7FIwWrvKf+cdJW4vxycD5rbZ8LqTfrBzerXCHUvOQKTNaObpa5NsDPsY9/tQU8tt2+p
ALqt07YUhjBz7Hbin9wMLFpb9NDSTrmkgdaOeWpk03OubgCOMDZekJp6P83SY6pcTH0zAoazaxOz
ulh0PCbH5lPTnVZ5N3PMl0bVjtr00WPmJy9Juz4gMmUyBLe1CZeFfinf29cm2AB+6m7vMGi9TDEj
os6onGOdzd3bf75Q/Zla4ylBabqyWKRs4VqmZa+zzT+cKwTKfIYk6p38yLmJ/FvqxK7q8cu/PuK+
BvZfddXP/v+uk/GPqp5byqj7zzjUv//bY1Xwv7/+kT99BYmp32br61D5T/8SfIJCvgw/2vn+Rwcg
9few1fon/6v/8TeyyOM/AZW4LOt/eKn/w4D78qN9y3kzfnz+TJ+ckl+/5LekmfeLBRMergiJWMW5
jFDD3zglCmehAibkyN9gJL/NtE35iycU6TPbs5TnMgj/20xb/ULsmfoEOCV8L08SQvv9l/9tu/pP
k2bueor7Y+aCXhrXMR3BjRxqiuX+ZWrgD6mhs4ypEXaVVWUDYsyCR+ocx+FwVaacg/EVyYtrLdVR
FJCqCKVm+VYVfo1fxuifbW0LvCX4q17cGt/EVoiyOlFRBPSVUlrlkVfpS/D0nEuQr111Gl1XJ1ct
2O0Pe3GGS0dvansesGK026HilruP4HrThIkdLQt6Ki4xLSU1CM2UTzc6Sx59JwjkFNh0lGtRAZu2
etOTB2FYRz1GCZAt81hBU9YSeBDTlbOI8LJ0TTuQCBLuc7No+Rx6wA2pOta3FdZJ8iZLZ2zcUkTn
0VS0TCRZjEKiCJEC3M+Wm67UNNAg3+AsH+3SHs9UopDw1i0G47M7x/JBUG3p7OloS3IyaAvFSVlk
kqfXTG3Yzan+DW9jDyZF4MQAx7Zk6BDMO0zv+tYdC6+7kq5NQYcMMQttay4fnGtTE3WC0Ecrtkla
1D8b6g2u5GAw+BLJ3F5Vcyoccm9EVrYuPCls7tRwPehFIieGmYTu2vdTzkww6ck0aFRsslbMoz8y
nGn1aTaHvNrNXcZfQK+kehFJl95mjHmPvDP2o1DpeIQkO9+EnPHupF6RAYmftlOAeFZ9lZZFxGxJ
6Uc7uFGbnVlVRUQGuJ2eRJ15X9BQ3Q8xKTTqAbsNYcVh4qVRWA+KjU5pwB6cjsbkIRmeFTUGhEQI
1autEiAu1m2LG2YxkE6LC4hzqWqYWdS9CRwO8ZTaLLwEEwkh/gb6iMVYBMNgWfcE3yvExSb50hW0
STPLwUhkihiXdxPL2aPGSeobAjLxxY+sfBcNpvvDLmOEmHBxSD2xuU+8BOHin+zRSOdd4yQy3KHH
0rrL7edb4w0W5yZX0LOiF7+YcMHbtb3XRDGc40wFY7iZB3x5OxTghYa/EWJEQ66y3TBL6c4dB+ds
Z9eKVhQ2DAbwom6Hn9y7JxSCxSlDmlQwGmwJsnNwYu8a9iHLfLoXVhl+KcYJ6ynCrEbi5xfbaG7E
5mYu55rJvezbK2bN2fchsSNxUgXqeBk6VBu4eVrRU63tmEJfnuiCXT1Ru84bsNttxhxguNx0dps+
1TSx5N4wBUCFtIe2i8RxEbKhrwuwZ06fSHoUnUifSqnFATAz15zEXq4iv8svczzKPVU2YbNNMu3p
65niWfMLlTvVU6txQo9g002HbXjrW1iXz7ZflA9RnAZ9jg/iAF+4W5D5+KQ0WepcM4xleNdTDaH5
C0hvMcU1kvodZOVyJUdyBFtoFMVwNoACz0/cs8l8NzOhIxgvtFdk+xFQGXdUEvuoYkWaJe+h0cT3
mjP8e5brBs901IML11hYl9sky815a/LIDHvfqQl4aIVUPaOn9ZY6uRjvF4qUhnm5NkBGP/Vz71HT
aXFv2w+TPTOhcGI5kIDvZ5b5TdjFyljjnnjUjaZ5A/t5KWlHCxJamyFsNhvBk7StnQGzqePw227+
t1P7sxjqgaRVMdV3nRz7g1kDe/nX9+2/vyP/aQv/r23t/5MMbJDd2Fr/caD8/FYUw7/9r7ei/j//
dnnr4iJp/7TT//r1v+307i8csyzb90huIZis9rHfdnqLM8Aq7EAm5P9cxR3x90y584tpcX1UHvlx
SgTWIPpv7jVL/sJ8T5pk0W1LuAhC/8pOb7t/PgEawC8gHwjP+csOX8ohMgdS0IciBIFB2aCmo0PQ
eEzobbyp7cytAj+EPIuASOvIZujsLAAf0zDEockZbm6zn2PPuXFLCgQFZ9hdTiHOMQdPERh9SMCy
NiKTOnEqqTnGY2TWodVtmqqfTyil1ibH6/RM/1Z38EhZBR23+yOniObWHGT2HLF9QuqiSxnvVb/V
Q56xIFMSWy4Ada01GFCUcXsmD0hxsuknb9QhuBcPWnKyC9M1V9CtEQO1hg2yNXYw0ua6qeo1i6DX
WEL1mVDwgEdeLUMEL4n5d/8D8xRpBmK18rFfIw793CTzpWlGegtaJa9qORn7UFXhYSYfYacLJQgK
3Rguc8/MnFsel3pZ24dqjVdQnTaifxO5aNIR9aYrl1eoL2lAAI5lbg1pZF48Pw4ZDqNLF3UM4vxf
Yx1DIVbgRUEdZmsPm1jmw6aCc3txUq9+twFQod/Uxk5FhrlNP0Mka5ykSsvs2XPm+jlK/OEo1tiJ
R6bF2wonBj+0xlMWInX9tgYL8sFWFZ4t9jh5IMeRCWjCnXPSxghBR6aJ8WgYhTchf3qk/Zch93+S
KAbvzcByNd0b7cUVUf1m1ElGh5fNamugNLB45QJxN+W7JDWt39vBavsA3hOOAjKGAXASc7fkdLLH
65+EQUnpFM3L8t6VwMcazbuwk61VPwGhxIetkG6ir52lkZiKUcJ0gnTqEewTBRc9O1PRbeF61skv
mvjOkWQjzJpTGG93pbk5G20FPGmI57uQsgt8vLC+bL6lvGv5Ed+G/0/dmS3HjWRb9otwDZMDjpd+
iEAMjIFkBAeRfIFRIonRMc9f3yuy0qpFKlvqerl2Oy0tq5QpKgYA7sfP2Xtt2PS4ZDXAdPlEVvfC
1Vp2N6ZM6wBym0nvRdVXka1Na4V+6GMqHd5TA3oNlpVB9NySmWTB3GGozLPrNMErguJUorvS+Mdo
mBhTY0GfwJs8nCQVKcVB3CJ/cIv6VIA0Rq3plcQidjPgJBNO1Tm2s/ADHh6s2aBgNmLGoHpEYWD9
YrNqOaMOM80djzqUDC6p6W+YH6fXGQPWg8XLCr/QDOtDx9jGIx1eBhXAc5thwZ6jXyRYDeLMsid+
B0N3Li2fsQEBdzIzi8Ife2FvPcHoe20yCbJvo3gmeJPSLcxXjE2di9m8A14OnkrcWbGbDgySNAKO
0Gfk5ioxKongfOz092GqiisNSDhJqWoOSW8Pc6jGmh6InQGTuaEx43lneps/TB3D62QUDE7yOdvC
km7PYygweHek78xGZd/ypWALNGQ5Po5aEr4iB4+vlFOnV+UUtJsaV6VaZA6QdpcyDqhCg5DNmiPi
Smkbc51G+GR7fBhIwwUn1J4wda+j84EAYkvjBY+1WcLs60vvvTZR7tFv1ZAKuXH0PZ6T4XsYkIfp
VBS9M36+2zhvtF2L9ueWiAWBzAt50LCwjcl+0erJosPqWnSG1KwXB1D71AqqCF/4Q0iYi3T9tkkM
8Ei29wJzqVyhEL7MrjHKyI50+5h8qwNhjuJF2iFBjvnFCOiSRYc0JKB7WaLPWIIqSvulkRoxsk1c
DFfQxIodss0y8yWS99hvXTM4MKkYt5ODPimqUb8QbCqDg2hoii1r7dJcrmq3KS/0Nv0VYIL34Fgo
OaE/eWeSak5TDlc9pP/MCUfma6FJtKCj6Mp7R/TeXpXMxkLbjn8UZmTvOvSJ2NI6fWNdbOU9SYAr
Ji8SXW2Rbs1YE35GhNJKIHPxedTrVXFZ0/MJ7lvV2hyawtF+zsIGjHtM6PFGwJSAWZfF1xrr3lFx
dr7xGmIP0C/2PjHOzVmwzt9WYR8wni7I/O67tNoQl2XfOp2NpqTRonfDZawLKjLtV500vf1MSN5W
ZyKw7XIxbHI71Ha0ldFrDGZe4GUCJuKXg0qOoVBMoQ16oIz/vWabpCo+K8wXqFjbE20gj8DahGcW
BJVnPrNve3vw9RjOhJic06xDuUBgSoRF5elqJ9tmygmpakf8gUX0wYE0PGMcCu7NEt4lTwdGw3Ag
5UBravvaCM36dVDK+YZ/pvYZ68klHTG1te0WPKSXG9o6d6CP0vEa3JMaLfeQ1bPjZ9Y8HPpas8FY
Ei9HAI4R7EBmA0fTwwEyVhyvw2i2rlqtJ7lUGG27drUkOwuXyJmYeCIkOGVUv+PfjKNrE/3LKxpR
A2QHTUCT8JZCIM0dx0MUM9YLJ8RdEzyowyxV/2w2IUcSm7PazC626T1VXNZ4GZWYkpBMMF/KoY9Y
5fVMh6RkCazMd6svchBJLL8XyR/2dTkjsO1k8yOY0UcYc26ue8YYu1nO3bvCdLsujKa/q0O2oYVr
C9DxuG53iFnSV3LJSFzJ6b7dhCmMw+WU1fG6EtDkw9qxrrrORtPWlG635/Rm7HsF6IJzcLdBtRxv
iNJlpdP4mavYCGFFVMF4m8jI2RCXnuwaBxloyNHgIRjyeqnYToj9noJtyqz8PIga/ocM3Psm8frb
qB+wYqqJ/ZqO0V5qzjVEmvyq6TVihueGo7KbOO4B+VT4/b+3jP+f2H6DwPRbf8nhNW2i17fh/b38
VJn/6+f+rswvoV+XRxETCGlgUDb+XZmbcKAMqnJbCml56IL+XZkbBj044RHK5bK5wKHnbfxdmdOD
YyYK4JeKHQKso3v/SWX+BXvieBdXCbPoi5XGlLT2vox8RTEEUY1tAY2q2nmq2bCVZ4dQ1S+ErLPJ
uDpM0QsDv+42AUmc+MD0R7g2+qFo+idrSJ67sgaWNl8oTX23bav2NmHzZT5pXPivWuxXZYNiSmRP
rWSp0r30aRAFJ/BpB4GfqqdDAMcEZmkOyc1P56V/GJB9Jln99eGkBdBFJ3SVUAr7y4cjQTdqUYDb
/qgSH3Q5vNqPvC5vdcdd/mevZHMlhUNCusHfNsewzx3uUKsNt4dM4jcGtSi5ikmuHaa28I0y9H//
UtZXvDPcF1ZZhvT00/gf80vsG/vroDQWJz93+h9uQNKLq/JvLTIfEKQGkTJojzOnT32cs6Xv9l2z
1B2b/PGwiuA5Du0WO+XGjt1nftd9nqujJszZF6J+QnSzLxz31Yx8dBAO7Kviez2qacnEjiiUvDpM
dshaB4kLxYpOBdA1VxZUhGWLtgrtYTz4UTC9Ov38jPbqxapcKqVUF3/4uo3Llfu5c8yHl57QBS1o
QQvZvAxGf5ooBAILymRpnl9IuYnwlRpqJDsEgTJ6YLQRT6Vy2EQQRkXYsS9YSrtXb4R5vP/+Yvz1
Qp/fiHvJcCATgxxAKb/asqZoHEMVYvfLWhZXo2JyjEX7SYYNW6iR/WDysbdJioY0ta+7+b4Q06kP
EndDJZstlGeerK6+u/j3R1FtqMBe5yR8UZOxnjNx/sOb/aXfjl+ORQiYhO66giXk87eWJxK/OSze
la7PODqxiLr6gBdDv6s058hJ7b7piqvEc7bz6GziSn8E6EyYmA0pjeN3PYPWIRrCxdm5nAmoiBz4
VmVtL37/Pn+5ui6UdME0G7ebzfzhL8D5T1eXvqnrxLGr+X2c3ZUyIcpEqQE8y3gzXFr2QQNLLcFh
ZjvwUdN6fumr+W5S9aqjgfr7N3P5Tn6+wF/ey1clCtQNI0OdGPgBuRxjqWMqMGj+WfCyzU3zx5f7
a036+nqOzt1kc6VcU/9yZ7uI2+QM3Mu3WhrUgMAwiCIU6RTk58m+M8LMXMtJFX5faNGyUm5860TT
FWOQF3fCCI2dpVmFA0LU3MufLuH1IbYvlTT3qC7SPeisbEkm2wjGJj6hUe98mowLzZoP1Iv2NnE4
uZZEQMEWRX3N6YSBbbdnxkSZmAt8Vzaep0oL1wFlDmIHUoRbqU8r8txm3DwEF6K3sVatNf9B7fB5
Mad9xE3hmPSi2KsMF5Tf55t3svSsKVouBI2O1WyH66S8HlHUpOr4+ytu/vqY0CujJUYNyQsx2v38
SmIGYki3mpzhxIVDnL7nGKO43uRWzpdICq+JviXjcGdX81XbTWdrMp8DiUWwb4IXZuzLXDRvxD4t
cj3d1hktnrY+jkW2+f37tH+9NT+/zy/NNZ0gqdAsK0yVs3OYjGHdpC487kQ9BWzQaI4vuuCyj2Ep
RA3CnvxYjyXhumX1FBJxg7htJqoSIdRqJJxySzHaH+umVn5iDukWv3OwCSvH3s0cfR+7wS6WaCWv
+4uOwi67hjEIml2NLhS3Gi/s6D2NFqKwIAPaBGkNU7vQqlitoEB2nHuKb2ObvAZRCf6xHKYXDGiP
JkW5P1M5fCjaBBycQ+QSXRXuAfTPaJyzx99/Z7/eRFQ7ACYorWhssoN8vrRp61FuWLnnhyKAYpey
CPbL2HI3QWmuf/9Sxj+9FjWHy+Abmidzzs+vNSa4Mhur8PzenK1d183fkKVb+7IG3wx0jAg/RFdO
Ph2b8CN0cdEXVnNJ3GKDHdqCUNbJcLgoor41vOkPb+5zP/byMLmwrnlqafryNH0t+7KkN5SAuucn
KttN0ISFtp+rhz98A18rFV5F6syJYTga+JTcL99AbaZh1zsZ0bBArOR4aQ4ILGCBAKgZR5exX3ce
wrJ8zSrxkAzTSTQWbFEcH66ddzhWVUnLIM5XbjMi2BHRIdNaTPeBa/+hoPind4qDk02R24I+7pfF
peVUnOE5DZBzFqwqMX3cBOF5xGQ2pEW0cCJ3rTPGlZCjfv8lXSRan9Z7V1LFSPjogl2ZQ+HnuwSj
RzsXIYZOmBCPweCyxHDK8wrfyk10jST6qeoPL2n802vi9mac67HDMpX9/JqemnTbTQXQyCrYMHED
MxqX4660CS8yY0p71f2I0v6hiuzXJMYKNJsRGv/vKOjCZaQVxbVExZvQCTUKl7nw/e+/EvuXBVii
G5ceBS6Sdknl/vn9jVplQDVpsYjIzqcZsQlEsA4SHhfI+cQfpjOsV24iFJ7wW6JdNzsvTVGPa5RD
z3U1Ezvl2LjH+o8kitZq1Nch2a8L4rRuByfdIEZnqyoQp5fFD2wVEqx8uO7puVyR7raZS3vYgbjG
3IB5bMK1s05F8z4p/b6b7GejIVxiytc9Vjo7hPzaY6r7wxVyL7v8p7tCmtADLJcil2cHePjnbyCP
geZgb3R9AhDuTSVOtCW2bt5rIClxpMCFr1e4Vo7lGGZLI+DfFCIHIZQ1K1Jpz209nJmhshloUBXj
1F6OZs0G72LKBy7uQtjylUef1rDqQ9gg2sO7yIx5CNf14BgX/iMgb3vwaaG8gl7LSc6Sd71FPokZ
Hw0SjdMM2hgBKX1C0MGgM9dmIvkWXcYPnVld113sY+NZGroivmQ8jElySDOa96CGXvu29TXLwhWS
D5u2dY6EZ2ww/82r0UtdrInOvLZz+vejVa0KTTcW+oC/t1Ujqvh0XEd2s7RGR6ODZexMUf4Y6vCm
yJ5cYmjj9v33N+Mvmyz8BodDusvR7jJg+7IydE4e5G5lUY+Z6CS3wt32xbYCm1b8XWn+rSO6/dfl
/ZdA5t9apC+//F//D4PQ/49GnC62TOK5fvrCf1EwbbrktX5tf26f/Pun/t1AYbsCMoDr2CJT6P+M
Nh35X5A3dEs3DdNmPv1TA4WodTYcJqRwNyRbr8Ob+LuBYur/BcaD+YNhmyhqWfD/kwbKpcb6+UEl
DYyHlMYJaGlEUe6XgoLmZu802eiuWhGRXDDP0/QtMp3xD5FgX2sJQDSOTb/n0kaCAmh9eZmGOzQZ
MJ2tHDvtX3pdk2vGwVQKfZv2m5Di6Q/F5S97xOUVHcxGkrMI2nh5eUc/ncE8NSN3TQNn5Rqjpxal
opmy7LSIc1juWrmviHC5k3Catm0gz92AR39R8VMv+WQZOI+8S+sysnZG1ZsrE7Mx9ugMrm84zwdj
TMs/FO1/VVOfL8RF4IY+DdMALnT3SzEMPzCdhjF3V2lQqLehn9Ilozv+mXqUe4kW4DcLXQedryze
6oJs426Uw+MUJkCyusL+CLsufcgZzu7CcS4+frqp/360f8YLm7/eJ7w9Cz4a9QXkd8n9+PPX6XqV
XibYYFedUdrHGEMKMDtRWL7bDNGeaZdbLHIi9/YZ0nIm4Dp5CiFuTd6z3Eaj7X4zp1DdEHi9N4zy
So+0E8Zc5ExBD1dx4VR9+ozwlIBV1Fu3sIqL74zeyRWYqvL8+89ify2WLrcGtnJLIglBV/A1B0/G
86C3nQW1pMuiA8JluSQX1Ax95j3RbqhjgtuVpYuVVjTDW+4MWLQzlRNwkatWbEfH004ABttnulJA
LAwGlSrVxNMIwwJiydGtY9PPsS8t3UwLb3Kr66/agkFgHSbPpcBEGwfiyROo9luI2qRy38gp7rEF
kxRGJLdzTYZVdbBhnFNPE4GSU98YwToC+rhIXNfF+CcZ52eDdQT6Fr1huA/nhYGnZY+fbT62iWJ3
iliN4Hnp+NASU8NLUcxj8vT77/IfvkqKcBY3liJCfL728upsSMrSxGOcC8vcW5qa3zh9Oge7tvSz
OTbcr3kxeAXGZT2/haxX+79/A3+tHF+eGywqHIlcA2muc8kV+PnGLF34aaKZsG9CQrsp9DRfF7RW
DrRnNohNPrSErkuHbatZqlFGakte2fDhwLL+bnMcPFbhgO7drEysQJBafVerULPnOWNz0orL2yIq
YE4ylhr3YammN68bjLuOqOc96n/tybDS8FDODpA4gj/0xRTq40GmXbJuO0f/w53L0v51tZYsDZc9
iYOZ4Fn88mGlXvbu5SlsIAZdhwpE3uXa2nDFi/pWY0y7rmi+gxPJ5hNeAyKwSoFg0cbkviUmTT6I
Rkzv9RDqP35/Hf5hgZf0NCj7+EuXfwloflpus3BSPb5LsRqojZdWXXzQ4Lyy23T03bH/V/Dj/9Xo
9Q9fAzYjE9YVnXGDPeXz11CwQQ1yasUKxpn7pBdTcVlG/tR9v5wivtxZn17lSxWfAft1GosRc2rF
8buObvswwfMsF3YLDvP3X98/fCL0yvTdJes/p5qvn0gbsC3gcaAN6/aPxlDZhNLM7h924QvO69NH
EpIUCF0wrnFNU+dk8vmLM1ly5ZQlzqoX9blsTFhI+rShb3IakZx78c2YW5Smw9s4wL+PMu1mNrIA
33chCVcbJt/r6Ma3xCudIO4RTBRSeovx3NDGYfSMPqmMQ2YkZH+W9oip1vJgZ6ihek/C+A9H3q+X
R0gpaK+yUzL1oa76cvAk8y+tOgeeTcW2g0MIz4gzkaI6O8Wf4Pq/fG0eExU2PvQ9hGKCy/r8tUVz
YKLk1LwV2VfhLphSINT63O/DOsfa1gQd2eAEsf3+lqAU/PpQIXjjcadcYmFzBeXZ59cdTOjo6LqC
Felr93Qe8P2GEnRnMA5PVlUoZ2GMzVkL46s6HJ5dLwfIghn3NQlNY9Hq0Z7aB0AFKnIrcG6bskRD
ZFoVEQHlJgOQhXU0fg7M5rnojU2sD7RqZUqgmIJzVREHv3BxxKPNgqvpNvqth+6Zji3j+xgG6YII
II0sh0lf10Ygjoi9SFiuCZUwtQwwzICtNCCSyyrVCXCEt8grZs9sC5OL4rdnp7PlHWip7mZ2Xkl3
f8sx4t7ksyLvUYjwCdJmd6NVibkGHB9eZFI0zSt5oVi7CWHmiM35dZY8T7Nm+GMX59HSG5seYqRX
b+zIRjqO5dZ+HmNTrhEU3Jdlf1vLTcfnZBBv/AhiUa9EgPQk1kL1QnMjhvKeiXotKlBveeyV2xF4
0tKcanVtV0l6awA06pB8Ve0K1y97bt2Z78DH5FEhQF8zADf8AMVusPSMPljNg+MqaEJW+pKigF/F
DY7MRcI8KnPuRElyJ4o0fLw5M/ZsOVfRtK8R556CqK+WbjxxgtRXXjEiUM/njQmnmESOjvy8CZFz
O5nozAD4p0N3X/Xde0J1+RibRbq2SEtdebL/pqJq19AGWDcdGqbArAzcTol16lOAzMBcCsWflWl4
h2bgkFZ1Ut78OIZE6fXAebdtieQ3QvYHi0iODj6rtr+px3ncGIx3blu6P295w2XraqlDI44wIvet
twnnoNnqyLJPTSaNp7wqs2/kRmxyqFFA0hK42EWhypOWZl29gFYA3EYBifebpJ8esnBuT1YwdQ/4
fjyAePWEUQsYbMlB+1orq5D5Tg0liELruoO2CeLX1H2DYQKv7JTXwax1q3QY8S/ZhK5BFK3pjBTi
2qxJVIy4elsU9+0p6rLvde8CZrh8QnIGtU0d9Ld6aG/m4l7HYoxVY7pByHQMNLfZJHoy4IFPix9B
YET3hc4tWaHfpwAnUFNW5PJpBCP4LVNkf/ZmhJRIs04kR0SEGxazr5eAHoqpzj+kjn0Pq+20U2Wt
bnIh36NKPOc06bwFQ1h0Z7UZj9/cxi22djggGZkAbkA+BiPQRCB9QH0uiKv9VpfNt9IboCG1wqi/
Z4XRPoYydbbKq9TGw6G7KoMcH64amkOtapxXSEC3SV1ma3Jow5WweFPM+fNHu861Y8y7IpMv4Den
+ZkVFuMjBI0rA5/Xit8Vbkx3OARN/24J4MLF6JBF5gE/h2c4LpM44jdoYYRf35Orfuy1dYqR5yZo
MGgZhSbvrG763tCUOWf0am4wl0LBV/mMXzPurzIlbudSt05dpLgmJpgGIhCGbmcbgIc9ogDWkQe1
p4PmTQwkkQoJOWypBWMqnC6Y12COHlqCP/l35bzX9YoPWBDRNAlWR2E3ExtERWvUiJLXpsu7Qx+K
4Tqeg+wkAHgdW6GhzC1rkhfANZMa+1xFpMiGToIHRQOw3uq1n/YIZ0dNJddFmluLSRvNH2gJYObI
KvErL9L9OA2rW1NT5MoEHO0QNCr70QoqYnitkMS8CASl4aY3yCm7cxhMe0P16D+JYU+T+yBNcz5x
mZ4sfUS/CTnzTccjeC77hEpfDrO9SRrTlQuiqhJ/rJ2bmm6pn5fRjE3VujPwtIucKQaeRybnLvOL
uSRboja/5321jwzEZeCr4eo65AL19mYo0bbWmn5XpKXfRGN/zAUI6qErkmohUGY9Mc4DSw1yKXgJ
OZ71C8BW7npKppbT9VzvW6MNAQFhTG7S8Bq+pwRPNhjLaLBmE2w6WlAND9GyiwkSXKCAtNcOSZFM
cYIdZUdBbFwCT9fS+lvNiKt1rOf5ISpgGAqnKc62U50i6IqLgmCEV6gIxetc6+nGCNz4McilvWpH
m6yooLaeeNfFqulScQ0oHV7mKOdN5JTRq2doya6ShEy6DjtnbU4Vz0Xpbfu465D6JhwHswk7R1io
q9IitNWcROWT1KIfs6HsQJaweCdxfaqNDwg2Fo1FbWru6UxCFDOgEZpDNp2dMJXMSbIJBISb7HXb
mlZ21gbf8tmbntBol0uPvGh0m1W1yYXNXhjhcLTrNn7BzzIvS7up1lhR3aeS9j3hgB74aCtku0Wc
qxPI5Y+pFWKf99qVzqc9DOEk9m3fiENgdWIVkWV7b+pRfMri1rqqm0EebLLDVrqXhMdeSf5f4/XX
lZu8lapK7gELYJDC67LlFl0x9/kOnD9a5xn14sKtL6uLF0VMEbOSsnt2nemqIXHb0kA6djdCj1eq
cXK81DFomHKUWHJLJ1hpnXSPVuUgEJ9j8SbiSj2RBg+CXLMfp8BGfxvhMCFmske+2NceOQxtstFt
D/Gr7agdMWsOa5hdr21Xs/xYTxqoFHV1p4neJpYKjTYG61JExPK45VqfIOtkRlX4s6248YOWRAl/
zB37KoHYcpVLiAZ2695Kfh5wuaadci/JjnNcvTmNaaz0tMZGAsAiv8vr7lrDZeM29kdOcAiW/fAW
17+D3wRxSjiga+wtvmdmX1BbrWm4sG8YhpWrPgyWFGrBmgyzoaRBMEWrXjO8m8HwOsCSTfjACY8+
NQm1xtqzcwR0btPX14z8gke3do2zUq1+NNuh3FlhOB7HcWzeGhEjdu+rKCKVizej6bZ4t0bd+yEh
sIHniZMVNH39aMDlJ6ckx9AUU/QxKk8swDWjNb2aHmww1TcTbhqSL1aE/uZnMpBA/qC9f8+GEfNe
YmnlnkSgftMUpYVg0IiNBy2gJknII5V+Idive9o/BQauAPPSUNpslV0V3NulgWgetTJlJEFpm6my
BCa9ACnPxTk2L+LGzB4Lwo2eyCHIsFg3JMItyigKglXSWYxHqiLxrlPmN2sz1Qbf4jBE9nKgieew
YgtyyyB7Rv/ubgjkwlGUDig1h0F5Rw9iG2+e2biinkmsVV+CjGBMqc03Y0qD0m/rprwpp6g5Jn1y
Vs78nSz3b52yuzVReuauxsy/ZdL51BE5sCTvp1pOUVpvOzS5KyBnOWxcthvdvFBfvXquLi2i0c8V
FKGSSLiDadXGOgq6aO1aSbBTmpuTyqaC8aqPkByRd83A0luzuyK2sRSUREYxCbSMuHzMx3nfBW+Y
CM5yMO9r2YMUhEg5hS8ibZ4i7MlbRTL1qbrAMRsdkZqtK0SsvUxbPyti5Re60cBonLGeoV+ufeaF
81ZlGtxuBPrUSVLkR0/U7Z3WpKlvEMzcMAs3u+s0j0N70ThCvI7kesRL3kJ3WwUiPBGdcgcIw9oW
dp4/j7M+AzOFqbyltTS890nQ3s3qwvQh4GSVl6W7zbUpRNLPtkc0BqylUhmE5dhOsIBiX254ki90
xro4yTAZtr1uhM85EMZFbXRyRbJ9jk7a21movU8OGBs4Sh5QiB4b65Ur8uFRr2M2HSl7ZlzwD+FO
Io1+G/GWQnsKnPiDn8lXZK7MJU5SzWFjderIXs6YVHcQjrCNJWFz42ZeHK1sWq2rGgbhobcjXPGx
U7jrLIncDXGsLUuuXVigsMCngCGSd9qIWm3h0jR8QCtQwNDDkkKHoNjge/F4uDuPCCaADXYwn8CI
LVH05m8tTcf1aF1047FuriZoTFvwK/MtFpJuBXwTLcpIfPOVlUvtqEdWAKKPhLkjYK3gpqb4wPSa
InkwsmLTBUTTx8zs9yqUD2CCdqZqiu/Yc+IN7I/oDsdlcTeDCll2ZTudYvI7Lj4M50TCh/4Sicw7
d6lpHk2X/Db+yPDHZSl8UWER3XWDqkADoJXf14kwF2WieQ/u3Lb3mAVSz+/a+AcLS3aNVnd8GHQw
8WRspsXaqJr8ZZigOhMCkm4jDKoHAIPhtTGH1Qk/a7ErktK6KsMOaJmhCgwnZvgtLrvgpjRBEJQZ
LcTBkfFeUbB9Ux78vwt1NNtQ8wBeqHpbW0mFrRRado+hsoviGxpz/WNq05gbtUntCoyR3sIphuak
N5FLO2WuwWdRr+2drHXeBwM0AXbbPD5Z3KqnSjL/Q708mOYVCQE6RR+nyW1a05Rd5PGQratE5tso
H5JvTaPq5woXtbGydAYHC3CluudTnCcPncE0mgAsY2UrrW4YQCoONoRg6Icq6qNrzdHzlSGKctsH
NdRpi4yDZIqQRpROsq4tgm55SkALRpOcHjUMLA9arOEUz/CoVOVMjgY+rOvUHU/A7xAlyj7ttiUf
gYmqLPMPfmk7mCQySst0ku5AKFbFrGMMpThrhM77bp1QhQQmw9TKC5sH+IH0K3Wd+o7/XP3IymBc
9XNv3hi9qjneU/BcY87uX0UUJM+50PJ6FRgXwUkBTSk+E2bZwjWzKHa1eeqqfWE3rAzhdOaD0kIv
8TFxqFIWQvAWea3rqG1qabr1qIKg+YCeCfPCpHGX70xbkRLCwUAMeyJJUdXOgeFOpLSlNcFeYaVp
N7pwWrk3JofYiVGIp06NalvO0jpns+VtYy2upoXqi1bieoK3ydMuSrninDnctNWAQbUCojti6o49
huo5mKAW3Aeb9iyxDjU1yT10qQOd6HHBoEoSk7QQ6FSvmPkWx9TymgdC3ZPloOmXfFSXcxoRgx8z
CDVFF5ah+wwB8rswyn5NAhlbJPBPln996K2DctX8zczt5iOiD3TUZ6G98dGr5y4YGrGQQdnu2ApZ
Brg25CROcIHrayHD6bohWqFcyG7O1r3o9QPdsJD1vFfZ4PdWhkAZ79NN3Hv6dQFH+YWjJcdFd6jk
9ySpU5rbLNzfKjgL6Upawz5pI/JDh0GDd+4NTklmBXKNrLSDJ0ZKPFdAQDjoxcVd3gfyENQiTNHo
W99xPa2soYmWdmszPKGfCdpq3qX4q/myaYHBiNfCczy52f3YjcB29TLcl5E0blKRan+JsGvyYvq8
WU/53F5NqjJXpRZjeoNsXX+zEqffJmxfj8DrgM1LXASkhAxGs0O7mb4WlEsARop2y6Ma7smbNW7L
JtGww0P+ghljaoTVtGMb5MtxnILGR2fLLjn28zFBBvs0cBr+bopKXtFdDfdmP743Rv9eN9qDzhFg
kSWxcWXB7fJlYdlre2AJRZjQPdZlGO6kV3qHxA7j995VuIxmomOu6WyxMygK64XUTJcQPgDrq7Im
qWUeS+298QYQf8zWPhpTDM2Py0sQFOYMrXcmOyoCz2r22D7nPuZo7zDOnDC4TzYixh7caMCHK3BL
VGp+FHUN5B1I9HcyqvJ02cuxvSG7/LaPWnEkRX0t+FgBcYtjQ0cntbp936Lxqwcb5kA1PYODnkkq
0oTtczBJN047jciLiU3w62l+kR19uHDjKfvZBe9I8rlrPTV89J1kG17QX2xB3NGFpLtkPbI7LW0N
AN4iCSZxrRnjsKSWgdeQpdKvjPkY5arae04NvbetyrcpgyIjVKchVuOsq40JqebV0AbLIIcoUMiO
50AzxFVDSQuSnM0KMMXIltym5rhBo69tCr3JoBo6YBbDziyvG1MDHm7X7lXhmiEO3Sg0UNzWpJ7k
QLj8IZGjvtSS8Wo2mjMm3ujWMOkLehpSftfprGMQdMs24T4Ex4nwXMqCRMa8IxVgNm2GrhI8fhdh
VOq9p0Gz3EdMmc4unWoipORs0JpF1iHYe3dd4lhH2XeOLylXnnrDSfYknKklxUG5MkcYrHFfFQs0
GsNxhCgLOVuHX4kdn2kdpqvo5E6ciu0ekm/tevGPsIYuWGZBvbQEUywS6vIHsjvT+zDs5rOmhe4j
8/qCI1EcKLIluspayVDHlOUkhuXbgIQepQaszCoz8w6Fvcd5Ng6WHIHKK2NumnVpkRpdD3WybIDw
5EvIHGhp7FHFAB+NZsM2neggfXX4q6kIIt+L7JBya+pfWEYBSjhQwD3SqwZK+2COW9xCfC3LqalK
tW5itzu3htS3GeV9wWoqKxApo0nUnicG7RRnU3JdFUWwk5VqCeCsMx+AkHMY7bzaDqlBrFWFalv0
DWcgIEd+jWn5Nh6L20ZZ1oMxBqDYzZe4cF69zBOoopwxBg1GvKoT4eTE5+Ys2yk7Ol0gtmEY6eey
wNhU5ZbcKYiox7hJ73MQTjgs++ijQqp/R6yBjde4CK5iSpCVVvV3AYpSFmlnOJP/rG87HMvXIztp
3ql8hYOrO/9v8s5kR3Iku6K/ImgtFjgPC2189nCP0WPeEJERmUbjbKQZp6/X8VZLaAjQQgttJDTQ
QHdVZcVAN9q7795zU2sRl3ChqbHXXbhzK1RmBF3vFvSg2Qdhq3emx4jEMuSDXlj7ZIvSoqi4OkJU
j/bG5zGiuuCPZlr5AbAHNNqa1mYG6zIB/FsNLJ4K2VZH223KrepqYMBZjzaURrrhCfcEdPQle9bG
0BoQbD1FCdaVZbS15/7bh/NwEuPo3cdGdwEWNJ/ySYuTtEZ/2vtganZNYQPLbLVLE0pwr4IrO0ID
9Cb7AkoznyPMhJrVcrslCnmi/pPUm0UzOFUR0jIf5Hx/TGyJvbEmBz4opZ06LsNHY3frpg/P7qIP
Fm16q0YL/9Sp7B7tt2F3QHttlj82VmD/ojps5GhiHHZHiCDJNMwnBLCXAuKlaG28erRHksdD7BtM
e/Q6Cb8WoJvupvLH06lcF173uSzijBkKy5WQDTYnxxWAt9sY2B1U/F0bMAItgTxG7oxhtUkUNk1d
s8ni6hGdAmuiRWJhQA6BdMBdC+ptDIIYkZJxguad6ZMmpfAEDZZ6jyZkaL82jXHmbmz45cOmlMGv
pqr9S0iK12wFNak4YmkE2NGVoiF/zK2P1tJkN4Eli/BKGw4+usGxxBdMjoKPZ9eGzL2J8+z5kWTW
GlDbinnYgtOkHoRZervElK3uWFAgZXRyfkwtP72oFqKKNAl0zSh2jyQTNiJW7g3WNKJQ9TCO82GI
FvmVRilvxQi0/+pK4cqfLWK7rBypCU6+hMR0v3KINaxtlVnpKZTMJ9SHhc74gY2+eExEFHhHtsl5
uZ4N+xH2o/m5DOi+WYqJggrloonC/Mb+z/sQK3d2PU+TUJF1kE/5OBQXo31OW86Neu/lQBzBHtTA
dyCgRh9tXZqvuXGDH1olsMv6iQF1k3BvhiMHz7KZyt2yQFqO1ezoQx7wui9tftUMgwPTYtriLomt
7h2hGDqCC2NoNenoJgoDNHy6NEiEUhi4lHeh3UzMv+rey91jX7Vf5Ow7vtDxPuD9LqjW9egV73Nt
XXwwtwQ26Ch5DLiQYEUvs49U5YqJWK3GXtjnaHZ+umAyGzG77aEcgDcH6YwNM0/2Q5V8DmJ4CtT0
Dp9p0is+uHziF8j/U8G/KxYaCEzX3CUeMd6w40GvJGKjwJ2NycYxT7y7a96QBSpZXrbVljGASVVD
Fxarchmq38sQAPv2PapPYDzT/E1FWZQyM/kD+Bp8LOmavMN4uXYNvgj6n0kWeYjUZaDucvwDdlnc
9p5FxehEA6ETZ4gUfZOm78wLlb3FlaY2UeEtx6Hx9Kd08h5mXThPp0X3MIuGoMi5+ErWwkrz0q0w
pbKqoIIA7nIuksNsUysATM2jRaeo4DmXdXBRY+Jw0UI/lTaIhibIP3pYDft54MRFW53ocwy6jZtO
y/scMbVVa1ZZKBshD8t92FXv4+h4j2BAU7HrtQfS2JbFwXA7vvUTHb7PanEQv1jrcSVagnWTz4l9
O4GiUqso4seAH8zK91Uv0nsPaeib2ZQpZMnTOzkIgiSanx8/SSuLnG0aOOULI5wEUdnti/laqe7Y
J5DC16bmoXiptDp0ph13ZKFfdY/3uW/ECwvkfUtc5kBz87w1S0ekbZ67bBN0ARp3bt17gpUi54p8
0Q01dIQ1mEwGHjSC+nb3p17kXatA5Phy3kduR+lk2dC6QgGCj5APLluiwGftlhA/SA+MLmblu63Y
JXPlMuNjRqHEMpC/XIPhFFNjS28t8+e7XSdoq6GvjgGs9p+aADA+KJcHZKRsFtKPSoZLSYINrLOj
i0ORAjBOliU608NUvbgTgPW9QawjhOyLaxkmdbNDTQNupoo7HdET1Q+tvGFzwsrBrcrD1NHQvuls
g6PZr8blaZlkfcB4BmHbzWL3AF+jJP1Doy+3lTx/zzkVvxenc+iRcNxL2MKW4l7YylOw+BxhQTQ8
6IK12eCmDHKNa51opW4ZmVTjHzsX3Ng6hI9+N3KPuaG16Qol7Fti6Fk2zZQuUnZCzYzt+ptR8yNf
W655LfoFy3+8xFsZDt1+pISKa517DCN6mIFFBfug5wa1Yih1b5ngmlXWsVUcNkotj3X700MF+d0U
k7XuImOdi+uNF6iYpNuhbe4gdRr4ZWX+ABklPPBR8h4S5KBXP3Mp6EnI/sewmpn3wCW4S09tRUHz
D4htzq3aLc7YjHyuZQN351SNJ05cwvzc5XaGU3pPhQx7/6a7bsZU6ryVyA03KVugTQs4c1MDsX0y
YPtviytHAlJelK5Q9a7UtnzyNsaHV5rR+bKGVTNu0JC8jZ050DRA1r13MgsuwCVYx7QOj5Kgh2b0
l+YpwCm1athDrXnz9ODmdIBABa3CVnaBmlLMckODe3WRILn2pg/1m0o56xp85Pl+rHG2kYvP+Y4r
y4CnL2vY+a2IqEEGcPMN58f9CIZYUnfeg4jliwECciV+5h79LxGUXWocQn5SZUN81ZtPmRXzygFq
yW9nbFT8ZY3WRx3Pv8UQebfkCx94oFDrUZPWVanzh8xyKrMxOUUCGwhf1XSXLKyuybmPvdk3HJ5k
Brt+OPBYK66PHpLpSLn70cmleImUTSsYL6KBOvOknKe1xU8Wy8CSnGvab/FeV923S1Wuh+aeRp6+
V1Y1H2sb7ExRWAPFOmOOfSbTMn0ERtJeeLrkW1G3zvvoQlkLo15shRUQXmvS5T6sm3KtImpSab8d
WDuXjv2O61K/FIuLMBVXCjl8ceJj1rkKSEAofidiiTdtatPWFC7zBeZ7e66rutrxtihh4nb9TT0B
nlst9uCyfnH+NiWb9eTV6kT9MgQHalNvglk4AEsS3V/fIdc0ZTzven9Y7hBaNC19hfVVCBG+ej0X
7Zoh6QBbokeHjbL9JHO5c3S4LYGf/FgADY5ydFNs++5Iui9z5DldxumBJ7LkSu13H0045N9eApO6
y8RyiSJ3GFcz8067mVkf42DYoBqv8Dfy3wUqyfMs0gQ2WlRDubAH3V+cqerv/KJRwZ0d1/TzzA4k
vsAazTZg1joombFBXwr7YfbA4TFDVM4hcbJy24Yaj4oDnCJK8ug5HTz3LmsbLiJOhGhTAsKDlBXv
WtGzxCT8+JJ1FRYSCwvV0je3VmO9RLX128Pa+Vy1NMU0xk93VjPJ6622AcAr5attdcP9bET07E3F
8GTN9Mfm+eOI1Lpz/dy8F03YPwSON71baaa3BB3NyWvghZgoNe8cK+9hUXq3s3W9H4xVcUdtunuq
y97elyKrHoSWxToNhuJnGEDzq5GasK4aJKOKzemAwerAbEhARrWupqMdSsSxjHq1H7p4+aiE6uaV
nhf3u/Is7mN9CyAHfsZ8ymUgNrUfostSHrfp6RAFS2uIG/hXa0RtYo4m0R4pIET3CQHQeJG5ace0
IYDrOO9BUjactXxV1Yq4nfOI2CpPw3IFMPOp5E+Npl3T2sVRmNJ7aCPVbyvycRsrq+OTcZA08vrP
iF4DYAobZmqmPdfopKN8x4f+D0NmnfZ5fVAhqnEYi484y35wKf2OUVvXgi02LTr0C2NRU32Y71vV
/C6oI18lobWvJc2zFdwluLL+JquGs+jEeYya14lsajwt0WaiaWdFv4fN3jjb8pFdG8cn+xs5x3Jo
L3PvHHAMrckzZoc5r8t1MEocCGyF9LVDPNrHBrmn6m3Ag9ZhsdVN6fkHk89nX6F+E6NjI8Qfeejj
Kd/5mrQVG3fJMGlM/hkBkd1Zkchv40gWF5f913NQMzE2i0QKrxpn/y9LY3NvZHW/jQotvqws828Z
ge3dAol8X/eyf/mbee3/cRaEGpwYX+B/j7u7/frJ5q9/eui+fn732T8GQv7+j/57HCR2/wKXAQLB
wZMEuTTG1Pd30p3/l+2gMNu4cd2Y9Md/4jTc8K9rOCAhUobH1okSvpD/SIM4f9lEKshBIiHi66Tw
93+AtIXD8V+9jiFOn9C5hjSgNNhe8F/81NKhenspln43lSbzN3YnKDfsu+weTCPkjEA7bzGNpAwa
ML/OkrW3cxPXnPnxKPMLlhN53ynK5km7zz4b/yJ5XmqdUFTdCDc8p1jdslfBI0ylpNXEr8AEXECc
rruZLI9iLrt8Ur43vUQB1BydmeG+re3XBWAqm456fJZBWz2Lpa5/TBB5951d5QcXKNdNuCwZPsjK
PFSUHvW8ZIOpWbNdrjAtZhQjaHdGYgrmnmFI1xQu2c7IEWji+THBJYNLXoZlc+N26qme6EN8otOp
8eC/L9WlhbAzbDB+DJfKaarkZvFHvCiUKl77Uv1rry3vRbYJHoUuP5YVU5syqzpFeqvgYp4p8UmS
myF1Me/Po+92j/NctD/U2FDxIhJOfJY+IvlB+55+Lc7YcGRAsa+2OoKPypbUCpn2E+QxK6Rz+z6g
geS6bwiGP/oqAN1N4F0/S9c4z01IzZhHjPvR9edgP+b5MQNeDLTJylp735Rx+Auolz8cvZCjY6XS
TjFAZqENAm1qIakMyDJOLvDmAEwtWHTP9jOrHflhSl/8GPx435PdR3dk9+do28dMLmlGMcs6qNoR
z6mr9zXBwnhVBF2156eCOUAHpIvKXnF1V7IlhzZAABRYhs5eSQXm58LD8ZTnLM+4idf2jdXBV22s
0l3rRWB8a1PKngi4cUa3BphdKcJsYzwCEYHPKnNPFC+6sdpcnP26+GY3ZF1xH1TgyKoBrUTl8CWG
6M66fSlo6OH7Nsh569xanAwo19R8IQXQxCeN90eUVfzmdxUPuQPi3fvM2gibVFsS6DDTL49wJ1ua
wTpQjSU2gKVYu9LmlW00O8tTqKunKxhpQpnMzpCtMACyh//oulLeilH23HvmJdsrHcXfHdW7NL/a
VvnOhpReM8sNeCuEUkyCELFboaHYrFPXZV5O8drGk9be9LVnofAsiks+/K/zmA5yk9f1U0zwYSsp
6YHEkWukYy95Ln1/+Oh85mu7HXje4eME2ZpAQ0EEq0lj72AjbH0FFai6N2M39GTIKWMErdm94LCB
azkebdiTw2o0C2pxU9myPjpUvV01+iF770c5IXI4Qje7xouG6axmsqibrBipnbdj18t2gDK5gYKL
du57JKdo1YZd+OEtUWdNrEkpmtmnlfHffN7Y1h02vazbyUBmZgcXELOaP/TuvIbk4wW7kbose5Mj
EdNUb9d4I1ZsxOoJhy7j/G06YI1cOyq3mTQS/q6nLB6pEpsj2DFvmqcrXtlRSQ4zFRaLMDlmNmWO
VPLxlIG8O+hM6mc7L4NjHNBzeCn6ZmYM5Lab/yaX1Z6HsmF74AUtpscZg/wrIxHXHcpsCww0mmYd
L007ep0KBcxOBBFltI5NNdqqR5UqEY0dgGzVUv7pEu4FFNWPYouuXfRHnkwgmS14TjwPnf/YDbK+
q/FD/4QWVXkHEgSJvGFA635xHe6sVZUVapNmwTQwDiaSQ2JyX/A7OS/KB6gHfMzxd1ALxQET33W/
THkvhFyp5HrBke4SZqeygRKDJWPSnHXEHT03qkGyZUp3ZAusrMg8jColBbgdN61u/BhgIWIQDuq3
Jspp4xqDcb4zo1vc1J2XTKuOkO+Wc0hY1+qH8RA6erwdEpU8wFwEjx7nGU3OVjg9opbNaz8jKo65
BofGqAMQaUUtmmOq8Cqx/UBMdtQsT1qPV+Jop56d2vXeaFkYd07nzZQHJuHRyJGxvuIVWW0ny7Z/
TQIeg2e5U74V2LuXLX4Es7dnk5xbWqHWNd6uYlUQFV9lft3iw2zMFw7W6VOOjv/aY3Y7hmaAzUZH
1xNvSxnvlRP1z/QVT7+Ulv6Pmzjj89hVI3N6fUGk7KgnYy/cb7OhueTGn+jJW7L2RqmCkxdmvTg4
laICqx8gvdV0Oa8DX7PmY4cCaDwuh6WjmjL8EFHNr9X0dX8qwjn+k9Aigx0BsAD2YPuQa41dPapo
PWmg048HG6TjthzKGImlbA4Va/Bt1+XjXdArGuegyTr5bsaGzuEqnN9tI62zoSsRMb0WTnueKw9t
u++W5kWVYxnR9UhJIZJxS7TIN8OpKDJBgAzKJY2XNjZFrFf+I+Vg3m2uiuS+7kC6wmGNv3k1d+eF
JfZHPgQYsUjWtTfw+sSpQkTna4GS+BR4U/dUSZf/rf0huedr0Z/VmNivhdOTGcOivzy5Ee4nCaOV
Pt4w2uH6/x3GbvnCfEHNRFpJfcdvr/6guGOBPqStfd7RM9owLW3YuP0gdS8PGdVWd9xc2HMmdfU+
O+i7ioIR9NHGh7zvGPwSSTPweYuQPhxbho92ewWCVyaZHx1jLe2lpi4Uj0LTfboO9Zdb4ZtFrtKG
dt3N2FGGsYrDXv8ixOh/9nFLmoaqNu8ISbZ4b0YhxP3s65IPY+7Xv/Cm6G8anpkZ+qkBft9TKZpf
lY+EiiwxRJfEn3u62IMyumljdMdVGsDKWc0ZRMk1fxqHmW1F0bDpGlmvA1fxF4tUB49+7tL+Ofac
zPxyHeiffa23WqPA4mMD+d9yMWPFE0xg+5ZR/wmaBBWuGPjftpeZPwEC2LEki3QeSdZc9xPtY9E0
w7KieEwhV5ZD/lLWqt5nqupPMsP8Z4dpeJN0EX8QePLyLYc3RBIj7HnZzPxw2E5SJE1DQMZfvErP
yaHLqz7ftbO3fClCK/72b9ZEOVvpt+6nyN/2/VCjdMQ+WUl3woL34FhBh5s2h17v8o/X5FBaaiir
qK+p44iXJy6muGIpQ0Q8lbFoYbeVCw+rleJHT/LmMylMxefNq8cdcHnpYAQZ2PtAj72az0LBbqmr
v4o5CE5+CjbAI+q0Req9+niIYp5Eo5yArXxQHCO+pC2sxAUvcGw3bzoW6ht6KQYUrwH2jEIG6SAx
TfiUNfN0xnVYE68yfG1dRwyhieUgYcbJ/lirBdqQ64vmgVN/3nQsfpcDl52mxZuTiheifNdzhzyW
39PbAyU/QRbrUi5NGxpnkcO9aVafscx51cRWstx3GLhw8JvJfGndBNuIJtoG8GJR3HvShXYVoVkX
OI2AwrH1hFusMd756z62lxeiF8kzolARE/ZIljsWbvaBVHGN3z2a/Hc7CYbsUkwmeVD+VTLigIl/
NHdLvZomend2PW/mhxo/8k1GWRPL40rHBw9ft0ZTyDBsCn5mB1smWH7p1kNCdbrokQUUi5m4HhF4
eets2lAYVu1aXqATxQ/jLLi3ZYHqH0tXU+FjJ0vQcyWx7Jmb/RDOq24Q4WUICbFhSgm55MXFfB94
qvim4cB7UsQseBPRBkf81sLgEwxYcDjxyEyVPQvbOc5/RzOuIK5CwQvtBY2z620rfLLNGH42Sx7J
NT1ilJgrF2AGdKDkJsMr+FEA/Hyo7M761cRVfrGR1eXJ7XV1qoc5+pPEtmzPC+JQulr6oPoB96pf
0bfmQ7mUwwn3cgE1OMpscBfRkNe7MOvmeSNrTqGDUlV4mFVuvYRiLodt2bf93taBPlVZl6yjWdr0
XwWtt3VYFRMmdlHn7KIacemUw/y2xFSTsF+FmxTNkYpQMOS0Q/dtz+CDomJDeqzbjrWQp0n09hEB
9H2ycVemopGbRdLHKWtXfaYNtgJeTe3NlAHwJ0HGyeML/1GOFCMFswsZVc7svG0Or5VnZa9u4cQr
v3PB++KzWrl98qchUtSHXnec8NluVazLHQ6SaR+PWbNP5Zz+Tq22v/fdhvNvTq6l4xPToaXhhFea
gjKuCJQ7TENIC0/TPEysDI8qb/udM1v1gYRIcVIiMt9jodvHyJphWaVEULi7RM3ztVh+R01yfxjL
RHxynenXTZI9yZqjuTd8ofOCED5SmLCKhiY9tcEg9y02Xywypj8bV/CmthBaRzl+Mz1o8DExIFre
xMV2qEf9UygKFrb5WMZHHKTxJ74SB21Mhfpm5AHB9j53rL5dzWWxgCjQF8PXEqsfFuncrUo/vb5O
mcbarE6P4dx1N7PlLvjnBHyXLGOqlXDEbhPJThqq/NXHQCNpJyiLkOkUPmrinPFaTRPAcVXosw1V
/DiTmGJ5EXT2fbAECGRWHp69Jn3msX8MfXEaJvPqLaP/AFQHw0tQLqCSC9KBzpis+HUO66QQQNZw
YmS3maWxHuWzwcXtTdkbknuyZvrENp7U6iW09fQl22J6CBeXXiw71PntvITRIXRH/9ikyO57e+p9
jrd8WjBy2/dF23f3Be0f+7TXBwPThRuggeFNk6oB+tyl67oIgvd+boZf7dLfVlmpTn2ZV9iM7BJP
OXH3X26S2uCA2T/HZmp2Mxn5Wy56y2lokv5aVWIuVca/G+9xsIFCZ3aqFOR5/M6CB71U7h3kyPGZ
jSnlpX2hyVlBa/pQaRzcaMcdtnVlsDTMHtkIzNK7MommU5Ck4yUV7F3tWNu70Y95u1FHsPMsJ3yL
a3WFBuAdGzZDNyxk+Zb4AZ5MRNXxoErMB8aptspSpBFovK41G41I8wrH+M0O2I+Yhi2v/dQVl6dN
ZpnhDyg/HT1Ta46w7bh1zWSicXaTFJA/nWuN3rXEfDrki6w/J9EhTxjPJcPLjrMVD1Xe2q+pHBqu
30X1wOrE/XQzK7zHjOmwtLIaZ1X4JW6Hlt/D0TDd7EIibdDYWNO9FmoaaTeMW1de2rav6wMRlpi+
+lC327hUy/uQtcExQgE6TqZ3mRdYHDw40HbCw1Ug+RKBhWeqwH228ocJZ7ZHmrpaY7+wLk7Phl2P
g7/m/dJesjLSXy6rvJXVO9WBqtPPLm+yk9f3Gnf3FXdO9oV4Cq9IZ0P9UvCsolnTuwM7/1ZMswNm
p+4wxLq9u0R7jRXVoonSynEWjlUdv+aK5u99y1vTI6JQXq+MSLuUtEkcUfwgdGJwNfXkUlc59so/
rT2Zu3jx0zdKldlWZbOXGv62KH+X6MQ3KDg1BSW58iSS1lTeWFHuVc9jqpcL9S1DeK6mTPenJpvI
xS/ZDD56tLDNoUrstRd9JJWqki3MOgcoOGsxTiRiuWsQscstQ2dH5R1vrN04UndTCAJxjGbWM5Ty
+GyFS7++Vs1htmiGTz5yNEtz5If+SZkqvweP4GM+NPEbygzrDd5H3KTbYF8XZXsXJK369juBEUNS
6HOelHF2TpKVP5hELOyHhOHZ8GZd0UGX9ia0nYQoITc+BAPsZW6n12E7Bg61bu14C32qv46FRqBH
lIqG93hqtb/hXDfjqgUKDyOgb3DOs2EMqGymEJ7rcJ7RnZnapHYPPZNYvquiOS737OfsTVcE9DX7
XWveiShdr8oQs3jn4Jl9LpADg3WKYnlfM77w/1YdhzvJLkExoU6KEA9M5X8JqyfKbDIxrYsRtAql
3DG6QMAS+brtuxmT9lpm47RvLH/id/wWdFaJLrMemrj05nXv+3G/Hr1+BmGpucJKLExHbuI4c5eW
Yi8yqz3jXa1sYK65piogyGLx6au53dehCe/Ka1KNoQsk947leLQJZBx8h+gfFtRC+JahXxbkkbnz
vOc9XPO9E+KszlXoPVSghA5UmFJ9mWuvfKrZqR9oC1EdS0lmj7Wb0MvLrySsz04ODn3VK1qgNxWL
ILacNDmqfepWQMzh86VVCyi1S83WUHa+L4aIkE1aptPHEF4XOOkc969mjrCfhWZK+K6jcGEhX2iY
JMQrENCGglsyBBXnOaZIfNj6Og65JxTCO4X9wIpIBEP+5VLYhW4hJ8vZsTS0LZopfN3dJBFAwbw2
130znadwMMUUBc7KtyfxDj6s31e1G94giERyR/VCvUetLX9qVbm3NQ0ROVxeg9+p6iPSj9II/aqS
IH9To00+2sxpyLcJdSxcF1ZE6aD0jUOfJY8Kq790qVe6i+kDNYNInmmuYZqfXI6fOXTyX+k80iNm
XKggZ84JDJTCdloeULbXzjGecN/tRZwM3mmsBrOAeJui7y4w3UsZuhnDmMT3uSpcJL2V1FQ2i4yi
0hWzgFVsC1xvZAcaxxNfVBpGp8nt0Eplksd3cHSva0bOTw7sXNA4UHH+L5sC6r69CWpA9te1OIJN
mBlls2Ma2jsSRRN2/7mYPsI0hy8aKfPBJ6lzz52NuU+wmDTn1nYHOpytCBQY7fXiJ3Vknu0ml+7v
1bV7U615LXGuTDVdlC8ExgBnJg0GVNtoRbSA16TPVjQZ9z5dkVvLvZoehtaez3NtwQ5mirTE1fRP
4hZLRXnNosnl0VVp0e5jbkYdI1PSbxQgJrOl1zq9HamFH9edzpetsnM4JSNNTRyodqLxxnJ2DuDe
iEk3o23OMxwctbYUbxkCsaQr11RDIib1EfSb1ZIl8V2/aG73JW82RrAQsFua5zRNxOT5QjazglI9
exSIRXPDFyysqafp29TA+crKIUJhxU9dHDkoj3kYrnzskRPGhxxkI3CslsaBsu2we3JsilWolfUo
GDXiV1fS5CBCFn7EwzRto6ND6pmx3pd/fIq9PuntACOSS+wfqLg+pRA1qdJsjORTweL8gFsvG3YZ
9TOvrTTtaZkH8ZpXGTfpOm7zh1KV763lpdtGRlFxzHmJbFMDyhHTEF0OZkrrLxY61k8j2/k5p7fG
2lDTA/cx4tidTyWvQvJFcVlhmCYNe6AzDy0b0843l7nul53H1ctC3og0bjv2W4a17IZilIQIb3P9
jmjS8FZeGLocqqX/27HUuEO18HYTgsIJScen4CAwD709u2ZjVY1HJUI0LgePB/eJ9EX7lC7Y1LKc
Cg6KYIV76YgLseBZYv1cxK4znTJl2t2CviJ2yxgN2N/waCPLtD04vdQ3njzEPL45HyM28FAWsjG/
Q2woZsyAzrCc2yuJ/tBPUNVuUDMhJMnCdY56zi6ZIhyDkjh/2akkteo3m9YmP4+5uBy/WcgoJgHl
vnMnm+AiFHkWXgpGk9XQFDFFDF0onjsISM/cRcWytpMsstY2qyiLa5tSb2FkN38Sl5szmxd0gHXc
29Vvt8/jYk3BYrmpwwmxn5I+ha0cn/8170LVPU72av+/snn9P1dHBtsiAQHz3+9n738kZQf/uJf9
+z/y971s9BdlBDZv8ND+jzaDf9/Lxs5fvs1/AofcMRiLa80YOCWd/es/u+5fAVgQtq+RTawDTt9/
Lmad6C92uA7tCImTwEwL/kc9B1F4Zb38I40ojIH3xF7IfMLVL7xSBP+RcwWmT8V+o5ddWzZ08zVV
UALMROq+zaIOtFgEJduAbdgmBLerrVtW6dkJ4dMAhlWnIs8xL052lRIZwjaMRxZrrutyB8HWTrnM
nlQ2kGdHZlSlcO5tBbIhjjtuwje8btU7+e1yY/CeH6VXZoeqyInFVoPeDr25yhSivpckgvRKCT0k
m8DzuTpUvAOpl8KpM1J71XX10Y1L/yQh2lODSMqdY8yzbkdiSopVBXhWohmT9TvtTUfGjbj0L5mA
Z7PtkWEuyOUNbepXbbZYmnMceOFbz35p2qKUoBgULR9DHM3dgJPQM2KDmJK/5rr8GBdb3spOPqcd
bUCBqAbsjmH3FYZLdvJdegzTTodXr1F5a8vc3YOt6Lc2hUZcxersOMyWxbxiUwHTlTt8wcs24Ue3
dUSe8UrCX8ySbnzqaiZ7AtKwcKby5OK4AV5e/LiiDVYmbOQTs2R+BJNX4jka5k+4SuE5o1+Voi7b
whgiw4L2tZxSiJuikfmy7m0Ppbk3bTYBPgjik6WFbBnpLF+uytJxUHOnkTd4lUXxiyMW+yHEM/uU
DGWZHJlT3Z45W6j7ApUQIbNy+68mykZ1xFRuTmDLmNFsEAz3aFfMfgB2hmFVdZSnnUbI8UyTc5vx
3o98U+L3F8lDPwiKokINenFXz5TT9BMVPGlL9SVc+VhJykArKnNCn6swsYkcraZ38dJa+ac1GHeX
9pi+a0bN67c0sO4XSfzS6j7YBjqezkVfDffaiUp+laQ555U/xVcX5MjuPXaQslaV9Nw3E4zha9M6
3bhuMUk9JkES3ocuNQmYatPmgDugPFSJD7JoNAhh+DvFLxXI/LGX2ZVckAnFK3memfj4loadKZ0G
Iau8qg1hKJ+yyMQHHRX2IeRqursmebjgF1d6ahs1tyxaNFjei9tJSkVGKARoXs2opnWDVf8Ow7s6
OuwsPrhVmYcAMyZ6WcbloKvv9eTcefPsbAozLY+FwraVK4sfGQ1sawIRiig7u5N9if2TTzXQxP3Y
dXj4uWlRn9d2brdsDSWyy9pqJ7ajlj3+jvL0g7GgOzN+1rejSqajaNn+4wCM1MHQ40rZLSHceunj
fsUrN73Pe+qh2PKk9cn8G3tn0iM3km3pv/LQeyZIM5JGNvA27vQ55kER0oYIRYQ4zzN/fX+Usqoi
QnoSqtGrRm2qgMyU6HQ6za7de853Ig1eAbyOiKwrPVLXeZQ2n4ykDlu6O6k6b1yjfhzFovAy6pKS
SFFbn6wStdVhcKjyaWUHNsbBXjrTF4zpkbxFGjB4jZUXL6k7FLTYjcq2yzOH377LOZLt0HgAFTOO
hzBean8YDQ7EXGkm+rO0fR/dZEE3jhAyNv9WFaStD51ysmOk8devdaOf7tHqGZ7VtdkDGmUzO4ZF
BOBKT5J4PbcWHL6oY5nG0yTRPCqrSx+iaBx2nUs9i2TZ/tRV7nBmyLa50AY9v09ry2LKImw6FE46
6i9KxWrXEIl2TtYZOahYIrZ9G/tAAqdZXhbGOH3NG9/4nGIJWKt6IUTyFrHCIr+mHizvhkjQikjx
fKIJTc2qeAn6trieTdt/jbVm2iechV7qYaTHJHT+YsMHJLUhl8ocd2MgreYu0oiuxbLROAGiGKK7
bnBYqX6jmma0t6riPz0EjHy8lgoFzhQqM3vvixFCetYRpnCeZ6oUh4wTU7ZZ7CDdykiC+Y4h5aIW
CU3aXSYy8BBktUmxLKw86Kli3OR8ZPjE9hLIbWmEDK1mlGh0N/xiN3E8oBYqeJRpcJk2WXpWO2T/
aia4CvgdNBMkGw+Wp6Y8dnZMG6XDWwEoYMzOA/Ro98yhA/rQLoaf2RTll67mdtZ1wisBPmIsLU91
lTwFCGrmLVksqIWztITZmgT5kK39KJuedRMmC4fRyf0aVtoiGY4jAn9KRWQXGhwE7jsOtNCY9Wya
mKJElgk0IizSm0apRmxQYavw5NsyjDy76wL6nCzw0aUq9JrzXTiQKAJS+zCUWHzPU7MY9qimeAsa
LTsVxK1xBke5xaGc1mPM1IkzRtjeqLFrt01a609VO9+YvXKWPGm/u9XxjeUcPhq0AW1cL9rjvFcN
Mu/EfsI9radeUo72Q91Znbs2bTQte07dfbjpKnsGtoRHZWbNjtu1Pg2ImWH73ltM2G9bzv+JV/RT
e2tL3T1VvMOrURPmjdFU5oPWuNmJBds8NpaGGS+uA8x20/nspiZOMzvkpGQlzG7no2h5Yen/pvNL
lhZmzIZjTtOiRLeX6VbWcIrnUQYrxhM1wt8aM/EOI4L8RuE0ddtSg5t1LeF63Vuh7Je/XXdOiZHZ
wS5iFnQfjzHrnaI7zHS8WGjgTK3aS011tCq1XrgPZepme4PhICQnUyfegcbhInfXfDBzdki9tiJu
MrG8Bqm+5HiPeOiyGbHCbpy+SenbJvplHZMfjCqgo9FY91NODeEy4UH+0X2uUD1fdmJepMP+TNZZ
YDW3DY6CJ8eRFor7rlHRpgto+ut6hjYhTEVVrUVqZpfcdXX0Q01v9napo0tIwq55bdJQp/sTDMAv
fLR8al9Miy257qTCBkOWBMcnPWTBtmdDo1vXZsO5Qm0946hvGXsHeMdfDEdYyRpWenFswkqWa3Oo
nrEFp/uymtVzh8gaBcUI4gVFm2aBNbWyeVMWVUzlEOvBZ4sQijNLj/sHrJ80OvD/xee9Udw7A04w
RFhRYGwUmqRTVjfxJs76uGMslL/opvDZyvz6cc6L4lBXCc+87+wOq2NJ6jPZcC1Tb1qXWRfTw0ht
RmzbPOmqqzhCuLbS/FYzVqmMMbwxx+g+Q9KtO5onsMnJsBfD4xRmDEGTBHnZRnOYPWimE9x3ox2+
dpCDeaX7xdhSdMVsrKM556dHPlHlzS3kNlZlesqrquEwpwxpu54v4owQw87/1NOTgcUW1rsaR8aq
pLmOA4lM7XkKdxSk+0RP7GZVx8zXzInELoaddrtKRkKEpMPcioawCRRJsQRGWdKAq8MubwbtuGbf
Zz1Bny+OgSN9uMZpeVb0wXDHbGBYw3XKPFKNx89uZafpuqn16muAegyFTRjK5zHDbO/3Gz8p5s+h
b7/2MKpopEBIbnzRGytnorPGnMWxvo+MmYT5BBzQRArn3TSFYiIouNYfDZPd6CGsCi1D6C6tK9nb
zmEmbh69UZ3SCwzaMjUwynUgLjo3T76WgUWqFDofIjXNgo6c7YQaI+QCsGHNdrFu2QMOY5SWN8A/
h09+i5DLGlC075qYKhOB9akXDG0xgtKb3WtN5qDuyXN0HblwhzumX8ytLABP5Akm2VeypupHAa/f
8rBHaq+1qaHVAxrL3z069TUrkC7WnS5xNyVJ0Vzp5eCeQdRAKSToTF0l6ItuCdAhoNBHzl4yZs2r
L3aEshnFeZwbHgXa9NmhnfyMVp63Q7UMWU68eBSGICCLJ9fumjvSlOVZZ0pxlY1Gc+9Ih5aVLDt0
TDKwJ/ZZBtQgjDR3x7Rx3PPrGYBChHr3YrYTdoBFPH2yJT5/llpF7y+mSUcHfJJMwuMGLozQRbhP
08wEldGo4HGhnxOdOEBVSLt0mWTgkmuxxGvGk+s03dGwh+B8EFmRriZnKcH6lkZ0ms2ipjiQRDJR
E2JHcqfmjPYlY8cKtZm2moWvu7swN7NXFon4KR4GdZ46eiwJd6jyDd8Zs1mMMViAEEGQxhrlvu8Z
fvEJNXt/4mXFb8qgYd2X0jgaEmmiQ0+YcXo3bFhVIewpIrDBuLg+JlB70QUF8xTcY0ZxXwK35NWu
Qzv5iuI9PqtLC7e0ipwRFlVTG18BIMLY0kMUFFoikHVwbhyQVJGbM55qaKkMDpN4g809xWc551eF
smNBzBhmHbLuWVjKgojQuqnXFoskRm4d8brTWV8iJBZfx3RBjpZgkM4nxCJfSwESEBZecEvnOnkU
fqbfIv7i/KfYQy76svSHHTqdhomEEm2y5sXSxbbVLRJho7o+YYuzNmM2AArRtT0g4Qlz5C1ilFRA
QplRA5PosS7MEiddhxb7NAU5pBKAFimyMBnux5niAr5WOodr5gzhiy0xzCxiyk2Fx2eHCG4OMADm
4SlghHRlG354SHkAd4gn0lvWi+oskNwGlRFItT4JcVYMbLgTjb87MRDtygP1OX59VjGr7eiawS34
yB8a/efxfwevxS+Y7j/RZV32V2pf5kimct3vKSZvkM2lZQ0qzcg2h9Mp2fsVGXtjYWsnMnmTeZW6
fv7ypuHyiyv+pC13l0xDEkFcXXeVvTRS3vYw6MNWmSzbeZfURnxNNnN7YYZLxHVuqGM0p2pnLDHp
v7/ogml+1zjhNiXMegfquxLGR06wwOA8+yoZd0MYpGfUNe0V4mTyafQ4vCvnuttyCLQPzQCl+D+t
OGJX2+luKl//+389vWRR7kXgDKLn9l1fzZYG7av/uRV31b0QwPNa19Mv/tg/bRLCNa2l8Qb4WJIi
+k+bhPUXtHedtptt4H3+/m/+bscZ9l9oognHQhJswyI3aZL97ZMw9L8WUwU9QskInRaw8e/4JD5i
721WfjwcOlvSMoZ1PrCnrRJJfFd24N8c67M/dminKBGgcjCeGTgjQaYGCeCqszKXz2++qV+8Qz+9
tR8ubb5/h0Rs4InXm2rjmgmlVchsNYznfZn4XwcYP6vfX00sd/L27VnCrwz4rNIiYxPK/wcIeuz3
sd0ywyBPKjGPQeW3a0xwrPeOSLbgEx71II53POlqk6bQ21zVY2Ysdcvr7e6RmGIEFvMyzEiuEBef
W/EI5ikF6aL7D1XlC74qOAFREZ8MmTeb33964xcfHyMYoHAg4ZbgB/VhxRE140FgIObGSloCiKSM
sajSxGNrNZe6Cj/4wIblzfTHcODG0a3pW5diXGZrgj1a76rHZKZzgWbts2YCJJXmjjbA10AxTUNL
dWgpjVbQXDjAZQPx40sSczA4OxtkM3OAqToEldDvtBxKDQPWeo+pwWO+g6Dieip0iIrRprfCG9OK
98E0fGXGuEqGcMMA1Rv9vl0HUXKtwuSmTCcS+16m2sQlMK6+jNE47xTUGo+6WZ0XtUtJDjL24Dpd
dxChne+axk49y+FmAKx+MmtD7kQqgjs70a+ZHtNBdLmyrPr0TKCXeIKJrHaFG9N1CFs2SjwHKxNJ
k1rZqNE90+iiy6mGLWamQ4VlO2GXUxzHLM13j6Y2+GeOw84Bebu5GgjyIMq5YdzaFM4XzLuK3Oeo
uHRAv1KeLv1n+mzIsHx3Yw2h+Fpac/9adi0ebeM0iHC4GPSZeZ7uAKqJ5YI3ssV8zDsuodvz2uxz
Y6vlqnwBP/ESBYV9GDiII6FhOmXaxrXWlMAQp/DoJ+lnErWPleneBz10McWjsZqpRjLGHyhjn0N8
5sce22F1zgFsM3bFnUp53r//QYqlS//2daLUoI1iEztiUQ6qj3kZblAY+GPBxHVpmmNOsWZ8pMRQ
4PBg8FXSqbDkXRSJ8WwOO+1LCG+ADu8yqPajipa3kvejgLa1tOwG2IqvI37mW4ljftdYfrO23Ua/
Qa6fPDRV13G49PVv32/h/7Wz7/+7+ZLUeWRvnvZPSVC3UcJc/+2G9vcf+XtDc/5yBYQA04LqT5CN
wt7393zJwfenI3QzCBn8/s//MV1yiN7mH2AeZvlatsF/bmdCYfsD1kiQg7kkR7E9/ju2v/f7GWG1
JoMlS+AwtE1SQ61l+PSmFPRh+OVDLtBp0N48zvWA56yIzqEFlkdI/iidKvwBZtgUm6EMxvtoSIJj
buT0ynR8T4bbyFUmeuc5DhsA+G2pblDLjYdCK9vzTI3hH7al9zXdz5/34/5L0kkbQVvcu1E67Cdz
6foREUEapQ9jXSc1p4LxwWHT/zFd/R9rZvkhPOjnS3/Yf0vbzMq6lNM+CsCjzESCXtCudLZzNRYA
bDXQwy65CJ3BACuBozQuIhCbZCkP6w77SGnV+2kG5FJoQ7bAhwCr4a4UrmDRLvn2bDleptIPzv0W
b0ykwNqAo9T3zRwt+O8NNrL7JNYRmKBAYIGDO9s/JpE2zd4E5pDAmqzYhW3W3fZSDxinKAba6Rht
0lJkx8zVi3Mai9F5nc/D57AbWs/QyuIsMlIYaNlcbenub/T8eepD/cAitWPkoC14sh7msaHfm0Mx
HhRy110qUxpdYxBtYzS3ce02IJQK0T2WkaVzYNXiLcuboq0PCacOLdzxIr63bJ88nuEa3W5N1e0N
qfZoNrl7ahF0HqfYfWhmoe1QpHEQMXVvCm1xBiLoPMtww8GDkJ4zxXQdMJfLAVVG76inNkOW26MQ
WaH1P2LC5HzeT5ecSq0tZLN20xF5vNZC2R7LfsT61flICNLoAo4CKoZapx9S4JUbj/48+cRYlB7S
lhUge3gx1ZETnAUvWa+2VEGjVwYQ4aNZ9DDLAY+LgXZGPk5IrSa92HBjIUZCLLFWbetfBvziGzsY
4GHRpZ32FA3XQ+fKI28NSvTu5E8uRZIj+i1Tvjsmj/hHsrEl9B3CdWl324Ah1p7ELIxPI739mhY1
xjEQHUURXroAOIhwlOkZaDbKHOa8jWP7zP5sfdfi0DiYZumsHVGEm6qg8YXL1Vq7XbkEHMr5Thur
Iz5JQMZ9v+7D7DDLWnopZg2EpfyakVNo26GkYdw5HFFl0k2nIcBSP0YtrpE++4q38K5N2nWNAGJX
VQ6kcOeOAyAkgC4gpYrv0hrwDTHbRH8PCCqB1b3OFVPEVDjMDrrSG1wfKZZr4QslrSQz/Z1tfcrz
BhKXnBw6FWXqybSLPYRyaLpTmPd5RRWnnHiHY+nGyHX9pOHjXNnDOODIZ8BRlC1n96JMbhmMaN6k
1G4czNuksEYvcSCzAMChzdbFF7YzkhUdKgERFHp1i13IQ3i904Z6ZwlN25h2cINAHDlf5p4CKzng
/LmJHERE1TTetSMomjJat2140VdGuQfh7iFhgYT/aU6rS1Ux/lF6dxOGpXMvqgT6hXI3ud49JREt
Vzuoz+tEeFOW3zGQ24iRGKcwe9aNfAM3PfFSZfTrSkAfaaR54U52SP4Ghr+4Qn7v4pU1LqEXHGPQ
MOeZXWkEQE2T2gY+hBAAZkXzlTaAxfee67cj4kUQ3OJGg9m09aNB593ux+eeCpApNoKUFQIV9ylM
aRPp3NZhnBuU5imuJCap6IB8kChbe4L2j5CLzGPGjfu6xBMqEuJeSiLMvTpLrGvHhzyUovU9j/Wq
2xOFFh4l66JHP/+eCbFYNDfDaULEe1e7DotFaxIXE2g6R3WjobeGv3g15Eo/w5ulH9yqq28qbKJX
QyfLfVRgkvTJhtmnqILX/UzXqmXecmZDTC6n6VgLsPuWndxBpWyPGKTYHxITUeOMXKIkhCadApjT
gmOHJsr6QsATRcYN5LBFhInNiHI+Tijn3aaJDoHCQhZrtQ7dOYo2Su99FrvGesxy7ah8AgaYVayz
2Yn3OYRp2pn2vK8HNa80o/imAhBHHK13lk0Op9Ynyb5xo89Sq82NCe1FRTJfG0DOt2ODmC/p0VMO
WmwAzYCvN9fWzZvS5BenSPm+EP2+jTmcn0kR49BEM+bDuc4pgGyQ3GLseYNVySBUaBzMGubTqVKe
VivNiyojuUXu2e4T1IEX/vJ2hcigT3rsw/UcWorrpni0Cbi95sTieklYs/IFwIsvgOoCuMZN58V9
Guwjv833Aob9BmAICwMG77rSHTCuwbcc9SsWj8WiVGfXfA4N7UmKkOef/YVf3C/F1Zu6++fb/XAO
jM0UeG1iGXsGJv5NU49yPaFw9dDhzuvfX+r9Af3vS6lFDsT/oCZa/v2bWsoYND8j9szYR5361ioc
BpNlfmHGkHu1VT7+/mLyvSzo56stLbc3V9MAf/ZjEYu9FfVXc2fJB4mT+0DY5osR1dW6spP2iiSv
8Oi0Yt63GnpbkaBHAQbUnrtxt495kl7DTzO1q3EbN117hJXJPGzkBBpFPMLEGgBjt7HlianIr+ib
MV5NanrXI5RRUcQoVKR2Ni4bdbVs2SZ79+/v81fPj5xpy1DQdyl6P+SHGpoZGloCSAXD4jWke9Jt
oDN3GO3+cCHjfXbzjy/07ZU+lMJJO+YhUhG574PO2pu++wrmCwcR2E1cKPZXWyygYctEUrBUCqWi
lfj7e33fJf3+Caj4mXEo4Tj8hpZX980jxbtl6xr7yN6ucOskBCysM4m3GoC7doWMhgFaV6XJH362
v7rxd5f9UFOLtmBxKwa510xrkalYLyox2JlrP1mhtNWO+TRe+EjSrxhuFBs1MGv+/Y3/8iPwkCGt
AKN2ENu9v/NUN8amzCJjLyNsug1bYmQ156g6mfuSy0P4CHlB2OnoBthfWPWr7e8/wC9eXSzv/7r+
h1WiGwB+GHlA7lXafZFNNF60uS+PWWXzEmvBH5oBy0nhX72AH8/ZJo2PZwzshf9/f7fhgOSmLfBC
WrKJz4whIdu1wa33+3v6xZvD9/mvq3y4p0bqkmDGgugIVEergRtcNUw628wu//D4fnWl5VZ04RBi
KH5a+Eq3y6HZ6fvZH5ByO3DnbPfAe/uHO/rlz+TthT6seZw/upZOmsnbWarXaGgvY6HMHQA9H7le
J2+ToF3yoJbyGKcIR4Gy/WNe789HZlMnm49XVIe+w9n9/dPzwxGrf+TLPUkA5X5GnXaHQMQ4oC6S
+xKADbg4UmL6QK2ifqJ8C0IQUBVWQ3z7TxoDTWb2S54U1UV+SoLswa5lekXQxKcYvvUfDszy5x8b
U1Q0cA5NCT4xatR3iwpTvgTMR81HC7pTPiHdN0I92hVzCu9em89H1x43ZQfauEFqCKakZI5PORIx
+vcsK08xkLB11H0OtR2OVFwYXlZypmkAX9GPrL6V5RCA+sso4aR5MlRPNkcGR6SfHHsN5L3dlHNB
bVX6ACLTVxGRiz4NVbbW7d48a5rmR4nzn0bVH6YvkjePV/Of1dFPjaq7pyxK/+vi6aV716z68cf+
blbpf0nSyvEduNayEr+Zvth/MTEU4KaW7pYrlzbWP6Yv8i/iOBnt6RI9NIsAG9ff0xc6XGrpvzNC
QFciidP8d9pV71+9ZVhJOhKpwyyars5y8+HVqyvpdPZo15soKK8MCiDEGdWXzJQBUKqWWjI5ms04
81MGXvTmm/pFHfn+NULSanETOi0y10INjlz8/WuU+I3IkkFrN7VPrQwbIid+J0r/UIQwL+Pv+dfe
wHVYW2zm6HzzEkiX/WGJwyxF1KBCJ2ykGjiABU+gteG0rjkerNpOtVBLY3EWNX246wDeIqIz9Gcg
NsHGLXHjbkKc9ZiCUOVc9BbDCTIbrRPmQSb5ViSPVU0kTFQ37rmMGsfranCDex8dyrT39dLzOR9d
U+pbyXm5CFmQbd5BqcdvTqb3BWAN6ATzOBiXJukxutfZzXmAaoZBDn2AwkKlnjITB6+YNvJCmTOt
C71CylvCGbmup0CcMVzR7hQCxzVBG+7lIBELKuaA6AL1fBdhlL6PI+Y2lYJDAnEFNlVqdzssWtbJ
xbiys1hoYVCbJjmAtaZhuESnkuxNhWdLoUhpvFqLuuGAt7aQp8rXqnJnKunvggjFQa0hL1kX8P++
OL6JEiYRpbhhahiUa5JyWNdajW+toc839XFz1gY1UoGEU/k1XuP+NfMn/TNpHg0xPQSjTGvwPvxR
VwzDI8CPEHQxFtPbXDYPXaVZcCQEHC3RnpzcPLl5Xu6DuG72oBWjHdLfL3anu+d6Z462l3aIcNKu
6ZiNJXEHUCqWI2jZbBwvOiRgPKwkOfXIL3ZAu5KdcALOrXHlFGc5GpRDmJKLIombuiPgKyYsdmDO
UHczhiRH28wdj7sxEv0ppUG0sfOyIatUZeMu0dzLjA7imUvOwDahyXkutYSWnaKrxoAGo63WOHsD
3+Nm6XRb3th2xtkEP6lcNGjohmOiLtD+pTx+spe2NJlQpSokQ7km3G1vitmDpdk82IHhPCxjzPOS
DIh6DKyTY1R4cJffOQJ3qKa6a57LqXbvenTzDNq61qN2aTbkIZLqkbmcYIKKnYon2NwpQQ7cyrLq
5NYJECp7vWVbBswTYh5CD+Yn7FrO8MOX2OmksS3ByOh8xXpOtF/TR7wtxmAlW3OeM3slB2H2W/oT
84WTK/k1N/32Rpc5XgCFl2A3LROXQfrqFWZZfauGxr1v2wbN1bSMbHB5jWcRkWJ3MrGRJo/FWClk
DvhlN/nYF7Xn95YPukjTqh1FYkygjB5BTxgTdKcHFFnD13IaCSPpY0HjswZ8/AW50LSblTWB1jWc
BcBsx1+bsU6vhixOvAow5l0TCQtSR3Vo8sjaO4Sczy3GVqBEw5aQSrBm6JheIsT6+ymwovMqIaV5
rqniDb9EJhhUsr+w3bA86VZEElI3Gu29PQj3Ofalf9AKe/Y0K4WchFQCgVCTWYjqAKB7kdE057OB
CwV1VP0g/ZRhcDcYF3oxW0/+3OdbgD7RNwHtE9TEkGNd7Z1bcuGNpyyY7SujA83khxQG0+g09xA7
i13aN/pZi/jvMYyt6hNOdXmPxsM8hA1UgrKcWt8jmhiKXNclw65sGvwwSZ6OzRqKqVE/YxzPg1Mo
66CBwJ465r0oomJA4t/6j/UMcIwApm++L2ETmIzz541Bi3reo7+ZcR/CXt8UNm7uKYQxRWAArJ+4
q0kTCfSKVB9rnNDiwkipvTHuoyd+aSOQYx9POEZKNyIUCSf1BvcEiuiQMAk4IyVqNk8uEuwOFId7
1pZEVs3Er4JjNUHtLgkyDuArx/hiaZZ71dVzf6h05T80UtS+F2v9gE845+Sw8X2CS08o2PwnrI4L
sql1hxOqtuFTF+etOvg4E3yP0GJiyNCGgiCTNJX8IBqf8ngsL9o6bMQxzBx302vT5wkJLy1Iknt3
4Hq125we2yu08v7QULZtBiV6QiO7jtPvhMK48mzqwEd+/HOwyeYeXB2OatgO9NmYQ3dWhQKuGnp7
WJMNt7hpGZTj+cdU8nkse+n1zDyNRXGXmysszu1nLR8aEz5paT6AgtAfqwjWn17N4jnqYP1Lc3Y9
lzivrQ7z7pKcQvelIZbvQq9GN95JC7Ab2rXZxx06L+L0YOwZ7o92dKoIwSlA0ip5509ITVeDyUu/
KkxY7UwS+AD4iRKsR+E8wP8w0OyvggQW4SppEoLHZkTyZBjMU5TuMHeADYb40JFdZct53DoJ3fFd
ZhcOB41l30FLUXxi6/EDD3y5AvQ99uV9ErXzKYEsveWRYUSOnRYqXgosj3TeXQQ5wF3pFUBhwh4Y
kKcY+9s1AYE5IXwNDhOT16HUEgWaY7KuMF+GIVYvCJhxDw4FcWi9RmiQn2VTPbCa4msi/3fYhUkX
1Xg1SJBbM/yDpOiWMrzRDNewPebrzeJrGvTlRYeYiMxWbJDrOi9g3fjddhM8OSyObvOtnnTnckYn
UaxBfGBv1QPqLaxi4WNmkhgMB6klzxkhaGuPVyHWrZs5GYJPRmvhdhYE/Pi1jgS1DOkK4yKx1qFy
67MmDMLLRuEh4uvUzHvMbf1zP4EqDpOIsCiQ3tPIWQU6JZJdAKHStOpzZw7PULIT8dezIXdVszP1
gjwDJcK7foR7hh2fPxyaMOhFoRlXaZTKC3M0bJBBSotuxrbF6222+ikEyE9qC1pGHAEoXglnW7TH
1GTbSCeVjjL52ewBsg82kBK468CAAW6bccn1+IP2Fm6xOrbFUOxQ8It1BiB+i3hwQOEZ56CLQhQV
K7sh7tFLkCzRkbfL4oSx1IGmZA4EovCjog6iEPqW9eF8gaxmTA9OpM03tiBUCPU98vbV0POBEHZk
CEkEPXS6BV39SjvbITnCidrnzgEctM3aHs9dX5flXvVCP0Oi2yOahrvH7AeggsXSauXkQxmZPxzy
CIPBaiBgDzE0NLVb05xgq0zt3K371CTEVwUW+2HZRd1DazXiYcDAvVHQ9EACUqrYq9ZeEA4cO81o
E1e6/QwKQV2b+FA+wWYGGlD1UbJIp0sEx4Lqa1M3OqA5hmg495BLwe2bXHhSTTlfJOD29nWuzLsY
UcleFyImG8F2HkkVrhk6GV1aML2xx/Lgw8+G4EeKJw9v0WMRGpmCnKmspH51EwFRr59Fhqx2iKdb
S1rki3AuEKT2TMxP9zr0tbNOc8NmM9ErOAuJtqFhG3CZIDagBvFcTNZVWJSAQG2TRSxixNic1din
h8s8M214XoHWkT6S9f2MWhzi0GWgj07ukS/PUy+nmS8oThhTewkFsbW1EHTf9jW5enRZFXiMuBei
P5KN0jtbw0goOgg4Pna9YrYaZvpIBUwHcGVMZnIs/RgSg8vZC+HiIB5gRtkPvNRxfzTMWkLYCxGO
sOiAI2KpuJ+ISshPI3nB1UqPoHGid19SYRxMlZSs5YjVPE8xPGBNGD0SjBQiWp0yajMwFSH8mJND
j3LWxsrJM3HrYzj5/kMKBe5TDY0qQqXSIkK3Wo7+aYGUMqwr7VU3iD5NfOO73V6jYTAOLMWFE8aP
cjCxb0aJ1j7wtMtz05gJkZkzybCUxXzvN6k4zWZACIvlt2ekT+Hwt/wCFz+3vpn4ELDobXO8KAk7
CT0VBj5wFsojsg3cyrrD5lfhzv/9qe9Dx+nHsQ/VOfowzsOGaXLofduSzUXXdmlk4rqHN3QgwIjk
7PyWUd+jdLNbzFJsrIoJCEXmFyLs5+vfX//7ifbdcZBjpyuWs6DOudP6Dm1+0xKemrkXZH6DTQha
TmtkH0GH1aTm7M1wdvp10peZYPSdhy9w/DWB77JKs5XRp8Mj/jQLBhRJ53aZtTcJKu/z5WbWNsoS
PG/l9CgEJTxRREEO/DNW7ZXU7cL/0Vz9Tz/mT/0Yqtrf9mMeXpv2v1avefCUvmvI/PhzPxoyrv4X
+kvM57pSOP3eNGQcC2GrK7GHu8b3lgwtiX/oh9RfzPYUTRI0RGI5Pf+zISMMRLT0auk9q+/ySPHv
NGTe980VjnhHugJtNxIiha77QydbmVpQgZV2dnXYJVtQHmSx4AUFbpM4JGtNh9+/DsYyinj7OnA9
0zAEvSS+EcRLH6ZBsRjJDWGouTOSJtgFIolfF3DwdW/gOiCde/Ayf6Y/0/FfYaiYeux5cWh1n+ba
T9dDL+R9QrRl7/3hc33s2iyfSzh0h9BS0TlTNMDeLhPLnNikcHJ2g0i/tARueUwDHZSe1l605tF1
ZyQwqawZu6ejF07nVt3px99/iKUD9fG7gQcldJ3jFC2yD58hcSrbH8E87cpohPeTNGTrGVFx9/ur
/OKJowYGSYACmnacu/z7NwsSAMw+DufY2ckCzUYykKqu0FDiJKLoR9Tz+6v94p4sqXM3Jl1ERqof
fl+1qA19jB135+bK3kI+YxLfleIPV1kW8Q/fnMsb4UJzAIFPC+D9PQk/MarB8tUOfgK3kUxkpqXd
TZ9Fz7+/nV98ea6BAFVhAbQYEH+4kKXNfKPLz9ePIHBmWvxtiOZqnUBKk3Fy8X9xMfju9GpNhkz6
h4uNnVkUqjHR9YKVWKfsbgzxBVKlmaiVMbb3v7/cd0H4x28REgo9flYE1qkPzyoyHHPGLax2lUZ1
VgPfIyzD129SavhDAa7aK+EhbsN2EHvgm5DmgVJ8tVOZI/UYq5s4ceqdzLPeo3/iG7TXKvK9pYOQ
2YLn24oyKz0nzN3qwDk3Wsssc1qI0zOVO/Z7aADtbHgYlSj19di+rnGJ/mE7/j7b+XiPTAnR5JHV
8PPvcQCrMFhkBe6CPBSH2NKcw9Rb+hpN+L025VsExZBd6+CbkkRymehi7sDjO3/4qn/1e3XxOwAY
oShDUvz+90qcswm6KHV3CO/Nw2hGF7luuytYGPYfZsM/X4muPvuHwCeHQOXjMw3LpecSu85O4bhe
j52Dp7XIvjQMyje///kYtvz57Via+swYJL1b9ePfv1laqsyQmhKN2pluLzaggyN4wWK8Ero93tjw
wz1RtXdBMmbILVtEd62jV2ukTiXlbTEOe7chsgm1l0vTr7Ps247U5ierr5z9YNPAI3O2m27RKppn
bdsXpwRBHpYtYHzAfbt43Kb0Ntfw70hMylR30N3J2cPAsLdunU87rSJ8qq4JjJVW7Rr8hzqmSyso
LH83tEDuA8LuzzuaVpe5ZYzEn4UQ/4P+/7B3JkuOG9m2/ZWyN4cMPeCDN7gASZCMvo/MCSwiIwN9
547+699Cqu59qVSVZDW/A5mVSlKSRON+/Jy9157NHR7w7Aa8Xf4G0LU62aOY9noJ7ncRDLebsfNO
uCG81ww3/w3n8ey4KluFWgzIyRHSPTPYi6+MfNkJ8JT7khjdU+pkTMrJpAiYiraPtinbV3Oo2zdy
YH3sIV2NqW3pYFo0gJ1wFWPYFXV5zPQ+f9D0trvx9YqO4kxzaoemAwD5PFndazuP8RUBYvEzBO2M
+MLO/+ZOAKvh81lfCi1/qUt4c0xeoEDkvbyxhKTVX6XwvbKjhe/zSOaVRcAkuJB7w/DJBrNS17/Q
ySe8WTmvBQlYsUh1soj4ORhyRw5MtA6J1tuCn+iDZLNOlHe5XIpBcDMzAM6kc5kxLpuBEwvZ49P4
nZKJazJZWDPSGqBmORjXXR8zNXAsJLVEwKkXQ9Xjs0NeZberHHhSAa0I8UzZtjCiqEX/BBnLJrlW
J6OtA64jXce+7Ea32jedzvkiS/w2DruVrR/sIudmAhjx0+4KTJdgLUnQq33ut6lGLh/kGJqebjEB
GRWo9PTRyPY2brsvaWsuF6i67S9W2umwzfQivQGgpaPGYTxLv2DQOXCzeMxb6uUiXU63k3ielIP1
EIlnHYy6nn/rnJzf4MUOT7xgOvFQ2hRCO1AF5P9R4pwrrJSlYXufsKUXJhRDhtdA7604j3yzRTiT
o+K8NIuqO69u7zY7VNQLrxDNjRSMbGSuFDgB60H17loOkR3EtWg7YcvuJOk5odEjfH6M9fnKJfA7
C8jEFlHTaKsMQQ9XO7+Or0GbkDlgNfQi5hqoO4FyEhR96jOaD0m9SCEmEDt6aU7yMIxGd04FhO8E
GOgDiG4wOtlymPFZPpq6mPcZclqIY7N7nLSGVMMOijhei4r7O1e7xJ15PsqVuRBjogEgRpMYz6Pl
exfW0n1vDKfbZ4PMqE+77quIhWtQoFrdSTOkDFwNNyqgItScxupMkUafbIfAhquv+8WVPxCbTG83
PaW19PmtThKgDaneiMYBQFYb09EnbuWDYEwnBh02TXdjzgyt5BY/kPIGrj/Tyv2EnjrSZnZhSlH5
bXSq/s4UwD/EpFWRVHinOnLdDzS5SHVgXALKYLmaV8O+IHw4388eDCWJlTcY2zP9e/8CW01Hi3Cd
sBmoBFVsHj8lywjvUxrJjUY45YWUvXjLfNd6Mlen35fADMj+hWlOVS7jo6k7DXrkPtvPTsarQHrv
OSuMcee2FMeV6WBgbcdX3ycVzm/0ImTXQ5E5DMNRglC86iESDWFrT+sOYgZhZq4EQuBpZR7aEAJQ
MFN4W856rawOR1PurQ9m56mrdi2y9zljxdU1Mw/Z5jOEwzCD1dhMp9zU4tc20ZMAp494cjt73c9y
0XakhK9XichfB1fA81NbQnCN6SVxb+Oyutf1ojxVkIhP6EMLYBv5LlnHMcKWphFM4k7fGT3ABija
olp51zTjdRaddWWX6mqKUxq3oDbCedKX0LQX4xIeAd5uLPPlQZaQsp2ymQ4N2jba/j0HCsNlCCrl
eB+Dd88OEjpLUPYAE/Na+5yBDVST5zxSJK3R0NGBAbb/PLmGHhlov7YYe+PKrvu7NpOXVl4zXkOH
H4JBkQAA6jejaeB68sstYOPMh0hOsPs5oFW6A6to72dzAp47TNZ1Nw3xfU2Ky96LE+LYfPvKbjB1
C7SNwWy5M7zYAYK3gIZNRG0Tust66zp4FvKJUNjAnSf3tfZSmnFlsgCTiQuLXmtCmrJdaxNl1VK3
T9Rl851JdOSR0W4cQSOiKcZic51V+C2MThMPAA0JMhbTiMR3LuUWXVq5M8t5l9PCLYfG23kdSHhG
MLIY927DFQkYIHi3pVPTS0tYvF5GAhbfTQ3Pe9jRcRrA2jAUOriEFIa9Wj8XM2NWBSiLRu7wRohK
c+KPWwPQUbjECFQKMYESD7kAlmrIr2LxueYl7KI1Z9KJebT4glOkO5sgyAMGTyuttYk5IBl5hywj
p5IQC17jCU73Gs83mMCeR7Qqu0RoT1Y5EVnPJn/rEl11UGucF6A/DDwORIPz5BaKZpZndw+mqz94
meqOTYv+iLGFfuwVxO95USixOgx6RF4wJZZDzRSQnk80dqQYJU3pEmWEZCqmRxqAnCkvl74yb4e2
zHa1ntZfGh9qWmc7+1hbcib6rBZkrDSfbEi0X4mFPSLBGp8SaHVE6s7O9F2Sg2AHjQ65iZkzTetV
EAlYOssBrE7DpLCpTsQSfTam2ZznKTYeLENgA9GXW1BqxXlZHbp3woLMaRja+Ix4Ofl01kLuU+7N
Tecv+omJO4mGZMner05JDm8VfxBfNVwbtQYpOxP12YUgTLc2H4rjPOq4sfOGfEQClJGi6XcdadKI
21PzQDtrPqyxA98sIW35TLqzDu7E1A+GNZAxYObrgeTE4sJmNlEG+FyyKZwLbAUDfcJvUFzLiy0i
tT/UPVdEuHkZxbUwTjbYJKYP7kVhD6+LnJsrRrPXM1jlD3KrBuYwVrtLjHJTJJjXA6r5vYiVerNg
3kSVDtG6cpaoaLTnGqYBiFloaHsivupzE1f5Pm3nBPKZWz0h0eivBbrQSGcTPM4tVimmKU92m/qk
KhFDTqau/OjqaWXnpigIzKyBvDkk0641WZtJekyuYU4kd7AZ6lDpLRljlakVgaXT/aaRMd7OqXxp
t1FUow2XqUnWDWn2gP5Zt1dC25m/zsSDzH7GXGONRtGTp2oSoL223pW54pfaUtTvKOyJRU6Axi4r
RMCgtnwzqOb6GRJ4dmi9GlQ3shI3OzLO7U/lAEPOY2xInoOXkIoOV8W3ZvSSGBmjUtt8nQS1NI5H
zuOy4NZpNf8smhk5vJV5R6tkOqNBbR8KgxalAxkfzyOlfLH3E4albprHERJzjD18fiAr51vfOfGr
V4FqaXXe5mkh+xy7c992TxCY/UCNy7nXhmc/N8fbFBMQl/aL6DX26FT75mfNs2kVV0w5HhKQsyjS
jBvw69+T4js8jzHqMgbtjN8fGWKAFezac+t4l5ljXMHdH8LSG9QlMUuXkicITokASzJZ/rdm9vJD
YlbMghOMm+0YWW5XvazWB6248uCbnREaYPnCEq8Ew1DC5P1KZY9DAwKoV/WTBBvrdjl/dW9FG3+d
G3Kg4T3YJskOoNpkOJQyP9RV+pSa4uhUUMT9/AtJDCc42iRIqvracjGA6+bYBG47Tnsgd0nQb7xb
U8MoYzv0L9LOJAd86g7kqt7nvFVbLME7bYeTOy07DRI+gWMGRrKR4OI8jY/wIsabWiTOzdJ66nsP
RZCmmXMqYq06EzuwTbumNaqm+L2wPA7mHPcfe5JAWI1jfWPqOu63dDXaQ6XsMIkr5yCFXp6XAp2h
GU/pVkq53d62GAimpT/s1FwTToC9mPiA+sq0kZWreqZWaWPB4X6y8VtwRCBkrOBUr1HD8INzMy9Y
CoaYaBYbGkjD/ebcCsVH8x5Qtt/Y1kRQhym/juhQVE+dXxP9wZzXHAInZs1vEwp6S9ynq3Vl5fFL
v9TXlQv+pJ6574mG+Sv3SnlK07Vl06+f9B6tkhwt3DF5+5obxLMaKD+xrr97mv3ilnofrpI9e2kV
N00Wzy0MylumJNXzTDMUF4BTYghJjKO9ms2+RSkApkjlb9k4kEtopxVLSpOfvVonudTrtF1XTdS2
nvxKStEYYSvmlyILQ80w3jhkYjEfspr9ii/q00OlcJM1M9Wda5WHRdebgyYwkS2IbGrOLIec88+Z
BFCKI5eQIFPeyp4DhoO5+DVtNTjwaTxEtFgeuiFpDnGLQ3pMrn3KwxvVacN+Zu3Y2yJ2rxphIvXK
Z87NCC2665UUNrCbc3HQXQ7H/qYBKWA6D4hRDyba8X2COCH0Jnd+NDUi+7y6pZaUkw5K02u+zfyo
syc9Ao5nbqlpDO3RJOwgYr/ViT3Hh5g0RY0O+whyL0e01JhX+tKVe8DW+VWBffZZGY377M/O93g2
GH+Y9RilpaW/AJjsjxCztYe2HeX7xLN9C/nbvVoy4EGISrQIFesY4bhLQ3JB1LUzqGpv08ZhuAQM
Ve8w3AUT1Tz8b0N5T3pThBq4ceugQ9AGS0SPLywtVenBkLbDCQwesXl6+WXpKBUTOl7f4iSt99hp
FkDtlEI9R+RI5I5FrzqnVsr1Aa1/7aDscN1zK/vly7Au8KElUYG8vgddGcNpk6ntp9yZcFcl822m
OxAO7QKDroc1s1buXUojKhwr7jgmG3GE902qLb2Ugjxg4qtNhaN3lvKUM8CtxTQfBC86Z6lKXuDh
GKFh4kbC71ddCQyKlLHkODmFMe3GFYBNu5KDPsymG5GVjfKkKpb9AKEnWh1zPMbF5J+BnhGhODTd
zsqo5jmAPUzKtIjwyI3QnfuPWVgMpIrka+2t5VU3pwwTs/WD47i8F4yscA9JbYAjNBDpUsjxAsLa
k2k6L3ysIlwOObk7EA+VUg4riHShREz1ZM4qA9XQyfTa1DV6Q7VU1r4adHpBlWbQdczcMCGMA3lU
0x7IKY+TA4c++2VIpEGqWdO+jDnbNIguoiHqYQy6tOFsteRufUevon5qtUlgcEzbt5zIhXvim/Rb
s+usfbpssh93zeRtYYp3pm7inn7cpni2mGvb7Qb/WvOwFx7QrHbwMOQSkLZxLfcuuZ+nca5piXax
u++0poo0mFthq3zyvzwjOy/pgqLVkQ1ocaOZyDVfvyKT0Y8JUs3XtMFbXOa5pMPhvnv4gCgOBIxD
C3ykqqx2MxI3TAeX7NIdOWn5wsohVuh3Aq4g3rc66UjwsNLLZKzz/do0BBeN6FkDraCjelHOA8Ii
0Nvj3ZLr9seYT5151tZiicbJIwvSclfvFVcqaE178mZnT7hC9tnwkHmh1S55e0ls3PK4VsKDjELE
dbz3tZkgCJss7NfJdYa9tkyc9NZ+fcR1Y0ftWLI7LoW9Y2rykLsDa6aQZDjFXXrIfWPe+fOc4E92
VVio1nmKC9Tz/XjtV4Y8lx4+0wZuGI8h8MKrWhKnkW+GosD2VkXUX02iGKas5pkPkk9VWTevxbZ2
Eup6DYSvOOR16106qTAOpTGRbYFOp/7SNq117p3K3K+21yw7u+nio+HE49PULetDEY/dY1agXtXx
V2PcQ5yh10RdLUTtQISDHX80WjGT5uJlw65DpIRsYjFYE+GhGShOSh+om6jGMPEmbY/pu7MDO9Vy
6HJDDPkyoZe+dNA8i4LNIPCGAWmf26nyAEG/fXOLzXvLPSkePdaf66Hyh++ydkDFEWVWRwOX2r9k
/06LAxFg97GjWL2Ke9cXVUSGJ8GK9C+DVugQyuC42wmZm3RyxlDFoxuso3ZNwx0nA7h+NcYsvMwR
DpozyUAWbRd5Y7JrM7Scg2uHQtPUTpsLpw1G0RVXTpJDe+vUM/ECebpLCwzFijDwN8zA5lGMvhlK
ie9lEuiuvLUf7jlSxrz/VR5VZNPs567lWyE0mhZ2P9MZZqhlhR7R+vhYlWmf0FWuxF1PeDtBUU/9
FNGpxaDlx/qt2vydkOyxuQ4ans+MDCrif0sC8YoO9F927/b1sMf9fI5tHVcwTwsmfLrCe7o6IDRU
br7PDVaPXZUTw0MNvpAlI3X4L0il+wtCeobII0SkYfHS/Q+QayIaFrN9of3R3tXEzt4DhOlfEdrn
N1x5zsW07g7GKL0barmJQLHEP1S8fTt9NL/3aSKPYjVm0ppQ4wW6KON3erBU+PTL24vaSnoUVKx5
Ovw1z/MOA/5MJBtJ1xIlC0yz/0QdZMx73YhXfYchmrFj5cDGQ8/cQkAhaQh2Dahg/MzLwDEYdaJc
T71YWpjL5BVHiU+QyNp41VWPo/ypcMcYdaTfXarEnXYxWUd0kTLt69K24Vxm6b7Ei87KP6l7Z2rt
qGoN/Ya2iMcfrQTtC0VHz/E8WLWCWlaE3dyZ5U1bsEynaOuY9MxhLVFbtfZ4E5flDpWxCiYrJ1er
jkPEyJ/DKp/qfhZPmOBJflXJkntBUqtq5xkrLtz5ZYXsHNg9DLqUQFxtU//7LTblZsmyc9LQE2Kg
c0rKTHtWk5btBArDre1ehKAWM9Q1gC0BfR76hlNXlwDk8XXBYXa04e2gArJOVLDQnTKJ5uig9+yK
OGB9EjsctKx1KH1QQMjucb37Wkp0EFMV7bpBRN4cdECIgPA8kT5YnuVcUPQ1J8RdzR6PfvvgjkvV
BF7vGkSeVmQRhTQ8XALjBrO/VVaN3RDxuvuoJ213lEXCIRLYXQvFLLblWbNMvQ8WfSHZzVfY4hPa
mvrkua/8rvXQL5XaBhXIEq117K3txFLexnqCit9YO+tjMTuKXoJ+BCKa2sCY7Xftkw96kSyTcWsh
F+AJP22ipymFfJ+kTWYIbG/0S16cufBeCVnwLplIbVxsw7tn8OmdXBPJru4kZDG6jpbmVNU2ori+
VOILpqCGQkar6pPODofD0SYlj24/TTvUZLxb+caO2oE9Nr6DrLWeBl7h51jP28/Cq4nq7YWqbgja
MRkxkPULLBEg1kenOTrCsGWGl+BkD1kFDBVfMjB3n0HF1wVzyY3T5uV7iUGZjinRnISF2a+DZsE9
V0NSveUOANwWTeMY1JPYMOsaB6ZwriB4i7ZxHkTj+C0Aftt4U21iHifZj1Wg/NS9LYiXmEK/U8kt
ImJ6u6l2MNM4e9aV6D+b2myeGSLFL1VSNeCkSvCLiiufczlJm6WSPC51tr7ES5O+1onJq7lgnf5i
Ss19owtsfy3VosA4ooKNLWD5tqKEX63R29c8IiR82zZbSpPv0fnNn+YKnlSjbxMCn7JRwPt2FZJK
bj1rTpWerFlfruQ0iS+5YRah7iniURY/O7u0mV3mGD1i/kbGbytNFl6Apuy++HUfn1dqbYrqtZRR
QQEY9KpSKSx055HNq/4+1kNz69Y45Rk2aNamywdmTcAj0lXta0a7B/MZMgp6NzpxBEZCwhNy22t0
HD0SXqYSe6tpq1vGZSiG54R+l5Mh4AQ5WrUPi5qkCIql9Lk4sEpDm5iNK7OfypM9Lf5pjtP+nNnk
v6LKZjDYGL3VhTk8+TUgsxqdvJh0yMtF1VyxYPhgbciKuTWJQm8ijskzZEqz4xRNwkKOZD8rN5I4
fqdvRi6nOxrW0y3BnN2DM3rNd6cbYGvrdXFeh9j9hGjnw21p28vE9jQtNI3R+gRO3nwnHncCoz82
wxd464Q7Sak8LHaedJHjdWgISSGxYwjvlnvkUSU+mwHpo3I6Iwct6ZACYJNEdo9l1H5OvKr6qBP5
bAi6orWiIoEUuhJbWCbGTMe9K/CCT8tbpUSKL4Pe6UA9hR7Po/W+HlVPW88Brl8dOAZwkYd2pMDQ
3HbVz3lKcjR2b0Nn3jDH2fUy906zc5i6skYktX+wkrS/SHP2LwStTn+Y1o5HB4o1gHyTrNnIVAWD
aHLV9KuxI9or4JEwr/XBo2Hn9f0SOq6XvA2yjXFISvVqG0ub79CJk7RQyeY+5Ub5B7K27CfFgHDZ
61XnfVAaQagUG/M7/4H/Ln+gwNsfWHAmxsty4GnOVYRIb+sMSgVL3BO1+3X4QRhvKfkvktiantx+
29mEO0XJqtG112pDnBNveZcSthiT42kOOFrznlAj8QsYJhjAXZuOLZc+9swcx/uSkN75IZMppmXZ
o2Z2F6QihnGJ+wlFnvRt6UaWvSHVPTrYZpA5koGHxT94NJDokvINt6jet4kFY3YwvKbf22lG60wZ
+bdY2eXJszM41GXSYyPxdD0DVR533+TiLey6tsH2z+hmIZtZI35w6t1XxKZsH3nC4a2ScVUcZVlY
H3mJzHmRds0Bd12MaBmrOrKKkUScvF8OLu5ghnl+fZpwvHd7j2HarYuLLGEGObCbqFh9W/OWIMvW
1OQLtPRqN41UE03aflqjIS4czRbnHLXV7bRaGtHoNqe1RSp5tSxEETGr5Yy/YLDB2B4QYmhEnG3w
gnJqbj9h5Vt4o8o8u01956Zk7huZSZc8plVF2qqpNNIMUbaOB+b26aFW9pvT6Mu95ub2Nw0OSQD8
5XIxjeYD/EH+BGu7xIM8NYLmr929EjlcX2qA165LDLf3CRaLvxFibEKLP8pBhL6ZEtm4wXvZv6pD
00L30Hx3/namZ3jKifnWA/93U/YtMcPMZvWb0dDyJ30c2Ur/WjBh/yu5BBIUpqCYuxDe/KLvAZXk
Iued/WgB6HAj3FbiKlNMEXTG9taEXyXmTMZgHCD4x7SypchhqA7tWBjBwJ0lfNMJfb+i2YmPkHQx
Bkz17FqHiTKeebNpEOaL3SkwK/SxNFAdsCau3ZwnO1+vepURKTUyqnDoDVootcpwIGSNdYUKmL0e
v1AzFGZUzYUWZKiDdm7MWjbIwaZCcR7ngcOBMy3GbZe533JCuUPNG/sjcRiIvKBHAapPN6nU7Ft/
c+nMP8sIN+rtFs6DZ5Zh8C8itopHictnU62joeTcoN/a9rw0aGAXQlqQLE0L2gxLMHcnXHe5QG+/
HESJw5KHqUPARAgVkM+wIhbBD4bK3efCGk96A6inmbWLWR8475YFBbCVg4XJcW/89d3fhKS/Pno4
vhyBMdVAz+BvyrmfxDIZe0k7CikiXbb5D5LPWob+OqcXq9bfI2J3dyObM7ATlZ4NXR++M/EaTpJo
myP0351jEOZqKiBAfo1u46+/3Z9lewJxJqg70/QE+tRfrm9CD881yKuOCoNGFaPIRFzqcS3/5mOM
X/3ALpI9gQVnewVY2o1fPqdlYGyruBUR409SHSGW49Wc5LCb59J9NznAs0YWbVgbMZFww+jeZxSh
847GeHGBZkfclIsPSXrgZWkdUgF6a9DJiIhXyE+Z/kjaiXr+60tj/HptWK91w3E2qzSZsCwcf7xx
W4odDQmevVGZLAqrSRiaRyJukMdFG9D3t59FcdPoWfOlXOmeMf/Rw3SE47KAr8cDmi0fTi7m35kU
/yvS/huRtid0izX0p5v4J9t81Lz9LM/+n//id4G2Z/+GJciBA8Fz7npiY1uju+j/7//xrN9c1Hk8
mqb9T1Tjfwu0DbTbCEFB1HomzwAqzf8RaBv2b/4m6cZMbxv8cWju/gPA4/YG/GGH4otBmPQRS7vg
fPVNuPzTMmF6HFudciKaehMSzFNKol6Oqc4w2Ma1Kp//RoT8p2Xpx+fxgQ7ibK7H9sb+9HllYlEB
lkRhrzYOafwcnxiycnAPHKR/uge3v/+Gf9RDddtkda9IXLO2De6X3wbzBdkUC7njOfq2O//0WYML
JNpK02kPtwBsZeU47QbbMNCRmO1VESfj1bBaeURufL1LML5/uGUz3jJkKk7kQ2FJ67TCOJOlAmu/
GBQrVSES+WKXOaRbxDPOtYth+TzopnpfJkQ+oTI8Unry2U8xDa7ME+lUNN81ssyQixTGY+VzJDxY
Hi3/i96W+m1WmioJVbbGRL549vfeTZs9zOh8y9hhfDPMWvqdIRH9PSzHuyYu11vyCLF+9d2SRN04
0NkZ+vEuR3B10aH4H4+dTd+HIBsmMsHgYcuB+8HOaoLqpFGXlF4SJD4HXqJ+NS9qV0tSo5c5OZ+D
mGC9KZs8I7rMo/ys4JqdPeWevITnwSCka6959WW9uI81Gv6WEYXFsS8hTBuTcX3LugrtyaRgjZHM
EUj2qlWc75En3uX2SrgXM9RlHiShptjeuxYOlSU0ebnAoQrxkI5hzKQoKA2BhYf6hZZK4RR7g6bh
WVvUawaJmTG0XeyWLmO86SGin0cPGk+eH2gfhGnKcm4ZjAkdDftqjC6zSMw7Q0KiMrX7pRvZ2Sjs
XYPoLAirNmRfcWIqi1Wmtfh4KZHFGcDHiDUOSInifzCO8/SpOaqSWdVYYoVqUkX7zObDTbcCCO3r
gBtp0AyN5NXBz8GJ9aqqidg13eR9innUDVX6O1QzUTbpd00hd/52RQsLb1Bspw89uSehPpsfzkA6
X+EhX8P+VBpVhBmLDNgJhoCprLvYKsgRq4yP3K0O0H27EAN8BLH+E9U/EbKxfCXg5ZOq/Rqk9Sf+
ssuqT85JWxh0+zfASto9JBxANAdV4TLiciyiHkZXWspsD72c5w6CN02TmOS+y9yyIXzlHDBvup6A
H615rRmIhJMF8s2aygskeN/dgTNaMUv3gOWOJBVk+IFIwEiM/ST2WBSLYPVrKkTR4f+1/WtzSZNr
K57f01i9zInp7h2T/k9hFYxmY+0xtpJLenh6uFocfBttk+d4DRPLmIBUN+GohpvUleZrQZZRGsfE
NcR8XDll78hDkMloPQojUJIkgwUMWghSwo4ebE7Wk2r6cSeVM4Xc2LsUf2EYNxOgmrJUAQhBi4a0
uT72moKsrLzHSeeX1l51OdbcB1tv30E1N7+Lm/93c/3bzdUwDJu97d8zaf6r/nir3up/vNUf/7jO
vjXvb/IfJ1Xyt+qPm+4//6R/uqKs3wSOBuSals44jFL+vzddYf6GHhzr/uZC8BzPZ8f7/5ga/h/8
dMBobI/zC5uXAutJnCfxARzfcPF4m4GGf+M/Cgkw/ghyw1OtI8znmxl8MwBc/Gl/2JloXSjgFbOM
0qmygtyp3uvWL/aWx8qUglg5QF/6RA6L6k8U742hGFlgVsYvizc5a/D9+rXaxTNh6fGUPY8Nr+1P
F/lf7J6/Ghu3r4h1S9/KAq4I9cYfvyKgXHbyIpGRX8XkN6E+3KMZJzctFZcj2hTbmq9dhUojIUiy
QLHyN9v3v/kCNvYxLpWHZ+qPX4DDcutPmNep3fkC+OnHcIudDKws3qddS1gQAyxkRUAJCQhGdMn3
+Otr8Eut8uMSuCgRDOwxpJD9Wqsom4FYWZVdJIcE0IPhPQ4pa2D3d+z3X8jRPx4HrEsuH0OzADfn
Lz8VNAFClKXporoBttMTDXPw+va16SpxINA8CxeXYS0tHCsY6cqGCGpoXMzmnQNp+7Ii8IvUSit+
U2gA9hJF3L2FVjfc3otIOLM8DXWzRLKyi73WspwVuJf3jtvSIB/IaYW1SdU3mLedlpY8f1zIpXO/
0N056RIojJ118Tmp2e2goS7g5Nf0aomf1snmaa3Wx8bwnYM9T2jmVPFpWGuxV2P5XmuAMQjNvF59
8R1+8L21ei9/fYd+6a9wh3gldJBImKxpVPvbHfypwvPWGuRDBr/HsYjYyeblS06+EQ22PoxNE5Vq
ChHZ60Zx+OvP/dV2ywfbjkU1j8vN/LGM/PGDq1Z4rWJqF/kqLffMxPKT56/9kcLS3FHjKiKT1jGk
HCBLbeGFronNYoBYc0NpJDMVSw4DIYqMvninAD0VOxGD4266aYnKnCyNDRjPZBf0xu97zb8FlZvb
AfKnsnj77oivtnO3jhqaBsYfv7s+CHtcaIVFeN7qHXMR5wIsEVXTiEBhGpp94QGz6eO+uqb0OI2W
cdqg7gMSGDZI9/T7AmTPB5RpLj3BgAgrKwCoo3bewq/BsZWFAKS//fU1//O9tpkLmRTtLEiOLdg1
fr7X8AE0HdtJGU2a3CIpWRQYwhW/X2jptowOB+ozZifmf4Rj3F5PPtne8F6b3vZPHuvBBIdAKihq
0VG1hMoJQNZZr3Z//ft+Off/+BRrA+1vzlVs1L+06+oSBBYZ9mWULl4debIrzjJO3//6QzCc/ou7
bwMCoPNiwNE0f7n7TSVRBYHeRfVTfsZeLEsIFBRPCUSqAL8uv02b2FvGvt/Xxgpc1Ck/jcRe7xgj
7J16SNl3KJoMTEphBXsTY0miH0vFQ47FgYm9ruG9q/1HzdUWdF/etUnA8CmbBp8ikfJ9NEpx0Kyp
32ewU/eMMCJ9Zn3DE2WGWSc0wuz511TqGJec7ghYGyCJiZj/3u58IDMrZ0UmWH7QzbN2/HFwbaFH
HBjj10EqWvtgmup57rfkFXJu4d/k79WavTu5dVe1a3yOW3zINuWxNAfK+gHHiS7qozYLHZ2CLg4l
TCKZUFcOzGgDoOQcp0Z4Jz9YVHWimAS15Tuzb1JQiuSJCIT1MJbiMeXhAMdW8L0tcnIF3SYslXvL
7NHC8LZP2+pNJ0q9tDP1t61Jn1ZUjcnE5sNKkdtvhr6wLJu4CrZyViWzv7O6zsTKUHYhZ6yvtUSu
kwyVeY8lguIhA+RG+qe298r8k1E8rdkEFACzdGiNfX8vzeK7W7B7TpDgkwlvwIhQHK9Gq/YFG8gO
hBpmEam9enqrdnYsRShSy985RBqGg80Aj7Wsjgone7dsbgcItSwkQYUBxNKT7mBXl07ZPuSGeOxU
VfEayn5XxH4aUfxYbCyjjQqOW1Mree9mK8bWdrihwIhir36XugL2P7RbknSJsHqmDVGhDwqZ3bqh
X7qHris/0Y+bqFpGiD3jxVoVn5zCRDQz89wlNj9UTZXDUfuKGY4Z+vXo70gvui7ihuMYKdIcLTgy
mgN5N3HLc04gm7ZfGuor8ibbcBmLT87CPLHc2cVDw240/CO9c5C0M7mvkYiRUl4pcneSz2bLtKhJ
1d7IGf5OS5vLGS1IAMiLLvlavVtNVd4MdHBCd9T8B5jqhxVxLdxEPDUL2bFu7D3qPTmUkvL00s05
Vf+4MVQG18qV/Z626Bj+eHaXicdGb8nVY/SP1DnN3v2YmtFJrDusryLql/Ld10cG8TzhRs+r8ePB
lSvfO67ngzdDwyFeNVo2NoigkMFhVvz+ClQ8YYZh3SkmYjumljyRdos2at702tlWbWj8eU3VWoGf
8gSh/kfqqPO6kJdIBgIR7peTDpbbmLCEtD4PbdP/P97ObMltZMuyv9I/gDbMDpiV1QMJcGbMk+IF
ppAUmOfZv74WmFW3pZBa0felH8os62ZKJDG4Hz9n77Xjt8sX5+tSxcB93SQKexqg1OaIQKd9psdA
cnWnsl5X4OwzEVXoRl18WAP3TsyEa0r8jpp9wbnBHoo7N1kn03ACpENMRgova+o4CZIX+k5WLguW
oEUg+R08uuk/NzhXrVs9q1/KivfKnpL3erGV4Sl4uywXvUjfOxxXuOtYCYok5ANajq7dcsKvbNqu
jdZxnB+5iBwGqIck9RRVslgNoMJhQSanrHRSjzgvB2WdhmRPVi+WXp4uuxNqKSbmuPw2lmYGB91O
3mc1CG50XM05RdI6tjHqNG2B5hD7J+vp9yJjMTF0nlxUvvAF25gJJ++xqfD3Dqy1qV1ykyZrixz2
raO+WpazGZfBwj+8uixKvcXyEnXtCw0oNsbeBnEEa77OrFvOO7CkNF4V7BZvsxLTlDFodWQkP/5z
moiWgsWODSKd2XbsUlxdfiHsrvfllahj63bZCoSt33YVX+xyDyrdxeajjIjaQNGk48kJE4sOyPLY
FCjXAt3CKkn0p5qYDEAbOhJVmPmN5FFpADj9s9I5JouJRTZEOVusqHSyfFaT8bp15s6fFN7fhDcT
9ZzkTzmmsssWeEG33J0JCcaarKSTDAvVw/7I/1TJ6XBZiUHaUYjZYeaNhFLyBlNmAUUivwla4oo/
YfNNnGnTLh0LBxMhT31fbeISJqKS5mSAuGrqORbMO/jPQBxVrthlXzFSvlS7FM+pbdFdCnxEY/MW
TSUv4syFXJ6wSbIY4+K4tVhpIA5xq8aSh65xWXiyiseKgN3F3sqtMVwKiuXuEtr6Ehe84SJi1ecU
VGzrkL+wHjgVXNbfbFkdET3STUs1Y6W4JcHzSdsBW4vfyPoysEvxVCOGoyCT6cnGewd/jOWGUW2K
0YpyuI+TzO/HJj0rQTY/qoTH7kTO220gZloRRP12eVaKLn9LnOi9kNMDCpuZDaOhhTRwqZfdhnRr
NsaOVyCAFniehJ16tmKrgMNIzDQ7dE0kiveICIp6I4Yly9Zu4quREHa6cEt9zlA7qetoxwCWDQ94
3BWrZH2MzahDtEHPqLUAL05GNHm9Jt1N2o+OX5YuxLu6w7rUjngZgsgipaWS4Vsklt4ikbvxZtCq
AetX3G5dEVFqTKhP6/IlaIpuM3Gy+qa4qbw3sgSqYUGUZlh19wmuky3nnNjTA017geRPjk8+E6Qq
jNiLei2A0YdhK8zqjSU5Jg1luJQG1UAmshUJcIV5t4zS9bU5EjSTznW5d5YDXBpRJ9eyuTI0ZGQC
3tgBAdlbr0D7SISOciclhQaST7tJYa8dsc+R8FKw2C/HPPCMqRdp+BzY3tuNBXNz5yp5fRVbGaGu
tCrXY5nR8jRzdQ36i0Z+FprUKKSDRTm9YPCv6Gn05kciKdi6AQGmVuP1VgMSfSBko/CrX4jVFuQM
Ay8bsESeBxy6q9Qx2m2lNck6pgnIxyf8ZR1/mYnxAPBdgfla0/pN01sHeuevYRaOP1IAgljZnMAb
0dyQumZ/q8QyYZi/9RPFs6JFLFoIuFGTDYhLaqz3PA0kQ6dFTGdWpfNmlky1Aj22sSMZOyWhiWww
jPSH0CSf075RCKJC8UKZqBKDM9O7dELuaRidiWY5xiXrL/S6R6Qqh8YGmOXEecVSrvyobB4+Meop
YSoaFIFe+Wp1rLpJrRn7Tpq3CI4wajbqqVGM1CtClkw16YHGxpqyq+NIxZiS89YuJx+ZMrtQYd+x
2Mbv2lS6myiiftICVpqyiOZHozPr5Q5LLATsQGZhB+9jopQIgJzsqah782hK9WXQWSoUrX0pAloc
eVo330LpmixvKFDRGHXYyyiCo6mWmzGlYlI5w6HeV3QWrmUdN5X0tHSB65DFgfli56MoYn5dNfyp
5URvuRR3wuA1dZARsslotwbBy6usgKgHCgM67/KIcmDemuP45g6AYtJiuEV5gefQJaxZKdDSSraC
5XsuLW+N7sO2XYSJEL1o+VJm91r0llrlC/42amRLvW3llKw6hsrrMWqnw2WsFKsCJpcIb4psPFUz
ENO2rzfIZptjq+rNI2rcLwl7WtjBCtFn9zA2LGpYndNzMvJtHKoq3KEd1fWynCJCk+e0Z8cbHIRp
o+U80HJ+g6B5osCYbqSYGqpA41w11DXwDU8aSUecG8EXd/qIjG/K71199Aed6VenZ/zWuLGvzDGJ
btRGq77EKtce+0/nL535zOQJqzKehh6XJAUW15QgcK6zKZyn0igwqyvx+JDXCkq2hsdNX5pXcUhK
TpoycV964UFLnQM1eLpS0Gj2K9tdFuklJ3IYKmrvtiMcZ6TG1OVQbYs4WdVlU+5QcW0DtW/3mstk
QoneQ3Z7nMad3xbWVWjwPS87OhzGmD0ieauXZxVlCwENJrTekJqAw7XuJ8as+ApfGF4he2Yxl1DB
llOLnGgQCWK2PSwQLyUAz/Uw9uN1WPFKwd3mZiOS3nb9HBxmOpNIWbPpOrW79K7uBwz8quYrIcOf
SURUd5zo/csuR6BBcYoHRiyuSaxm6LjaKaz4mEznGZ4iQ77mCHS+4xZy13QtmEO4PXFUmB9hOvA0
uQDmvmZjy9/S5O+qVNW3HIjdKWPXuzz9nDf9TiQIek35ThOCX5XZd84Ub21Xvy3o2hOrzs6VVMqP
pVFlmbLe9aE7nC2Uj6s5XfbAZSjTlwQpttRQLAphdQsQO2czc6s1iQXJWlejKwymDnovI0VOifwr
tbqD0suYFbc6zroE+Ffz8YsScZ2YFFixol9nDVrQ3mRyqMDA9EhNczc87WxxPbdoKMzby97rTryn
kRk8/P3gb/2pvUCPEX4K+UKq+pGUNCQDUvxkTrcKrAKQgzRsra57qSuagomKF04iaeNXcJc7Cac5
0vOepaZ6supnNL8PqhMT3h1x0F3KDHQxim8L8ZAO4Y2qTxJDHtoKIr163EkqRpVxuLFz5P6ILCiA
u/Dx0si8nJGYh39H7Bm92xPmU6uzb6EbFh7wdO2k2/N0sKspPy2kcw4lS1EqOAN1DE05L6VkJHUW
tZeiav8cwnrNcO56uKRK0ByLtnbXZrhUgdEyH+TM61mhE+xTTZv+/RY5EwESZ3QG9HQFPuZHAyCM
8vASSN9ypnTEGBxa5rU7W6foIufqKb4svAvWAqrGckqiaPz7bf1DUwxnDl02UwNBTj/316YYQJ7a
ivW03yaQnJhwymjXNtRJEWwECCwJoAB7UBlaxsYn7SrtD21Eju9LBIDBgkEv6deP5s0m9DV1+61T
Q8S0WNQ9cBbaXTzauWfKqnrtiYPyA1WiB7SSm3LIh3u30rezMWkvf78Mv89T8DiqQsNZhK2BwMpf
v0uv92oVlWO6NZdFYGkYmB2vNPBYePyWeRuHrK5//8jl533ootIfJT6Y8YSqUXj/+pFGQU5xQ1Nq
2waG42f1DKUj5J+0rHyY2mZg0KqMCIkaiDrhkO/+/ul/eJuZE/AF4OtdRlm/fnrORTU6xpzbGmMd
1FNgQAUHik+e8D9cVrrMumWDtvzDmIrdFIoctcRWalAhe+zjHi7FVwbxV62LjbEDwfn33/VR/bR0
QYEFEjdEf3vJn1+eup86+jVsLMqSvAPGn7RHwsGgIiOU2LMk0MoZnQew7mRMqXTPltF6PmU4ziat
Qg1eI1Qc4u8y+0SR9UEic/lKzBGR8PCw0wT+8HBBrW9iV614x9Lktays+cc/xW8KX73MpvoTLNtH
5R6fZ0HPE1jxQM4tg8hfL0GPSM0OirTdOrG4asAJeoViFX4ZmFCvqZqRYdhf0aA8VlBuMlU8NrGt
rIZ4PPd6+r1zRgw6VizPf78zy1T2wwNvwYq0ECzx5Gn2ZSTy050xnKmaQxG22xz61lpkFM92zVID
LJ8tU9f3uDtPEU2yZ6OrqsXrT0Ub5bR0EQ1ozURjijqOpCYdxXO5UE1s4wp2ANa3JPlmtzs43ZMn
TUqQTuwNtA4Edr73YQSpPuwTIrlDPxJ0agTRz+uuYLa0TB1B6YewoBewTN7B1DKWs7Wq6lipChJk
cKdzaWhlLWO7y8aWSLXZ//3afNSLcsuWSTKKRgPJFty+D8NSVxumjoMhxIKA48Js1UBYu5BssDGn
LyYWw2hkxLQOcvjxw6Befiat1bWZ1YQROIJWbcBOJ5MGlq/aK76FFsQflrpZplSlLTT8My0JuCAO
ndAw/3Q9+4iuu/wGdDiQ+SybobS63P+f7i+9DNb5hmKTohRwLowYj54apEPRvPQ6sUCRnZ8AoDW+
lggSTjLANqNafbKsLi/Tr8uqsFC92QiWDchy5ocrSXabUQ0irLe4Lg46ztHVonpBzWp/8kH670so
o0PSxHDtkdYkPq40TEECnGZpBQOErmBC3aPNyJNr0RXvmUTfIwRdqXjpLteEfq8KGGgrvcdES65M
6I1V9KZzhId2Q6xIznkPnvr7RYRTLmfGgsM7/e0TKaU0TjPacErA2eXvD96fbhoDPAagFqA/5Gwf
JscFJ1cdonu1jSC9eXqGKakpJlI3WqpOnOsYZsb++3JeuohnoA29QyH9ZMX6fYEEPUuAFDJjw/xd
zZDpfSsqTau2qln+MNwZPJ5u00HOEENhvPnk0/TfJ1hiyfpzmftCPSbZ4dcH1cC34yBprJhfjksc
CR6XZSyJ3xPqvBZaNHApqIkMZYtwzPAa/+RLOZXp2c4p7k01fKscbT5nZi13AwfvVWoixDYJHCBD
th3OiTFe//02/b6P8o0Bv1IQ26zoH4UEjTUJiOa8WkKZSdZqq85TsP34vcr5iVY2CjI1+2Ro+YeC
n0/jiQAXqrJsf3yTYPA5Y1nrJWkWNDbr0jA5iE/khpTmtKC96KeGRc6JFjAB7amja9CoXHqG9NsV
P9dL1YsLWggBgyJMUQMULMvQDrRWtE1NNVsZHDHh9qWeYXUvuqTeuvRECo2D0yL73nRiWc1ii37t
Mn4x9T6+JcqEp7M0IlgXwoTwggSdrLTHDNHVSlMY6lVglnCY5tUmEksxH4xE+iwTSoSet9NIn+Qy
2ygzrNTM3L4tJ2E77vi4SWVCEbwayjStq6odN1LyGP79Vv5x2bABompcXBPy8sdqwJFx1ABX2IZz
F91A4aMpwPFlo1tmh8uKvOzI5JCLvvGNtjndbIsbjZ7c8cZeh65gNxAtZnpEl7U+10dGozOpKjj2
KsvrOv3LZbRpVpqL5idvDjnj7qso4Sb8/Zf8XsCijaW6QM1EUhaY0F9foyY0GcE2ot0Wgs24xzq7
+Kx4JcxoOIbQ/NYuJP8vphMIDy1o+smeaf6+/jo6lFsDzQtaI+2jvsd1phQ3VQELKWOKVurNdEOA
RYctgk64gWfzqaisfB0bUbrvMfIQDswOOSn0sePln6wUF2ivCkAokseUvYuJkmAAZM/mq6r1h3Qu
XxSydDH6MX+gtQGiik71BJEpiJBJVss0wKLJntCU3Kr50uOblnaurOLbph7NJzWzvEp1T81AeIBl
S2uDFY+ufei+838MPTJF/YGOOdsWDgKbVDBu/PtN+kNl4cDS18DcuCa7sr1cxZ925YFZXZEQFLGt
GVJcBgS5uYyENSZCVcxrKLtsJJNE7kEtAMWMqRhwlTI8qPaXMYxUEdVWjWus2a1vs2V9q+0HHDox
c/HqS8FE3wtnZhFCzeft37/97+ueo9tUFLz3KsfUj2eknpShFhVsCTjR3GoB88VlqUhn2pGXblQW
5J+ser8Vz4JnivqUQxkGOjb2Dxsi6dABCDlOgrS2q9VcdUvIItvxZRbTXm5vz1BoYH1ByYFoBJMv
c86OcHIDTqrfQB31LcQsK6Qany0eHzfKy5ezqGt53xbV0PLvf7qZ9uwkiZIW6TaOagTcDd+BFCCm
AIzLsuWq/P3y/+HjllccpZKhcZj4bdtJK4ssljLdjtby1KJhnRUKKrPl2eHs+NmJ2Pl4QhCscawo
KDoRsmmcHH/9eVEzMG1s4mgbRZEFU4LwxsjECjqZ7oZRkwsKKqUiATnKnkEZuoutEViGphRXZmmK
59HM3ZtkAHlj9Net7ZBwAYN0ZY5D7Y+8ox7dlfaYOVWxxURmr6quiE+FkaCgXoyLseyKTRvzl8cD
5mdm17cx7fB90hfapkzgDymlDunOcaodZxgzWitlPHomdv61SgISBuFxQ0ey9puwhlRA1O8BLYfC
RCW9bmfVXC/Q863QDa4hgnLixJXEA/QXXheckzdyUAYvKxxiGOBz4NJV3rRFbaeNdX8LaV7f4NJM
YAdxUgugStA2hKXaU3PLVcyc2ivS3DggULXQgaVu4tl5XWyKyowPfdIM0J1MgDCESBtbQ8AsdmO+
g1IFIf3d+6ozr8Mo1j2F7vDRIbiT9o/UXvuR5KVOpNYnL5rxsVAnSoQiDNA1x1VkeB/Jz+7il1Ay
dnkUFM7ucu4xMlQjRasy2aaWSvRcva7qutgG1WiuDTmbvl4tN5DwFA8fBKDGBMvVSjQigTMbfcv0
xNg4SA+xWRB+Y/EA+bNCYrrDAol2vik2DBHM9dKV2DgG2YFzOZond/nrk7K77iL9wRKoTUYYm75r
9YbfNznx4knrfNJw+rh5IfvjheINpo5hofmY9sjKiemuTh1iTSTs2BnLwGcmxI+L5+UjBApDi1BM
7Tf3Cqcwi0bAwv8AK+aVA+3XAeiil1aARFus61wb5bNT0ceigA9l7cRXRId9WTY+rFAhhNvEjhqx
qUtR+wy/mjXO75qxG/4Bx2CkpxhWuy8bNVjD02g/aWtpH2t7QgOWAhmPP51Vg47Lr0vIXOckyOQl
5BK7ggUzJS1325BekiwfGFjuvnI7sgU0/YG2Q7rNTHt4/PuqeVHA/XwEvXwHWuQ4dh1Ev4tA/OdV
mtemEQtXYZPYqYJ9vm53uWk0HMRVGJnNELtrMDTt10mVwRUX0rwqJ1SnAGSde7J1pBcNAvI2LthN
n0uinFqdS1m3VHcR9Ls0au5GXJd7qxH8nA48Rl2b9klUY/2kQ2/C41CAvQV6c2OIsALKr2SfFF+X
rIdffiMFLC1TfGUGjWv25l9/4xx3GKDZQjc9b9VpNJppo1ahtnaHcjhcfoRLNPyNOoZiCeLS1gwe
SYOUqvQy2GZrSQnm4Vhv1kYUhDs3jBxPlInCe622+0nq7xVajJ0yENDdO8AX49C4TfXc8KsmHg5S
Ru0uq+0GBYB0tvYkBqbara8soYeWBAOY2Z1E4VMuM/ZC2eQVCZFNQLRjFYEyaer2auJPEtg4ILGI
wrtZsRS8I2N2M8sKMCFENCJHDtaIP0qaYNLDOhrOeiy6F6Usvv/9kflIpncEl5MmPJpKQSsYX96v
l7Ny3SCWnJs2YdrQO+mVZi2S4RSH432emwE0XlPbyE4DM2nPmFnoeK0TAHu71AGjhaEZExfz5XXm
8polxRAd6zRUv9YLyEaVrjzyt9inAUYEE2Gz2NFI6rHYRPY2VYfFgu8eOeWp64XkzUClNTe1XheI
+vRmrdjlU5/N/QbA5kNOQ9pLZfNZZWP+tlpBFeC0SdvIAqxIu/TXK5DE3WzTTrGAF7F5Q9c0XnVw
8Zi1TB4BGNa635fEkXUjCXGGkisIceroSKKes5vNuPJgTPa40Mr8Eec08o6Y1y6VrZWuHCuBlTJW
PJh2qHgN4jhPbXhGZvIE11rsJOtedTR/hrYEjBu+pm7ej4PxYipatppdcR9E8XfOOoAVmE8d804R
uxDRxjksYuemo570AU7WvjtkHMeLqPJy2Bdbm97A1mTkt2EwyYM+8JGTmxmf9HB+q9KWs6QGfoxo
jyX248OSS6BnxIySZ2fIrHfcBs7N8q40eKrWo4ZF8e+Pqvht5zK5RQYKNTq5WEs/BkblPb0qte9Y
YZFTeRDl3ReEZdGRoE+NrNp82hhqkFxFdhcddadhwWsov7SRiz4NNRW8MwZrponPgxucxtA+BxJk
mIbKZ7IPcwjbu555r4cEySv/7bq6pIO6PJdNwvahj7zNlO3vZVvLW30Jv9RqOfwAat3usIppTA6n
4pS0qu2n5AhuIiTxjyNItjsG/oGn6dEAGDuW0F3QaaSmRovLlrUfYtg6I+Zy90xkbzv8MTs3nVk5
pNufc7sAQoS74jyqLMttlaabdvk6TEwXHkg+PFozz1Y7sM2Q9OfkcDABuYL64y3slAR8YKma9NbU
V/JdAcYMGuPsKCqVjdvktJ2HUNnUXMhVJDTbj+gFUYHyQsh/t6bHNbsQJS569GWX/PU9a207S/MQ
VayDUZE1hOvXVBabU2mWnrB4If7+vPz+dDJVRJFOicVB3fp4SrfTAmWwLK1NBuGM+TZvA7I5d4/m
yNlFEirI3z9P+72w5NiGU5oTLzJ1iCof3gcHeRu4+9DcoGMy/HhGGUpIhH2CL9FtC6lGxwn2EoBP
GwZR3+yaluXCTiEukiGjwRItGAXAnAX9zD+5PRuVOnCr1RJ27iS0bluRJIICs2zuiENAGVMsm7sV
NOw8cXZjFeXXeVlGQjJUUFzz0Nla9hX9Yu0nNqrQpIwVL6Q3+VA6bHbSds7ZsODzWuO9Lt3Sk6MF
iir7qkd8d0Xtps3sBPJIX0v3tX6isVI2D63kWdcWIP5la61SSq0GT+gLijKD/E4E9xoiXzQivE3k
QznbiEfwWIIwOY6d2W1Le9lNcxhEYUVdksbsM8RgyJW6vKswNhJkPf38VkjWN5guTIVqHvEUvNAO
VTx7T8qy2wLpe4Jurmy4biSHNHyhSmC2pOMCMlmJmALMNaD4y7/NeN5jwC2bRix0nBJliNeTKLee
kBas5mXXTSK93ZtxKnhZWC5ibaQe6CbynbWp3Ued6py1mgF+Tx7v3u1CZ9eSx3IuIv4TNaSCKAK3
89oS8Tea725LSG9zFROXgu4sKNkX+JmKpSVXgyKlVw1a6/dzaW/xKOHjzWOuHdkD20zaj/YsvgEM
w/iamfqet3M44akxfFYwnmJrdrZDnVGyxJTRl9fdtbl8KE35BIVdoHKpdEgNYIjuGh2Hdm7H5Wn/
/+b7XD7oW8koJAas1P7nf/z3By+Egl/+H7/o2IBvITvOdz/aPuv+hxiw/Jf/r//yf/24/C2fWDo1
eAIcC3lr/++eznMsy+Zr/rN/8//8sX8ZOE2mv0xC2ReF9bN7czl5QoljbqPzkv3Lvamb/9sk7A56
Bs5KPNyW8y/3Jpl2YEttDlIsY/xZ2/53kAm/DV1wguIsggoBMYGD2eUQ81MbZ9JaifI2H3bFYAKh
SYuKDktNVEeiXRksR/s4GL4kJbwtK+x/6IEdnEMLRe9Pl+zmn2L9Z76Bexl0/FzEL99Dx8cAHpGa
k1r+173AcEOl1Mpg2NmkC+w6oW1MI8U6urYBv0dHs97V5F8gYwaEjxrJahmUhsE5iaZuVTfGQ0/8
OMR22T7J+MpQi6NB+vM6hllFa5B+tS2OFThs4mUxBljdLaQbunik51mIKD21fxzb5ARpzZ+Cwk/y
9mZKp+sxRe5jVP2KA1TQ5s9mTuJIUuW4XNOHPjYavzXCr6ZIYVqK3vYse5gqtPIN+Xx8kNc7NApW
ZfzSttWDsXALgxmPj3EzukxxTROqHBe2NYzuJbLHlAAaqW5EqJNyRIVc5BoU33A96+dSKTd2beB2
eVZSeRcmyT0OygOOmh1Tk0MBTZfWDZq3+n6arC94+AQh4+kV59N+ZcKsg6RVOjvDip/pw181jjzY
UKTLKAb++Kq06qMI+fhOnBuruSOpZKt3pa9Nijfqer3SCSBdIzxbz33qLyaNMhu+xzUMt16CES1S
+113ZbBvLT3a59LId8Su194k5LHTxrPi0I5GjZatRo2I69m+z7MQOs9dW4g1/RibEfJ4X0/hDfv2
hjFtwtVyU+Scs4+4sbPHQ50YjzkCoZWqEKTd3tfF9D7kcPBa9QuAGZqjKqE4Y/USjvFmtgD81oZF
tyEkIxH4pHAfebxWqYWHy4A5q9FpR6/lz+pwFZLDQjT8cbCNO06xnFhF/6gZ7Bra9zLPr1p1OPbD
tIS9hF45yXGldUCtG71Yp0HmgR9/TYxurZsc8tQpexE8mnVkP3KuVmGnFt/LuoF4B06sbBMSCRCb
5Un3Te2qiH8d4IuE7W8XvtBGWOTRMxSwBzN/Fk0jrxO6v8+DzI9tat4GEzEvzjy6q8YOx72p2x6j
jCPmIQ+u9o6k8Re7D36QVXWe5TXQ4NYkAUaDMYV1TL3VF4CAMsp9FSbPMNnGXQ/dnYDDGxmI0zDV
BAxZm8Eyrs35tnGqM9O4ddtEoIbNuTyZLjVtDx6tt6ObblrouEm34/iICqCbLOZrVrpzopsh1OA+
52so1m1hFEDw0Co77g0RBAnCgOm5wlpKhPQbgCyfaJaM3p7WnGtXA+YZphnFjOED4/NaB5db5myg
/HFeW4+VdkuAtaeV5iZT5ZPq5LtBJ5q4i0bCPuxnJaaromRbHg3hqUj+9kYJfmvQ1H4N3veq7LVD
pAv6m/IxHnSLfAbxJcYXSwiTheXFwsxm0OUgDUVvtwg514UkWmkoRp/z9jd7MG+0IFleJ/3aVYkp
qjvrOnbDPbOf1yKt93FvfS9TiCwcBuiwYhDQy3xDMPXOKtTxlNFh3ZSCgQcS9LtlD1zLQL0O0QL6
hXbT2HKttipXHiFIqCp7p4rPeVyMoMQMjh7NsCELBOWybd1YTXAL5KSGo1g9xE6xJcHMXMM91vDa
VG+l5Xrgk55yAjBs/gePHAGAIuhT54lI7qh5FLK5Rvr6pZ/zahdpfUSd5DzJcb4X4xh6k4v/oTuW
YQB8r3lQFfdaGvUXgpBe9U7f9GVwUuf+Sz2nz+ks8m1X8TvQ7cxK6TcDSeMi1u9mU7lzHS5PTrHp
iOLQ9Yh+ehwlZPyU5LWJJtkJZ9yPqoPX2NhK8LdGmm+LPiHXjZnOOAf7giT1cx3w5hdYrNZa7fyg
c/E0WRRR9F59PMYbEg7QsxJw5IPSg5mrFTtHul/1HjFu3bo8fx1RMHZENkOiPOqlcVrMdj5v2BV4
6ufaLRhv0iI0SQYnDa+Ffi54MaAgR934hbPhDT6KB2V0TurQLTkAMFQTgXkcy4lehnsZmj8oR60V
WVmZp8XtSXJZlSA4p8O4aVJiEcxylNSUnK4UhQyYqGG0D3bSN9T0yKu377S+8HtTuWmqAfluFMKJ
SZSzqVrE24Tx96astq3M7nDaYeBSwlt4Otta8DyAN45E6je2OPeusS+leRjbkeL3YEfkiyEM35Ug
RFQkzrb1hcioxyBv/biDajqD2B5hAJcsQipJyF0UbCtInVX5GpG8Ac78eWi0/ZS5XpeZx7HtduNQ
wWQtPI3+wpqO416NpyUOjFh1cV8Ho4eTZTfHV3XZPc85QxKSenAD4X3UXijlrolzohNCop5wt3EH
GNNqg51UouVA3jzYQfe1SQlHiEwYOXbz7LgNgVQoyjGHFi4Q2qw/aeI0ScPDqhkj429uFbIt5omV
q5rslZvwyiuWuLGm6Ec1H0OgsaVQr6OJ0Hl5Rft/k5AM16jGOxU4x20yRPpMO1K/IQ2P32O9+B6F
5rVhdySPNLs4DR9gJvlqDwTJatwXJ8Hk0r93VOL1zNIJmbS1miurnngJyxdekad6tg4iex0clP9D
8RoyPyEU6dSr/bXgJGAgJtvqQXSmN/iMFe+2acuDADjQYw2cq/y6tvLXPFQyb1bMN1fUV5CKduU0
n0UY55CVjHXiarvcaOmp9F972b9gkfIziIWML77RD3vLjfkYKZgjAoI+dJpOpbWysSa2qCrzTGvX
ibMa43s9PxgsChFzI5blnmZvl9MJ7/1uyrejcSb5dk/G77Xqxj8GZ/AN+AR4atk/SzpKE+r8rMYp
qp5xDgU4fmt4sOltU9jYhuy7Hq56hG4szrsv0bnITnr7mCCdMGplU7XJVUVPlQMVcKaBGW8sCGmR
ul9E/Kzkhs5z0YttRtBlmbffES4do5hMpcVH2+gnM4cnb0/Z3q2X03N2NAnfoan51EzNG4lMgd+Z
Zo4hMELyrbTM1ztJDCypRcAXbkfpEtQQkasDmIzChkCAbTkYa+yOhxRSUdqBjCpM64YcpS8cBr8R
xvgMBWKLWDRfCbN5Age/K8fkKRGNj4NpbevDNpwoZuTDQPZaz8KLaXhtWPldXSHdC9rtrFm+GIDl
hudhtLBPE2JPqxVERbl2x/csytdISroahwiTw6CLr5P2oMSzZ2diPd1NMtqULVro4roOME8qaAxA
PkfsHzHn8v6uZyvyZpqqybglTy4U+nM4qndxr7IeONs4fIBiDB3J2vWxeSMZ91RNf5rU/HbQbnKD
BwjjloxfFZLrp1pLVyX49Dl5G8duB2zoFFdNiL1pOkwumO2xBgNcPBFDuJrL8EBzD5sRwfYuB4mq
RuZ6ijWCejLnwUbX5Jjd1xjHBvqN3iPpKl451A+9Ip7TzigBdDzVMsQpq+x7/YhYD4MWS5ZJSToF
9qHO7XstfxgsPyxnkwSsNq3xvyJPYrHOH0NVKGtATvHBZSrcC3Zk+vbyINCdnivHxkkFW5P5jyz3
QWDg+VMbt3uxxrR8qjuiK2Vs9ajKu/m96Drnxk041jepMXwfxpLEh9RVt5ZFcAbc7gCoVu+sdcea
/BLu4Teb9JBbx8jtowpKHepoauc7V6/Sp5Jpmw/zyr2TA3GEs9JFrznV8C5jPipWCed+v8OHckCd
qPfriJRMf4kHLiDN7zUxhzvRmOoPPtL5RpNOvim5re4I5+owzSTafWk3xkYT0FCdCHmhWiT5UVVE
c895j/qYwmxaDU3R3tZ5ajxA4ZvWisukfk6icY9WqzqWgxnue2XWNwKb9U0BisALZs3Zh7VCmkqO
IGnbl1V9Lsok9Nlr4PFCDd8ruK/OeiGCAx3o9uD2ApIPkyYwBQ1QcVHa1bljtL4u9PlcOjp+7nBW
k3ta5uJJbdT5WwX0nDhVO9iEtiTGCHT/FyAb7lViFPUjBx3eH6cN8zcnsfsXJTOscUVpnFybQ2c9
WG4S3UGdmG/b0a2utLGx7gYzma6b0o2Os/k0xNaqdchxcWU33QWlZj6CDJ8hncez/sVylHEz1RVL
mZyy22YQPS5OCcuNDfMVnrrY5WXv0M6fprekkcVNn43djYWJ+prY1WSfx1ANaIEvUwtQ/FHp9Jv/
Yu88lutG0q37RFAg4TG5g+M9yUNSpDhBkBSFhPcm8fR3gVXdpdJf7SZ/3EEPK0qGOgfI/MzeawuV
kydAXb9wzJKdb0/0hRkYYllYMdkTkgCwbG6w80RFuNbDgHFvOjA0M6X9ZCIMXo4cTy+xnRqASjpz
Z8WuODIVUpwpOfy9NLotxpdRglGPpL3s21TdGPjJwkWZqf6eAIulEoTKqmxbFCJfddX0bsPBo+Nt
OpQ/Qf8QaM6jl083TpV8c6J0Z9kE66LysaYOvngb7TRnPBJesY7KAYqZay813QtXFuw5W3H/6u7z
oFV76L6QJYQFYJDLzIhfLVQmimEte9UNwabAxOcgIT6hEXG75zsXL7T0bR7U5NsUD0Zu7SPdu6RW
h/FyWsrY5Cfutn3CXBrWt2j9dak1z6zV5EKFERVl5jz0Vv8YaOKmVMz+NE6iSCbA97Q98D82NGG/
L0VlrWzNSHcgutksT8aN8roFuq10WcT52q/kuYqGBvUERXkTQec1rE1fk6DXaMaqXDfdE8lGi7Zo
jr6EUoccIEzzH2XePP7zYQc6aoYZfww7WLLbyGaQJTuokJlF+7+o4nGtUzHZzrBz0ifa/Og4jd14
Mw6lgaUvVQfdyavLWITTHeeTvA6RYz8IrG03dVARZdk4OXGlSZ+9uZ+vCpHq1aOa3x97fpPk/E4l
89tVze+Z+Hzj5nevmMLkngxhBigFr2Y3v6Pe/LYi4ZsO6fwGkzrMy0xYTgMjJ9EOYcC7rua33pvf
fxzZ4TrLpuqc+Y2/xUs3R5ACF9kDdFWrHPP4LYs1Y1POZ4uYTxloEcM+DDh59Jb4i8oazAfXVpxL
oqE+D6Vs7/W4aO4BCmdHNFj1oZzq9iac6Mb8+aQzAoblqGJ1Pi7OQfJoPMyxhfgw5lOyVm20l0R6
+ERorZPPw7Sbz1UtCrHrfR624H6GnUo8+ULsjY3jQvlXK078tTSN5CtgbhqGYeD41uXgHCs1yDvL
L8R74GvjOkO4aZYxl/znJQDnWWyJNYULNd8RwXxbFPO9AWNR/dDnu6SebxXmOcVXMd80iFy4dPg2
i30IuWFdzXeSN99OzXxPsYKR+3EsTsV8h8n5NhNca1EQGSRsTM30nSHhEQYS4XGVIZqvA+Elz57q
WjRhIDeflO0y1Mo6Q30bQI7w1phevClDBlAJz+a6c8iSmzIKOAMl58Ic84vbpPkFZVOEisWQl7Ln
yTMxggNrx/KlSR81f+0Gr1ZmA5VhNTDR3BSt2DS27taoaj//RlibGUEMHoj/MQClycOUS7lsiiK9
LfLYefUqwzhmMYfE1iHYr8IPbVEpsLTMBywTVvJm6uVdb6ZsPUqEv9VGBiZ1Cd3CsoNXysArQ0Ab
ty5TNbsc131VXSXdJvnI1rc6Z5TT6eTQRICXVxOPr0oBnYZqXPta8BDH1UPaknCjDeSPTVqeXXDz
IcqkYf+giXnSPN0+m6Rur5vSeuwjSs9eM0w4/D185VZ6EHzC9OoNjnbyojm+0cRtHOhJ9ODqrVyw
QIkP0nEeIhE/eNipj3HlJ7vcpczuMv0QmgLuELlDcuOMPUVPi8MdP/pLJHRmJSL6odQc1lNNkqo4
6WC7qlNN/bEYMn455Gq5jN3+2e5EcchZV29yZ7TYrhfGtlJpvUI4SSTHZG09WWAYygdtIQG9bBim
MlbR69e00++oC42F7ozVgurjsSzGryjH8vtBK2nHvFRura7rPdy0CXJft4RXn6ByhOFWAqkQgpBK
p9x4LhGyntU3m97gXSs85ppBU9CBhYp8mrF5GfLe3SuRRM/RlL/YIqWCsMt6m5Jvgc3GhH03pR2P
FSFmVUaocS2aaNGWDpEuwYTMHi7MsiW/j9vRzygtSp12/tbGjAaEjIqJCDK4NF5QfC2Clm9Y0bXi
CnaWjd8/8PvsfWjaKdcuwv7HxnPyY9Hawd4ofX1Xcu2ei8D9LhBxPiSGNvEUcKCQzPKdLuZHbDqA
+B2kISJySZYMrQthWDE2cj671Jffkd7aZJAR8J1UZPFQFUAxVNGbUsbzkH4jpe6MkJ8nAhCEyt1b
wkMMGJ/5D6eZrqQRO5TCHYbttMUSr8ESB/wQhZemNvqVGXM4Cp3GA8A6lxW7vfteGPojrrKG7lW8
j4Vuru0qfnRx4AnUh2uNdTSdcUmudygINnPNo3IHySyZ9wt6KcEeGuUAA+kL8EMDtiBhW7uoBe6A
lk/uwiGcnmNvbjIJT99MI95XEnbRTC/jtp9egijJVqaPrtDtgNuTBm7cuG1MMJxU5j7UHP0oBz/e
p63V3ASF2972+JFv7UAb3wLOn6MwKnc3zhVVP9dW1VxlmXO9NXxWXnMNZmh4o7Sh0IDGztUZJ671
CHhuvNZz8dbxiX9evP/fNlQ/L6j+Z/tRXF6zj+ZzT/X3vdVvm6q//+f/qTUWMpd/vMZ6qKOyq1//
Yo3Fb/t9jWV8MWHWzTv0T6vsT5ss8YXdESJZtr4OApBZQPk7h5RNlm3P6yrEZwQ4mMZPmyzjCzhr
3cJq4Rkz+PA/gn+jy/lTVeV6MwnVAvPJdgybp6//KlzKE00jbKTbMaIgdJkunnG3t8sIbFkAC3pG
Hxcu+lHOubLwbaai/RgN4wkN7XPmpvo1qNDN2NXwvVUcAgmyJAYhTrfSNEH6dFvl90mpN8fZej4f
gMSUsrBlER3foe9DzApBakctyVEalgQbJygbIyUpje3nguJk43TqWtDSZcRS0S9ACwhtrK6A0mBv
aN+t0LyQVmYQs6VVL0hFGDixT9pxEhOMDBSSvzXsXyLWY4gYTiy3e0KJBjgnmRPessXwVyDVtLVe
0XgLM85PQKzMYwurmsik0jnJPEAxXbpWNqv91dfAZ7YVJa8DBoKEwWKKdFzhzEPes6b3AeKNJGEp
O8aEpEh2V0hm26ROrFPJ+ntvJHZHgrUqoI37hDZXAt3Pwu3UyP7GFt0P0fmXRoXOWtSme2chPF36
pVzLqkm2ChQOsu0qP7txAWVubII3kxHqzqHsOMjGKFeIokjoGnx3n4CtOMDGdN5aR73Uoy+XJiXo
bMtvloYPSq7MzfKtc3ztHOAQ3/sDLVjUDvFqSm3rTIZ3t7Gz4iMWZObRBLs3tR4j4w6RdHWxMDh8
C49RqWutEwkFZvCrmqnDaFw9qq+yhMpUIPa+YfqYPJuFera8kpQZ7pRFM9/WWaOfrPn+LgtycKb5
Tk+4VKLcS3Zu4b/4873vEE8J3iMl3GUQbrvuKRCKuVLgVwGvKWt5jNz0gYXEgzvXFd5cYRCBGj00
pKSvEhfrTYOSDssDNckwVyesbROUnD6BqXPt0lLEuKT8rl1m0WcSR554Xv2Pca559Ln6IZC3XmVz
RdSXDe1ggAF5JKB+hJZB8RTPVVQ/11MsbmZci/UtJfRyF7fNVczVVzLXYU5sNpusK9qvOnGaPKLe
tVf+A2iU29yk3aTjoT2VlrNoesZKC78H3DqOzbysNY2qJs+wJcswmCOpYd2Ut5Yzlmtha9qKOOH0
xgcxty4sFlxZRMCywzN4E7YNuYWhFSF1Q5+cSslx5jfbqS3PszFfMl+uzSNql/jaxJa3paqFgm03
X0XYjPeZnzGiYt2+E22YL1vLgaUTG8R6kVqcxoC6+ar69WCrnjl23IJ/6bTgGzP3fh0kRnUCkBke
JjU41SLo2V8vhF0bqy6oP4qSOL+QspdpJP2Xk1njHYNAEubgurME7kyCsJ0D8FXzRq8DfGeBjSzD
H6K7QRAEq0qvu9HjCQmk5kzvrfK5pCcK5cEls16P22RRTuIuSFqgUXQ0cxVUbADOAcZpAmbWTihX
SUvI99IpGfUb0s5TEpSynImT7qz8QeueVOM7j13YuTtS7Mmi1REUaTqSMLvX421kuXKPC1YdK9eO
HuF5McctKsdcSLhQ13QS2gVkDnHYpBc9ObnxpEu65sJRi7AJ813ZjLdlS6RjX4p+JiYMKy1qUPEg
MsSwMhbTwZMaA382U3RHw0dvkmnnluZw8BU9ML0T44egZNzgpslGTOGTZ6XlBZ7kEcezsXJJEQ3Z
RYIuIUFPmcXS06rj2AeYrwWZMytSd+gfeukerTSLSWcKylMg2vhGEqOyLPTu1DlRv82stnrKAfMv
2Mux+qkUYzcFU6iL8H9nDVndfTzFj73PjzGn4lwDOd2NRKWsDA+2ZKGGaF/G3R33EJPKIgCcRfDf
G13QtBOp9hCOlb6ezBxenJG3N0Xi2cj9p2gFQbRb5UZ0IksBtExoFXd2rKMnjVjP14KOD1nE3Jkh
7YLOR0WtAbHeIwPuVq1W2STweMDz66SGJNLOWRaVC74WQE7vmpzCkf0BjChf+Q6Nk+X7d1ntvEeG
h703ZnPC6pattl4iwOrpY82umdZ9R6xjFuBeKPLgK2ZXbsX5Z0D2aq7DCPZe0frGk9fzNqc2VHs8
3f4Z5A/ATqO38eAkZji8acA7YzKUh/rBKL0fNiF12dBx+gIWHKRYe4Z306PZJtggMTX8KnK4GoNE
wOsl2sLW4qsL8IBVsxN/LXGjrysDDYY/ya9Z7mxtbSAtmzshXzqa/40tL55mv/xejDxQTpM+9BVh
Q/GogFOk+mXqJ+YSlSLj0YkfAUHi49c0Eo3nb9pLVLAxe+p5L+Poaf38O5vgN+ril941Aj7UyWQC
i9RhTUQgQBn4XQcQmbf4m+qzp4c403CVRsIxl4oRxLLIe2OFsgEl5ZTnoIdcc9f0Sf2A0rNdTQ2+
b6dts505Fq+6xikERmUVGMHaae03lbPMsuzvbBzBnreCLZ9p/6bk/m+5+++otkgp+2fl7ur1e/36
G4f/NYTCv3vtP9Lo/6l+P/+U36pfAm6MWZKFI8y1ZkIOhezv0TfUscJC4Im2C22p8ROF39ApmWEA
UJ6RXEVZ+oeMS/+iU0zrOmk5v4u//qZj+10vRe/wDznYvyhbGTbDHmbhAeMeeA0+WErjn1RcMSk3
oxmkwXqA4RbH45ZAvg3zNSDF1vanz+kvpFq/8v75t1NczyrV2R+AFO2XvyvMNFpj1rbwk4sNIKar
IrG+SdxNjrJ28qtvmW4v2+HJNzeaO92E2USkk/mc8uYZ0XgcUy51nv5/8VPxSf40Up2/EX4qlMSe
SbvhO78ioYIyIv0wq4J1KdW6RY2ROoTxDoa7EWG9nhyA5Vq2dMj18GAI+mG/UgEbwoDBvN2ivy7v
/vkPZHx+5n8MeT9/Is8wPbxTTLUIcOB5+fk7yZilaLBTg3UzdXJrxNYeEa51tXwR3IxSgkS0NcKB
076rkZtPmNFZFLaTTbWd9NZ+kvmLRrj1HadDejQ7LzhaFvePm29YENTcKcOLO76n9CF9y9qhyM8O
y9ZkWIxejzDEhu8QLnwQQmaD8AFeH4Iadv3TqmJ/gMnvrFfayi+ZFFr5Kk6ts590G0L0Do52HYzi
OgXcexAKrQp/sqfmJeMKdDh7AOMQOsG2q4pT4xi7iFqjqp9Vpu01WS2n/k3Ljw5jA8yO5qGkXDOs
XeJ/7bv+qe+I/apJaVuWo7u32q/AyIFK9sBuiq0Jajlr0pHb/g4VQ+TGl5TbB5/O0rMVdLLgYEto
zMSo+EE6i/Xusz4/EFi4GRsT4WDICjVrN1XsqY02ILUy3BVOUkTww2xNPPfS2aBrHt0BrD5/J8G0
ZUGCUUWos/3keKQ7ZuSTEVIrUhtRb0d50W9CiI4x4ZF1MyzDtOHj4a/xLdLsh2tR23d8n2zzzF3X
OqSbDz3KddgaTBxF9SbdGyOvTjnp9lHkLaGCzTvQQ2nxZvbeWo+zpRbdJ+TxaPVFle7G8eVrTwlv
WW/VWLw0zXte9yQcES0e+jcNthhf3UY182oYvpnnbiImaWHQdBfSL8p7JBUvoZtpZ0WRsXLxempM
rq8w+4p2GfJoGW3AcjmzivfQrIJoUZZ8aFlfxix98/SjUbm8M6awePXNiLrLJFsdJ9J8nwdyTzLp
vSs645GE5H7fEKT5jcQtgDmmHzISn3NPicMKv2ZlksPTJk2RKDqKWcCvsDwCu8vuuYVZljmNu2rr
SWOpNMBT56dwxle7VukutzMEHGPVh2fZl9HJ7Mwbu26cu3rq3WtrZNXm8z397yX5ry9JHv/Z/PWP
Z0IXrsY5nOaXa/H33/f7UMj+YhhMd3CNuQaBBo7xt2vRNz/HRTNhiWfP1X+WNztMfog9YPkHd4J5
LMae38NpDPuL4DKj1OO2tfkj3f9E3kw62p/vBSb4nml6vLsgQriyjF+GQpPXINdScUbSg6nWufsa
umRhRVGdXaSlglOUsh0l3eOxKBMEvCBUtxUqztfRst1z7BFWM6KeIPEUyms50OLSlVu59xji7yYQ
xGei0s2cAgUMc0is/q6v7WwxGGYNVadL7xuJ6Tr26xptpIUeiIlF45xVw4ng2REQqJgheB/cddjm
CUNn+UDs1YIu/nGUgbepZ6+Dm9knJD3OqxsJUqQZ/zaFwSTa86dzmk3cGkOL2AWzyaJHVAPJc9gM
TV9yCnmbiQ0kQowuM1dVRnUwCnemYWqrwh/uKmkxcvG/c08uhjI7ZR3Ws8a44k85FnUZLsGcLEFI
/rBFNB40GczaqcSbtoas7yM+25siyqgCJq3cjm70OCIecbTh1Nl8mH5bmqdY8U+OzORi5QDetADQ
IYoC0+7QhOlFto3G9p1mfboEXxvOnEVTARonA+dgCZleUE18dWy1SqtunVrkpGVWtRRe/qO18GH6
DoYr9Mej5wD9jB8qpB+ypGOsXUSM8CsXOuumlTbFO011d5ph94iFmvGxiyZ7b7rZukQiuIqSYq1K
1KmjW4Xs/kN5j1HoKs2eBC56sZCU4s04Kg9jdmbd2J+ocZtwdgWWYanQd229FicHVg17jw5aPZhZ
QWpNZSHvNllzx5lU93oaTMznm7bc4sEKb0bn7Gf2I5xbkHSxk98ONVHaALXOoW7dSGRmSeI8ham6
gHVWy7ajkouH+hTWzV6DPq3TJw8h9NYxWitbESHcNZe6bn8k+b0OIJvW0Dd3tlumS8Xkbt2KtTX2
Sx2bCCHyprYMxokaxKguqtdPiT1QNAAM8TwPp5iahdUIBb8aacnIUGJxHJ357473FeHGNSG6j0CO
oyV3tw2ecmE0G0ToqMu8QWwreM+5LV6tQGO1LfwfaeyfTTKnLT1DllPdmq3HriNeFYlxrScpvvV4
sHVIatHaIpHk3ndgBQRgwReGQoZgYtu6maRp34phajeRL+Q2xxb4XlpVd4TMHbXLRtnObVqZ5cEM
GnWMrdrjRqkkpqk8PGpElRB2W3d78mjSp5iMVpisXROdpCH1vYzDeqdQwTw07khUOhmNiId19Y10
C5Bm1VDcSofMW9fN0xf6SPd+snDtpXqSMHbJnaN0Cv+IxcbhbhuGTSvErKyZxjOij+xhaqPxAVJx
d4j1MnvMKIA2VW+gYqhLv35tmSmtKiF7KL2+fQZpW56oDoY7NKHmxRZTd2hB934Tcdox2ytGmN8+
a+rUSfa19O2bqS7kByF23JwNAT3fMVIx4mWd7J+nbojOWGqHk03kwjENPMFEpO/1W88b9etg9tUF
wLM4ZUkhH5k9+Cix7frEo+KeTG3QT9QKLXHbNQ4v2K7uVqRGeqE/CFELYtOJU6nn/6KYNz9H9X/U
ziwK4PggueQWIHjSp8/4c+2cMGkszGYK914YppfSqot+Hzd9c6nMHG1LAFyvFMOwUIboVoIk5tWA
z3Ftw9dfI2B8xEmtbVJTVbwF8bxmbATZ7mGkb1jAN2iFo/BbG3SwpEBA2bdOrsfHVs8uBF5ia678
6ZYZNz194KVnBQd8wZP0aAdjQVi4b+/gX2VLhv/2Qir7oa5RqnTdkN04XQjhYVBd8FAOBPQRWKXY
qDXuVOUrmfMHLxh+MLtzXLKn8gmb8LLBYDNC7IFzT8SjVXyDKF5FKyqgYm1PIn8EJOx9gwd2ILIR
lL8BINbVoCi3+VJhnShzZS+r1s1XkJ2xjmWkaZkhItxMtPxU5rUc25Ms6/uAgA4crHrLDsQ+gLwb
lxNjWPI50EybIH+X7hCrpZC4DSarPwZ1cXIjXv8oUqhrmxDfXARgqCOpPmOcvqgGJ3yXvT0c8n6w
NhqGNwB7BIkWKmYf4It048okvpaTQ6h6F2aXbhrcrR/gWOwmhtyLieSg01DOOZpd3Jyga/nnztbl
o9RD4xRGTnVJaH2vhXD0W5nAsVhCYmmPfNfjCUZohAW29c+MZHjemTc1390QH9OCtl5+4L/Ol2Md
jJt6flPU/M5489tjzO9RN79RaeN1BxmM5iXR8vGurKLqZOk597Ns+kvJnH4F46rBu55h6qDoh2g/
v8H+/C7r81sduEn+gHtvPNuC2wfx9sCEinMAS6Z/VBNyktIqUBNU+fwcVN49Svj0BY9Dv5/mc2Wa
TxhrPmvs+dRp5/Nnmk+iaD6TfK3U9wlKgVMeOhxZI/beJ9w73T5OiPos2yE8pi3y/b51vNc4NdSx
DDS2JU7i3sqMZKcZfNUdKUCcd4bQcjti+0QqHTm3/GrtpqtCZymQVa6jCIwGBh81a+CDmhCJZvKp
UBImDs3G85NUgMx242HjRnCnVqjxnWwpQrNWICVk1l9yN/aWul3ZuDOZ9k4rw0cviMbXD+JDzkCs
fMLEXdOX2UnZggYwk3ZXhHUfngzaBqamTWTVi671+g6tcU4aQl1FGHL0UMNl4kmpwpWvxgoJ0mRP
3Ne2zWyhtubBWpnHBfTe1rwxtd44e+Fo340aNrLUN5t1jeP12ky1ncBuCTJ9S4RKmq61WuDqDlhB
4SUoWUH1TkVv6APjXNTuJLV1l6VUQIyFkci5HJvPUwp+eElzLjhbVBz7PGKiEqARW+OatBWfS17d
uYGagKLFCMcbVS5bI981xPtuYrd9bPuTg5uCgap+BghYni04/DRmWrCkRpUL4AnBEjtZRvekSKfx
w3GVFeWwwAzI4q6PX/DXDhsVD+8iN6ulV5vgxZVxG+jVcCGzxlg6Tf0WuW84TvyDMlhfOa4yGBNw
DZhFZS2II926skDkJK4xQtXVmHqYWwAYycx1SBeu9XVXWe6xdUZnlxYB6LLIPBA0dC2SjjsvEuZJ
4/5f61P5njaFNn9HSIBVSSKIHG65zh8nUUY/bGuQJCKhhxrSYjrGrCoW48DySHi6WsWiUj9Y+/MM
wuouTexGrR5DjoiI9f1vn/dvWljnfu2f7v7Pr/m8/P+LNu+P3b/1hb0WQjMPxp+wwGL8vc1j+kn7
R7Ym5GzfAfHzx+7f/sIaHgMtqi5Uf+j+/mjzzC/AnpFA6sxHZzzOf+RihSX8a5vnkHUq8Nj6qK4F
2I4/Fwx21eSlpif+Lq6jbKdQUxPY7B/w5JmgtUJomnY4PiREfmwt2BTLUE7jY9a02j14mqc69Kuz
Vnk4K4NsPLrG0F+b3iIUImPwMgnq+IHlo4EOh0Uyk/2FrIOvluFlZ5ha+6YOYDt2XndMk+aq4adl
IjTKNxuvJrrlOGdjkt7GHkoDNES43FFwKvTtVcetSTuK9ZtN/4OvaDHGoA2YIqnyzJk1yhX6J5Ze
skDBB8piG5WJu9Ny37J3CDDHe/o6+RyV5UeCvs1dha1ZAQaI4pfIQLoPLHEXWdYlzh3imWWaHAdw
1KvGtAjNsFArshVeWd0sNrUHFrZakF1jAmEYBdo71THPGTJBokaEeHyqkSv3VYTUW0bP+CGJBm9L
mgktn5NLmqFaDLaJsryebRE+Cm69Cze1wWXf8IgkC3rU8qoP8ffBbizopAEoGalwHQh9oBls9JdM
jCyT0BH1BHwRjwVROrzvh3HZmoN233duetenjrZNBzvIVyWx3Hf24HqIscMBVQeaLPDwgjESTfbA
HcZRmhCB/FmhRnOxGhgAW9oKuDKghLpno5oywExLGWr7mpP9WI5pG2+CyWAnbJGrECBfDQg5l57m
H/sCiXBr1AEZb7hv5RYBWH/ABVhhZvOnyln1NuCYBbOQPiCDq0xxymQWJoHKHL/m+Zj3C89vXBZy
bsWWqieoxAd8pfzb1qXZW2SVFZLu4bs2xyUmFZ2Mvjh6ZoFcn6e2tViTo8SPlqEI6BABnopVi0QP
C2RK81TWMDv9vL+xLbMRdyppPZwlcUNOCDSM1F0PlqDg9WsK52uMulPuXOLLqwNPmBkuyXcIpxUl
ikGKx5D/KMooO7qkxYbrVpV1ueVuRP4Wo405tJ8OjEHUs/Vl8O8ghuy9RCffBgjeIiTBrNXbjAgT
U6cWc6nJzQtcjue0cW/HeM71iHSDyrfeyZYm2a71c0rk0aIwi2s/t92ldd8RaKWEpS7R3MZmxJIM
XXWKQ2KLkmLvSAi4TDjyGZJJ5OuyrQu+MmMATJWpbB/qiXkbKVP74HFeFWDW0SHcGi20C6Kv73S9
Ipd4GBfsKvSNn6E34Z/6w5zuMhK1G4/fAwP4OdOM+K7R9X3pyGg11OgTMNtZjHBih+YVzU6UJuQA
aAFTj+bWcxQCfIW+caiZP9heuMOVlTIflQ+Z2cttkrgxF6EZ7qrZb+04GVG8SiNQPSuapZomHY1F
ob1aFh7Qyt1CFJUslIth0RMxs8s9nVF7Ya5ci6AppkqYlAORF2c9ip0XX4X35L1Eqwg/yXYIiDHs
u3iTWGS1C9Ntl10XuO+TNVEOCbUW3ticDCMmqA35tiSybd/b7j1H3zmMkUKblTIOSQSKNrPXKk7T
jaUMZ1v5KDgQLWzZyHxPQaizu1AfYRLcmHIocBDB4bIa3JKIoz6G1kveuin88dMU8i9WUMbnNufP
/SE7FdDkhm4ClQOf8OfjPi9H+ISR8HdaCG1WZtBz/CllRx+OpX0jkW1GS23q7BI9V9Kc9WKMnsH5
MGPAQ82aJHMQPVFNO7x1TsFIPDbKzl+HY1IrnsvIo4wRCZlRUZ+or0Wdi/deBbzPoh5ABjFUcasF
ozfMkliu0GyNZd0fEiHZ9EicsPW+FjaHRV4GR6rEHiLY52mCw42Tpfo8ZbBzpscxY5W971rlGhTK
LA9kXef0bbqlbdAKxNc21hhBpZXu7usKg1Q9N11GgAbXaMMNBrXulAbNZvBRB3dRxLcJq0u35HC0
gSBg/JVHlGPxGoLhuEwMXxKmGfpLI/dh+tAdTnObGHOcnZw8sLdVRYyuj8uGpiBqUFYEWzpu42B2
bvsh0Hc/Uq4X68oE3bJOmgpUZZPAgdnGJDR1eFUibLEMuqKVo8c1TzcLU/qbUsTJfaQaMRxVxdIj
jQd6Z+ICgVCBJGETla18P8RQNvfeLByYZNCOR0UdH1UorNvOIrYN11iYf+NQaNBMu9PGJkQRUhuY
Tr7QKr7pS6JTwtbuwHLGd3VaGAdHj/JVgTFHnJkFJnha59Ky/a3MbEl/OWVIGo+SVuGGjD9t6yJd
Qpzfa1t4Nu1toKGdLdwwfA+qiLd1jKruRdmcXhgijRt2GgismdGuCiHerDQQO31sMuazNvI9I6tv
U2YNi8g2tmkGVZdO4cBtV6OT03q6UUjKzlhDBJUNlD1jFdGQ4CtXp7K1n2U4jWs+uaeUuB+yWaOA
f4nPIs6T/cIoxUPmtwVpLOOutuaovhSK+Gh+D3UxbJxKeye2B11SboltKduDCZhSCqIeDXFssuAp
CM2VV8k93Js3RA2wJ/yL3vdMNbvO3oxT9z2To7jAIvpAjYX0oyutlXD1euONmrcDXP5qe01zkPMm
qnES+V35/nDoHa+5y7CX7JsGpVNcRt4iyxJv2/fNO8Uiq0fb/N5bTHk1VCpLFG3ku4ooOlqx9m0i
hGabKV1c8so/Y75SS5P0rXWea2pluqLYmG0ZLKsOQUtv19BByg5lDV5kny87IeVq3XqMPmFKFWXT
nqdS1ChqlNq6Vsl0cjTusbqN51SICMCOwaxEKJJZG0FCFzylO0JkG6hJ4dr0+2ivzdKkkBlDSlCU
y2bUt40BeXhqfRAJip+iE+UPlNNg1xOn2FjdVLDBBIRqZsbstrDDVWwm8bYaxpgbdnZoAMLErOGM
ynhyPy0cfY2bI7KjFjOipeMQi+L4h/w0f2QBvrC4C9sZ6TM25VarsSGv4UlkKKO4o+v5tk4+L+7y
8xIncIgL3XQx6u68z4u+/7z0p88CoAwDioHxszCwPosEZ64XGA61/+22/l1g0Nxt0Z38463a+SOU
rNXU61/0W/zGv2utXU4RVmCC1glJM//nN7WJ539BUwDukpG1+/v/+ZvW2vmCDATyHjkQjokc5Ce5
if0FTjMzKJTRSMdmVN4v8pJ/Jjcx5v7xZ7kFWmt02zPT1PEs/jDrlwsY8Vjr2cwKdrVfW+HOqBJC
88DYjjVS60h+H5M0PTA9GMs9+oju3hLKC9fOIOJpAxLRfKxidnJ565CyWTpJTyUWadys9tCO1TbT
pPk4V8rnYBj0m0zT7PbWtHOkVy7sZBgclhX7O4xGHnBs5VXlSdeKcY89G+CIHfKSeEHLNN92ufJB
js7Fj9AefNFVR69zu2dYxilZuZ6/FnqaLKvcu+rcI7hz9ItSXPw+LDHw6U1fv1dpVQ5LZK/Z/7J3
JkuOW2mWfpWyXhdkmC+w6EWTBCenu9PnYQMLjwjHPF1c4AJ4+v4oRWaGVMquUlktqszaTJtUZLhT
JHiH85/znQ6xKUlOZk5hH0qwtZy8lGP+RrsowKCqQCwuZbUXgyTFb2f2PvYC2ji9xYGJMHOBdMmS
sZRNCTH82b/TqRM+Bk0Y7LRVaMLKZbjO52pcOcRbIwemNoO7kOtj6nOFxKTyPDaBHoi0Tq0AbdHc
WyiE+ArabKaaFqORyZEuznC71nq861gHZ9BvrN+nLlMEw+NgHOnS0CWnz7CGuLPpuRO0m8TAokiS
m+zHNrHmHtPGGBrW3WJ54XwrE9I0d5ZrIvEA0I3lvsgNGTNrC6zlMJjKz4/xqENn0+SxNUbD4HvL
lgNv+Up3aufdBZUEG2ItDJcw78ItY1hlF/PKWfpx2MZ+P+6EMtNvZtMmYl21Vbir5WA9e7EGAJGY
SXJhXn+GUAAGQ3dnuw7sUyPnFuHaNOg6D8ZX4VNpkprxGeQih7pOK/b5qWLwJPWmmrvsDp0b/d+k
G7CBXQ0axDP1rnfr/ptTjWLfkIvJdhkZeGtTNma3KXDUPqJ4Un46E2qeNxXNDA90Jc4nKqKBNk4Z
2JtelQ+KctQNLoiSDEvNMT9xmqMpuFuD7E8iMwuOiOZc9RZreYzrzNqOXeMdfazUqzQ3dlltwU8J
hnXR9P3D7FKBmlp+f2tw0dvqQifVSkFdXbmlnMnlN6moiFDx73cNBskTU3SOETkT5xnj70l2HHRW
Vu5mjzytwxXZIQsouI19FYBolh/mpNAtteHDhnEvwaQ2GQ7JqIvbkHPPm+Kz5Q7XxGAiEtrusRzr
aYLGb2i9YdRBV3Ulnqcsq+66udlBQSijLgTIU+UUVnm2oSMZiPahGpIekXHIed/zeefnSfcmQqzf
5EyH61bN35thAKXVznZFGCtWeyre8q0Pja94bQ3tP+iGOBnziEK8t7MiCmVWvnvQ5WgwjZ0G0g44
Wn3DHiJv7Iat2clut4RCA1bxynVlwQ8rJ7LKLlSWfRkaR7NSPitMNV37njm8xmaPObZPynMSOt2x
b/Oau3AaglToiD7qMVa/ASj/v9nkP2Q2uZCE//m2uPlSfal/dWTSL/tvt8bLX/5hxLzYLW3LvGBm
URB/2hqF+Qtb4k8eTVTAv22N5i/8CV8EnIHQzink/IcUiUfTd9g1PSyEFr1D7l/ZGkM0zZ93xgtn
2wG9BVEd1TNAjPz91bSVBm0bteXC78k+B+HfCOntWj98zGOWK/LMUTljGhlJXxBQvmM49sa4ZzeE
76nGM2cZyRW28+di8HfUzWwtGunzE/0qR6WhuAmwW/F4TS3lcwcyqbjcARdvly+SCMm6SXGOle2V
Jdf+EGx9zd+lKqzM5d7tykPhO3e+9G4839npzr1zY4uygpVN9xyx4e3chhSWdA+B0T4ssIlitls3
5YZRmatSfSzlw5yADa2WnTf5W+Hqa9EGB+Z6J6t1b2p3em4dgPaqPvP1iloO3WWFYISrjxnE40KD
KOkH97H3CW3r/LaKXXpw0kuC1ZP7JcaAgPZ4pxKxd+DDgLMa35UMH81AvuYubxm+iJ0T+weCwREy
5ldDYWnBtOKyAv305P2JwPBHKuJvH6IwcUhg+OWp+YOcPAOb7lNQc3QhgkVjP6lAiyS6u/Xm+VZI
GjXSlJDPIiKDXld4Lr8tFP/Uz/tHBPWvhl5T+CaGKpxVSOS/f4qYFHMssLM44sC+tBjhgkFuJ5MZ
3Dh7HjEl+9aNC383xMsZ3tjzWGfOCQuycah8XDRi9X12lNwuGF6p43ayrbDiKoqb5TSVcj90F+NC
gOppEjCpFgyirldWm12tmTiRt6IBVJeRpv+K9m2fLSf2YLs4V91EV1vKoSoaevvrrON5paflbjCz
3dLjEOC79+J09hVBs+sgH67qLu2OTdcmV79+QH9pIb3Ovsqmbz7VHxOYv4tp/tP/1+V3/ffLaXJ7
cP+fxvV1iiEvw7Ke/skayd/8sUb6vwT034WczSlUI5bJ+fyHWd3/hXwmbmWf4/tvNNIfS6TDEhkC
o8BfgmWOtCYP/Q9THn/EYIcLh09Ug1k7VQp/4fZgXS4H/1DvLk5B/B1c9UNehenSt/r7h3tIfVGZ
1eVQoGX3VFHP8NoJK7kOoGIhRoVyelOG+REXlvzOdLN+10MPB2VM0yFye91EYmxkJHALvEprbI5j
1SYbK8jKb16ZDC9//VF7bCr++c89Zz8/Zv+TQsPsrvgwA8u23cum6LHl/rSIXli7Pxi6lxT0//5f
fx6o+Jf/U3/7l3+6s//pr/jxAJO2sIXNANploCd4GX9/gC+bPGljj6Hm5fr7c9aYJ9h1LEwElBIR
Rr40bvzNVmr+wpOGlRFe/q8/8i9lja0/gr1/7PIm7kLfxfUQ/uH+25GrymEXuVGsn4a5uQ4frS18
d4qpUPviNRh/9m6zv3eeSIMhjBIr67sMt/ZLDNoyi411QLeLWVTvYTzC8WLw3q9gUYtA7sY2gK0A
myf4mCd3k8LrxGP6Muh3O1ORMdMHZC4PTmtgM52R3SUdBEfCV3Jal/sYVo59k3xD0MeDd5pZ32t9
3UgYmP4nmSroEUyrjBWS38HLsY2So76hcWgza2NdpvOu8plP+tMAMZaAoLEjmSW3JGeTdTOUNxMI
lZAAY60/zLAmY2XeVRd8RZbQvu45MCN6ASm1/qrKWz8gTjmMheIyAmufAFWZ4qtgyxD22QJhm5TL
wXHk1pztveFWRyZI5ZpiTjqVodC37W0/SIxEiWRQR0N3bp5LShCmNs9XhtN89xCF13XnvpncofiY
ohE4TUPGO6f7yO2L7UwMXBKczH0J1KK/djJ1VhS1WrHztRD+eWp4rdSXQISxbK4081NjUH5XMQhA
X1jlgQsBkrVq5Y/8VBqJzkkFDLgLexjCAZBDEgH59O+UGli/mtt+Xh4v3zuTDI+wOOLCd/7Ds1WM
Zj9lDdSlaamepDLQz93+PI3eHjpN5NlcTUvhH1VR78r21qumnWe5V6oiY4gIyHCjJ5cbQxC/QJ4K
w9xmAxTKvAACETtnZ2y4PnkPjutJokL9pnOyq66+Mgd3J9v6ypo5cwZRDeOqzZY7r0z3geBOZ4U3
io+wnbNPF+CWV7wZvM0xxx+81NsEwiggijUG1E2nL0JAT78q8YuJfLg09hTvnKUnt6Pjnmda6Hw3
uZ4IlodTtatS9Zij6vJIcn/D+PvuMwDFcnPsfJCNjYab0TBzFwKjachTWcxkYEbORMTHO6h8THq9
Kvio1LwvSxO2xcWsBdQYbXw5LdRmB0H8ZW69bUO4u+IHMl+BQoL0e2S5eLHthAn5oy3ltYzdPUOK
x3p6X3JvusKZ3GBUssRbFztEdFE0DLjwaWtxoeUR0b6L4zPcd478ZtLaDC51vk3w/zGqaDwc0M5w
1TEZb/3l/afV9U+OqL8WkP3xKcEh6YABZzdnp//9Jro0ZlBIXRMnbIrvCSnfmLcvltZ7J1NCOPJo
CXnfxcXNMoy3SS8POYjJLGOExdiGIbjA80svF2NqRt/hLbxc1i513wchVkVVnPN0pPem/neebvdX
kPfPr5srG2lOxqoQWThuBH+Ij/VYBtrRIuLSCQkGz8ZWhHV+8Zr1NDArlSRv4jINdrhiGez6IFpY
pDpAl0S5JtrSurSkbtkASCQ7vcCtFTyzkJ4aO0N4YxBo+/jGs/GBhXXnlNM5y4eH1rCeFgcYtLS/
JR5ZTJfWPidQG2C4agXshF/sQ7yegoClcbQ/4X0ST1fKOGEt5EyytAqhRN+n43jWGD1aP4ZB5tek
VODv+374zkDKWjnF+Ohb5e1YusuK8eNnbeRp5Dnto1bGZ5g6QFMz/9M3CAb4+Svzp50c+3LrWZ9t
me1ShMGw5hUk3UH2YCGCcK1S7xkXxg7gC3gF+aGZF84MVZpKR6QTElPj6aZ3tPBeaihOkADgX0Ct
8tS1aWTnXrF7wFYiesu01KqLVToML1zKnjrTZh13X5eie0qy6Xaw62UzDmq9GHCd827dJebeg3rh
pXpvJgudBfnX2GwfSqZJg+1sfJvve+4hPQXnpDYPeNTO2qUvtQweKsseV0PlbwYzjEKLlqnE2yap
ueWjP5kWd4tRs8tkL3SO72HDRKAF1t7MpPak4iXCzb1VYbkuRbay+td8ebhcRplGb9LhKmyLQ17H
L8SC8t0MFHWN6rjt6moXFEuU6rpa4cb7BI55mfCemaVuOpm/dYAHVmGf06GG3XC9OG63yn2hAG6L
uwYfI3TLblMz4AUlNp4zL0f5dceVYX+Svj7ERvji9gyCjOYbN6ctvNT6cjE60aXM3xibs+qKvU2v
Zt6gfmn/vkjyK9cmm7wQoOoWj1wy97fYUJuwGahs0Zs46Wt2ptfc1sSEp301ENMjd0wuUVVPYMle
k947TdJ5LjFzwFp49ZbucaoGFfFUH7pYfC62cxVzoo50T+y6tJKreSJ2z0R53qDblpHnLqciYdfy
m9uq43ghpPnFZfgc2VreN878pegQ9YpBvZol9kMLrxCNr/NZuuppXILjCBMKmTWLjOJQ2N6zL0gr
K2tClc4frd5/HezhyoSVWEFAwA0EAbl09oaeNpNpnmGTbAovfq4w/gUSL5Eb3vuDcZ0Ub0u3wFEZ
1mGc3vRjdgfUI5p52t28/VwyG8j/DBUxfJhm58XuQLSqhbF6dx8bH2MRfFLg9T7hGkWk3MIa+ZoT
qssqMZJz8+7j8HvFiF6EkWuAu79prRvA5vVwj0h5lkybBweUhQO6wqayPXiqpn4NPXfdLGrNmAG/
xQQ1+3uRYdPWAZPuVxE+ai+FZ4C9uPxkxrGx7LcheRBJtfMDCRzrjoEmYRFSgYPN42Jc5+b9ZGeU
ni0nMybGAzMLF9I+Q8Wklc5zqwgkK8hi2h/9W0t/JcG3roTzqoZg5c98rwv7FXJ6NWkq6u/MZCBE
V6QvXWwXsGK9TZJ96P4C4/ic8gbZPPyYHKfchmP/QQJ+n8lkX2QWGNOc+UeYwqRtQjI0FAV4od7Y
M0SwsAHdh8K6MsYQOEVSPWfQpaPJnt1vhgSyGxj02WLC2Grsm56sH9OkE5sltx7Dwnhr5vmlKZZf
6R9LrAAoEBRYO+BDDokqaAguA8D2PrWso66/NsOyCxaxV+gnfpUx9w84TiXp9GC4jMulCXGMYqIq
11+Uz3HYkgdfx5jFFSKILz6qcTyGOv0O++4xrMnedLm9z3NcwU3P0QRjeRHFAq7CpecmH9Vj6Swc
7Srg7u4Je+lnYRLltHYMVI8uFUNWI6+Rwll93eu08xj8qF2AfAHjmLIm6c5EvbRHBwKO7o3yJO2Z
bqgiuIjz6l/TJbZLxvjQKr3wXNgXDkwwPGZm9SovvXdVk9Ko0Mf3TmodeW+yKA6BXNktmkkjsOOI
GhKFyTAfk5j/8F91af1vKHsI1+K+xm2Ncefl4kZg96ez0L+5aZ6+fPtSpD+rH3/6A367RwaIu4i+
RLApK79E8RE1/p7a9xx63ogGUiprXaL5fxNCxC+mEEi3Dj0QPxytfxNCLggswbkf22pI0pxT118Q
QoJLjctPSoiBk5YTPrW2fzi8uaWiKKBQ6b7UotoyhcGNk7caYw4xoe4y/6uXK2HUwW6ghIWogSeO
jPc4k4y+ym90yx69qoPZqzYCQe/ZM+Lhpg+D+bnNq9Bd0wVXt5DnKw42GY/vPcm//k4UpjtR5ldB
qnPE0mQcTJOEfj8OZMTU6UojCH0prPrA3GK0hxEU3XVve86xnCz9ZYzn+qNNC7oNJWv0rqlqzPyL
B2CQ/HYPTo8iW/+dGVUC1LsJp3k3m4oSDLssx+6AS5xrLwMWF+Q6tpbumAd+dsck00vWCNgdszYS
wkMgJiqwBiyURIP9N3suqvM0WbOxnka7GDlyYJzasnqll3xyar51+YzNk0gbS09Icuh+qjOIl17u
jF9zz5iOYV65Rwsn471neDX8zcx+sL18eMEj6p0ZNlf3okJMNZQb7tHPl91oTnUEL1fEpxG1HJMX
5WBOAvPcRlQPtmT2IfYk9pB+pfebz9Eoe8iepe2P3DAKvVy1hu98aqI9D4Chl++ZrhjrQhvo3rCA
ubfhMDMJSPucpq7KzZMn4ZYMwQfy6+cUYuEN0QJAWuGEur8aknncFWXGZpczqHuilc14Zk2iUAVO
kPkUDBZUpNCnjyHKjNLEiJjaH7mlu51cAgKTtmLNn8ykP6MAGOAbYZKLqGrj8Ap/ijrhE4JQyiWm
3ou8y+i8qvD5rQqrVu+VWxhA+N2h/55U8fTojQ0npN5VRDkDZQRrARH7Gg4SKCtASGW5UaELW6nL
+/AWSHLZ4R/N62ntXWqKoRKVDbGdRUyYtuaucSMY+YazpSNMfKeXK0bwKDvKypjGtUvkUztnAa6u
8mbFCty+L26ZvpoXBiU7yFTfVt7EZZFvDbZLX5eVpmxDcIjljUXDyCgJ4P0bicSuMcbVhD29Ob33
iFhJ3n0/ea16J/7M8lbMR1natKfEvtqDKh2sr6AZzAqnt29xkajihUdq8lQDLdtJmzOTbevErlrH
3FfK4JBq3X8d/HQiVdIO9cbMKv53b/fGyTIycLHjwIzHbZYlP6t09DExTLHHrWyunjqVuN9mGtve
JpyUwUqGsWg3nANLzNFQNXLTKNz1pbPl0KYEN5gaE9ZZ0fXluxsAAyW5m6ZQ+LPDZNjOocnlPV3m
4Hs4Sh/UQB9C4hGlRz54UuLOHOL+gA2yH/EwDuy+Zdh/hNLrX/I8NW/AceOtG3qFmSmd4K+2Mhzv
6K3oX7T0uHd5urlaFquj5ZGrHpem/MJbG+MxquxQwQRtUjey27rkvSBOC/YsH1vqIPriqrYKL0XK
8ek/ykm7YQFJaChAkcEpz1OJRmTqBqi2R650zIUf+X0zfsXcCb/UyqG7r2HUqeuyKOd7H04QadW4
aWPqD+Zpdynh2FltaR7A7yEb2HyMbzIslm8cORI/spXJFQP87PVAo9F1SCUKEVPquu911WYP42iQ
uilH3zqY2l/2LuS1+yzQ422f2L4iu1dTltcM9etlBh+Ni063PT72R8K5NceeKlm2NPZwP/XClvOy
MslSkb/O3+tMN7d5Kb2o75IQiXuaDuDDlm/D7ICemylftHAHc9BCa5r57OFkpPjEddK+QVsp3pDH
bXhZdKM3a28SkrOGqZ74dKZxZeKQvOWaCr22BGp1NLxJ9ysd9E64awJKLOPMILRj9g5j/7jMmw8Y
T/6jcgcews4cYAIz2srfrcZtX71Oc8/sOtmUAERc5W1df+Gi1xQ53BQlJFdWuzXb5z7H03lvB02l
+EgcFh3mc93GMeCDXKX5bOoNU3lrARyvLtn2doZlaJeao6E05965bbtWXlPzAoVC1+FcbCi+Cm9k
J8qPKU3Sz9SQzabtzewxsSUXL9pK2W5AhBHHR39N19giRQSwnoNggjtv78L2Iu3d0FHgjh1akYNl
9zjokWYdbywrXKONam4gv0FGBgyHRTuIp7NuO0qZDah9u7EiDGwRDCU2OpTumuoab9p2jpOfHGkZ
3tpulMOg1Ul3I7j5YcKznjKjgmnSj8tpztuWxFgFe8XsXCIonV/lMLqLOuJqdaWnTAN3KTFErxpe
4V3biP7FKQN9VAYnjnUyK24YfUHGa9VoMyPOIZojXxuveamwmOQrV/V74SOO9HQCrmarfCsDGRLT
ugxaiy4EnluH5TF1NJl/K5cd/fF97Jkrlp2adQg9V1r3TjDd2Raht8Acl28luwEbdcZxmeP6FZjq
icR4HKDi9uq+jofx02Xz2UG1co5OCIVAahq7SIfsF42V3VZ9/+RMnrMPCk/w1S0hSarAohMnQ4NZ
0xUWngdkUKqQ9ECQhMTG0eKCG/lzNjBWtECEOBAZICZk+XQiG6eIOzYmPuS4uC49FvJLUVTXUpaW
NPMaoIEBwMu34mKdjoa16/M5zKlx6IrDkmGKgrVTHicetVMQqPxqCTP3Cj0HiErWDv0rPORw03t1
8JX+Yru+iCDdrVuVwT2AOQHuUNEe67ZxvCIuYn+DQW5vYkqF7rqcGEtX0hcdVQURW9NT7ZNZM/zU
Ax9/A2L+teIydeE/UPeLPpSYK0vk4qYuQv8rgEzm4jLEJu9L1V6G29BtVKceOxvQy5RY7dnHM3dd
y5wkkC5yAMFeLyKnEelOe79qlmXrKM5ctnivFoe4LqL89OS7l+Akzpbke5x2KaN1A/LC0Aqc1hXf
wpVulcUGiuPmbXRnwQCNJKrhOrDeOzNO3gTtE90qycbp3fBT470Al5OR78mZ6XM/3aVBKyi98p1j
OOnik9crz3j/549wGTKiSe3cczzL4ALQOREookya5FTeay/fOAmBhJXP5PwuSGSwFYB7nhfc/VuB
ZvMlhNADAabHzkRMO0Zsi6Wq5drunGTHR6VPVsJdckPqVN5l0iFg0+AYzFdqKVmp7GZSJRyHVGZH
kRtDsxuUxJuGp9VMiHJOfrktrdS6YZ6A1Cs0nGO7N4t5m43VCN2DnlJnldnABplhwNJoyP0orqsh
MmoAe8hZD3YHRCietXzTKpP5RhLYRCNZyvg6821CGJ7ySTlaTEbWyJDqS5IKNjXtBdZ9MQref3LG
Lvy4Kh8IkVXls+um3T1KaF+sJPeh+3x2w81ojcnasE1xlfVecGtNg/k9o/CqxCDR13bEvou0JWzq
KGB/SO8B2nmW0irLkWClZZ/WgPsWei0sgyvMGX/miH1s9Ny9KO2mgSfhMlkqgUyjz7NVXCrEeyqC
+BSSZD2Fjdj5lgruy9Juu80S6gB9Jizdz7wyQiApGAKfQs+Yv2SBYX4LgnIYKMFZ2MkLZP+Llp/D
weuGbmox+OdtVPYqJWtfJp920mT3aoGoPYetlW05Yy7VZYYSLaKRd0NQ90A7JEtUDbl7O3Nqyzfu
BJaRKoaAdWookET8Pv4S6s6+N2uOGBGn3tBYyyr0ymhq/enSRFAan0TiFs5ogzyEC//hqwWz3daI
6ymSwuFr4rIv06I0gTrpcrP54oRda5/zMSkjauKwBbb2dG7MEuhG3TYadnorYSXyVNnruOrSc1wW
7sEpAkoWzArJZ/Z7ihTK0UbPks4FxSn4kckT9a68Jui37XOrRcCkBWzVZ1NmQC+cEicf/Ah/U8Yd
iOGc/moxkIeQcjL2ypEqovYNAEtscgKkBwNMZVIrFQ0LJExoZ4W38syk/ZKWhrwqKKnngG8ty95Q
8DZmlwDyDngmNgxsSAYJ9ZGfEqS9d0gESS22dsu3d4wn4iOJYfl1LsOL8gsu5Z6dm64bx87CK4YY
NSFzE2gXBQXOzjR6mnI6yKGCPSRKpN1FqMDFhJVWLAc3T5nMEV2OwsZA/p37gVpy5R5dxzZfOQdQ
S16E9RbiACxIT5XNSuh4AecFlATSPe1SU14MQJKZ3qwqp6SCOsZ9u6o7M7sTJpql1dKlsvKC0Lsy
K5vjlFfEke3HH5xTw53JdzJqBtVHQDCTd1tW6mOmiAPkOgCrTTLbxXvSN+IuWawesIFb5Ufd0Bm4
GFUFyUVNj3CPz3OqoG2YNPt4meR7aU+AUWLfm45BN+q925bJle+3Be+7nwE3BRCPMyvzdk1h2i+d
XFAem6zxLyf0ytmmpgm4VbgubkfUeE6zRWZ+eCwx+4xjKQn7Ke+vaUIE4T+CMx0k81g0rCxXm8RZ
ygP1KByizSprHoHTBFuOcP7ZpwrgwV0a5yD83jg3PdxO7TdYd5OcMGlntEhirLz2wU+CIBLTmD7y
1YupB7EXlrZ4aFkek4zVZRjDjLJNAjdM/VIAKql/xm3s0zcRBFCLHd8srj3DGfZpljo3GTgxJtR1
Th9J2SXzxjPhw6TmIA5xlcw0JAy5epjtMnuCoTaeQyPxvvLdtc5WKsPvXZ/2W1oOYuaq9swo2tCu
9WKrhlO9VeQHr/NzgKAmGF5zRMuoFOtVNgw2w+SgAjlfD+lmqKsKN3OHpklHx8Fu/XZDPmu6Mkr+
YwvBD0Fpr7Fwq6RhaFo6w4tkq0v5bV25NZnsw8vAuouIFzyqdIBgPQ+tDemEIeu2K3IaBR17um7g
6F9KlzWDTkC59aNVWQx83DE/N679KbgMMkkkZNZvpsFQp9mdBOY9V0ZjUQT1fTm5+tlnU+azXLom
2FK6qb4V7jSv/5XLednGtVPunRk2myrlNG2Yt1PitSCE3y5sKcOmBDHd/+Yv+0v+qf+AqeV/EuMe
u2VguxfK4j/3mD4p+gMRD//INPvH3/2hGlq4RewADo1N0MIkbvF31VD8gvGE3CGzeevnrLtj/eLi
L4UyhgOFU/AlEfFDNLSDX/gD6PKYUy+GFeH9FdGQccrvRMOL2Akwx7pMUcldhFRA/n7ym8bEcbnA
2TtymlW5E5AuqQ6FGg9aRXhfeg61d9bMet+1hblOigXxhQOPb2/Jfaut9oQ+0T+cASk39YpK026d
tk+MswhSjVBgROFtUh+/qFDt+JFmgzqYeeZww1CJgcS21HDT4QLTBDZXQbEORAY8v+SAX6tuubVx
bxJYdNU+rwdehT8gcdPjNYE202TXW/kd5gdEK3FpegyrDI5aaAU3phqyU4KDMJrtPNsYYui2lQ2T
11VVFvVMaRCrmCSG6SLXHe2YO6qjwm85tR3VyiPEvLX62N0182A+iCXLbovW73Z8MmJTORMjDlfp
5Ugrhr0xcXBs7UXUtBFzi8xWqU1XSmDxQnVS5rsqICO+Ssa50JxfRvQJbwjudJknG79r0X4Ct/0w
q7K7cQvQ74v/rkLzGkGVFJ7LtWguT+Morhj53aXGkK9Rz85gJa8NPrnN5Aq1dSSOST+RB2pxJmDa
hl+SNDOqlhDIpNUmRYd6RPXlPML9KTY3EBTv7Ca/kgVrbxtU7iauPdWtgkv7WFrN2GhVKE06zga7
+WI4xkyrk4zfw3xCZFqC9sxqMjTrxTb8x5L88JFLRk9Dh2FeQyMFom8qBuRzoC6ng9AqDn41if3Y
d2KPqW58GjGpWujFXlGtpoUMm2NYJ5xbxqGxCRv2jorpXPBsYiQ+y+hQa/Giiddf1TZdueCNoKZQ
sjtHYFezbxnWv8jkqdyHacPu2nhpvUPqqt9HYNO3gsohhplm/iHb5k0Fs3gLOc3tRFUX9xWYvTO0
bv+5yXSJSyU1T7CVxImrdQJIy083sp9OhGSS00XI3crOMfahqYsdDHn7TiCRZiQ5gaqQquSJ9gpq
HS0U9KBOuXBOLunCsqAAmJpo6zSD10LRsXLxrISdkltnBnVoumx+mJBkDwgv1tm2ysGNEq8dvzge
F3q8uS6omT4H17eod13F+hTXVCiHgBIfezMwUiy2jYZWk8v30o/BNhT50nfrcTK87iY0C0Cosa7Q
XplS9CsAAUZUcLrssJwFtMuqYoIgZfBras/X55Ew+bPbGMyie4OPoismSNboVsJd1aODYJcQX3Jg
8nNNAkJt0MF2y3IBWKfI7OwmTz30ANTVs1aLOo2APc6TNYIBsmnregiXxjq6heov2Aqr+cowJ7k1
1YwEbVu5vR1lR6nsJEzYhZYwriCLd8NaW7qx+KV1fmvDRb+Ox6U491Iz7o8R2BV2Lnyb7rQXQosO
Lp5u74JWx7cBcc1TWgWAjVq6plc9/PwtEFiSszDOs5Odx7QWNrN/stJ+ujIpgd6BW0Y3MFt9nRKD
effakspdSl5HZ23PTy1iY7j2Wid+tGRlf1j20uxiRiNrhBX54BEp32TuCEWrtLIdoEW+W1xiixvu
FPoOhX26w3jN7TRopFq3oRAbltSIJoe90ZmSnocxxVETm/uw8MajEkZ3tvywwkcgvOfO8DWN1Wbz
XXOoX1bwWAmHLYHxQAjUvh0ZsjxbcYfCZLUaFJnOUQ+UyAlx0+rZ1Y7zWSMMkzLW7bPXmNbGaCf5
nKUDgCYSsphT6IiMHMKs2xwTJLjhIsV/mGoS+UlP65rMcTJAEXtwRRVv0xTpfoWlZD40Re2ckipb
dnPle7sgVAHRBblsEiuny1oO4WttMK7uenu4ZypwKUO+3K+VFq+ZtrBvJTLdQjjqbmwfDi1h6Eud
MkEy17KrdwCS4XsYVNV58Eekw8ngkL8UNk+7r6Jq5EIPzl/YB1mMXWTRDOWuvbJIjwW322M7Iinq
IZAHd7GqcwsTd01fw1dbTsHar/tjy+BiJ9jVqHl/b52lQ7saxH3SQcmopvkQpCJ57PJy/F73KJJ0
Zk47hW2KaTzXegsJaqFAhaM+Hgfpgu4zYKol0CSc9tQK43IlYp4sB2gkKG18I01QTl5+CTUzWHCd
V0n3pjdkxrXVjPsqATQhMqxtBsBPluro/7J3ZkuSImmWfiJaQAEFbm1ffN89bhCPDZQdFFDg6ecj
pqc7J7urpFukb0ZkblIqpTI83Mww1X855zvOjCOxzCBkwwzr9n2HNcOZiqqh0etJgnRoTopL7vYa
jEGI0inNhoqA0XSYDnmfFWcMVOtrcZJq302Mx+EDfEPDzck81AHwJ+NODaY83zx3epl3gyeWvWiN
f6iicnxiJ+aXe9hK0QnM/rwvYaRi6JqijcmegnWJyAJAP9ia+6whG5ppnGi+t+FcXqaGtwe2nP+C
VtvliW1Ykutm3YXFzc7R1Xx1zNpC0nTKcVrQSYjiw5ninzmXVlHGX+kU6JMpcayEFT0tzVzvJdvW
r+Mzsl/0Xp7lPtHAwfrMavvZgxTK6sMiyDMNKvg4pKwO7oYNn7eT1eSgc1CCcb1t/Z7iTiLdq1l8
2qQOM1AcTu6yWhmSof6JYGw8haKBUyKaBSW9j+8mrR5i9OQrJXXZJ2MZP/MBlLynQHw2bQ4tMhRz
j7y8Te+cBL4Z/6G7S/SEe95e6geiWe0byBDlhyEiZT+S6GlvbWskD9sIoKvsBzDJRWy5f5eW627R
f5Aww8gFxauLYlcloVF70KXSO8pKpefKq6wnKCAJENjJIzYXS5u9tXQlUTRGVf1EfaGq2yKxrHRn
lWSebDgGtunZ1hgpd6JtM3PPHqG7MKoqoIS76lfJiUO6qCfNln1JuNGuVK9uWYJ/oNwlAsFxIFyO
0EzRevX8O5EFZZyqg5sJJCC1wnQa2QAqQsR09JtiPwSmedLG3Ft1uamge/EX6nNXI+sciHRgMsOI
o6e02K7ZNNtOm+mnUdP02zTip1Z+9y0oxi/ZjHa+8b2kvqcZlKdhGfoTIfFqW9WuuQncDiZpY4/X
xRPdro5J4gg0gcim4HrS9sDcuQ1fxGJAEwqT7wX7vF1MuO0uZfSCMI9Zvl/41SHVg7oyhTL3vRNb
x7iGG9TnZc/01JHgYUD7yWyOf6LygE7f4buq0sXlYxjKF+XX8la5YfJgs/YibX3sD1YGvkimhXxO
gqS7cSuuzm0mloyFaM+wU7Bwu8xWMB500JM7DEH2u5ON0x4PVfyAxGXYs84Kth1HFHi7zL8bapWj
A4sJ2WithJ7VhS9nwirapNA7/P1SgIbz8xHVr1Am2KexnR4IQIwTqiuDvSeqvSsq8XHvdJN3Kifp
PMd9lO67hjDDAVzFyZ+9/JjPxnnrOzbxNLXuKZejOasirh8C9lPOZmCpg1gJheAHM47+1JocOJPr
9jsUSyTyqirYkPnnvXHRAd6VXUh3wLBz75kwvyinDE9BTFL4kDTV77DKw1up/eJ1zFHhyb6y960N
0WTJSeWL2tk74KK1zxUJMTsvjyOumplRIdXA2oVX0422+0ff1gfqVFi0wZJhROverbhGTOyld+Ns
fcKYZKOT1CBzKyxJSK7IoaxpWhoZ6G0j7OnSgIffdzHw3s3kKYNHCeq5HEo23jwYgJTLvjBPdu7L
F9tb/B0Dn5hXMAUbknniy186y/9UoLuKOP6qdP17n/Y3D5dF9EvGFic9EQMEJsslah2VVUCAdqgO
6A/qHbkp1msbiekFLGv0MYdjcy/SJbmGs2g/YwXOwhsp8ImDEckxHebmZXKj5WD7FvbkIFcIWiPr
oRo7NnSrrCGnoF1TciKPUsKKhfrAPkmykioqkqtFXx2bkZQrr8qvYaisH4msE1Z2U31vZYU+AeR4
G1pN8kzf+PsYhOeHGAYwgI7PRr2NoK3wu2+r3PfvvCLHX+u7nb9DVogyLw2Cb1TqydEX7K8cRFz1
6D8M/fDsUaFsCEPMYbwIxkVLOj+OQ3WD7na5gbATUIETRLmBHYaUJMfnI3HudgvHdtL5P0XfMj+z
PMZzLKYoCvcsfer3RZQFub0qzDliUznexEEwn9OWapehj5CPda3Z3BZLhl+Y4wCoZy4wDdjqZxMv
iIs9CyZWn4qnesmxvRFesEGpifG+nkd59frBOvmCZCGdLXW7FSHUaMLc7OnXqKcPnS7toRp8dfC6
EgHvxFSJAGQiIBvGjS5rUtgFfjgC3e569Jg++ZlDPTKZdBZ1v+QVN3QKWCemf31QRENB7iEj9Ikv
enSe2LKcBTvC82JTYTuQc37DcKEULI2ZXtISVdp2oF4w27CthmDLRqy+EWudPf4puYs/5bdYK3Fu
YYpyxEWa9XcrGH1lzPxsQ3S8u1by6D84m8K1vnf+VPpEoyFEWet/lC79TbT2BPnaHTC4VncDc24S
bxIrvEfB6hyaOtIv5dpgdH96DUllxmG0tiDun25kWBuTcm1Ryj/dSrw2LqZDHFdKI7aEl0dIa0h7
3ScpU9/oT8sT/ml/ULBXzQmp+gTkUjqXqfMx0XsNQbJdzoMLoyFD7ekEXw1L500E3W8jqrF/8LAp
HucQyjqHGP0WStPnpvMYtlvNkyWUOjUWb5hLkskTHnhvWysqZWvWk4WuWpFhPhGcPKY0aV4Xg18Z
soF5YEgZxhC9j7YpkB00qb6/HfDSPUShCd5aPoN5Y68tY742j0Sv0EfmWZffpnnPpIAm02NoujV/
Ok804HSh0dqQNljVj+3apA5ru8poHl4DHWyztrIA6vnY1/aWX3JtdGl5u7X5ZQsxPsi1IYYDHxx9
Kwk/2WR+TjrLv8u1gR7WVnpZm+pqba8JiaXTXtamO13b72htxOc/PXmxtufl2qiDjBDXfm3ep7WN
7/909MipYyJDaPNZ3lrnjEO6jHv+X+b25Wb4MxlAYzy+Duu4AEdKwFZ4iHb//ET1/m6tdjyB0cGR
kvEb+8E/EMi/pNzoKHJpElrrOPehd6lyde5FHO79GRGmEKvuE83eg+2xTd9AIRFbXw3+cRSB86mh
x1bbDpLTz3kczKUsvPlqhY5+CJnmfVAY1G9u2NwMqtJ7NOtLQ/FknlggkBVF4k3OZ4qeDBDEnJ9I
5mN7EPcZfGCZWMFFh0A2kDnxW7mRGKms4qX66oDGttw5ko3Fsh5k+Z8zjdhGzrflz1nn/Tn30vUI
jNbD8J+/Yf/BSfS/byCKabGOuQL/bzbmqNMJ8+g5PLI2fF4+3I/2y/pon8ydfoS0X91bxd0//xs9
HHZ/v/McmwSiNQ+JozL4299oGLCUslfxcZRh/J0FDgRixILzXT6pRWyppJtrN7dwGByi/L47/tLv
ATnmvyGNTO5mnlV8qNBE8VkGVNT7JXa5w0XdBPZxIV32XfeNfAFHylUnqxokZe6x0CLxZ+5OU1u3
+DW6/CKhhZ2pZDifGKdsZAA0e1qAUFF+Mmwos0PhoV+aoVZew9pfvkmTxWcNNO88tn547OfCei0V
uH20x/kjdOPkKgrULNeRgvg5jeQCIEJlZHiayewyVt9vXuKu51cpivc/b+r/9LD+/ymn879O3Hl8
/vG0/pJ+df9wVs+f/NdZffAvEbxXqJh/tzqHLmJdXJ9/dL9kc/2bwJeMERHCDYyQBIc47Nbx/v+Z
1Tv/EvFdwQQdwGP20c/9d2b1CC//9n0AbUu6F15sfhy4CjC3/1cIlF3aECutmfBEx2NsTR53XXE2
OYy19eAPEXP7WL7zNbWLne4k/k6UEGyQScZMnJ3WAkZC3LTjs7FN5G4CH0FWX1jlbTgN/cExaf9U
m7naVE6NF9EvcWA0c6FO6VBXV36hcge/35xMNEhzOzOZnG5kbXfXBqmmuveHATUaX2R4fUWRBem1
CwIt9llaF0+kIPjzZinned76weLC6mvtCklZQMu0qTOFwG4gU4hc8ywLT9hB/fGUY4d6Gge/PbW0
RfnOmaoPcsKmaDvEzvCTF8c3NgSeRm61O7wEWoIQRa5fxBtMTvHR+A2eTOgvpkYVxvLU9+SIFt9t
g/qgFoNqX0+xulM91FhItMzpd0mAu/BCpeaiAECNm+PczGOEPOQK2CdvoR/cx52nOGOlkdNWpZX1
rR7iCOp3MasbBITZV8t04UYL27M3XV0H6joJFs67sJjh7JduAOkRlQNJ9/UYhx+JqYfPQuTGY73R
178EWUa/Uy8gwYPSmfRJOIi3kwGaj2o10u1m0NB9UThO+cmxhHmwFmt8BNlT/nDL1MqYhqXoD+bW
WB+69WYisUEy1kcP5OqDJXwmLsJLCm5vdGaIApBvvNRuMVJvQFrttqwgmnqrWWH8lo2NcQpievEJ
Y9+ND4NFosMmpqk6IrICXp42LAZggOdQuQdsTVcHgPDBaapxJzrdPjSz1TykIxMst6/bpzQL7bsW
1pGFDS4rza7wfVasftl82bqfgAZm7kBIxkxcbxPkFwvW0156ebNFvax3WtHVsM+s5mPvocSofRym
aZJP78Eco8ZMKkBeTODfpqZW716UsT1yF7Dsob0GM8f98uzU0/QAAB/XbU+ESe5E5j5zOPWL3Af6
2rT57eAAFBz4WazDJjbQjgFMqfuQgViFckLzK5mlE9B2FQnHDMTgH3XxxXH6+iTKNDpUrqyORA+U
b53jQVIJ3VfpsgSypYCEHzWbdrxSSfDks7GaN7jE8qdoBHisUl6pGewQ7qrSV+hY9g63BxPnpCLo
YRimi9tXgJ6CZdy2tmRBL+cu2joonsdNLkiYdMj4eHTFGO7miukXz7p7bESGDDSlePsdGq9/HOIG
D9/gO89LYpY3rEaA2YNwZsiUtQGOAbyRbwUdxTssyOYtr/vhN6Ko7A0v/VliWTx5OT87s+kqtzrH
Fwd3qf1sRakfq9JzvqD048FsRRA9C8UkqkqB9G6zkhYHP9xc5Jspc7O9cWdGw2wfv8yS9fOmsbT3
KkTLzGAk5bgzYwlMJgvuQya73zJK+n1a+jFaSyhfT24YxKe5Uc6ZGrj4GWg8MZsaJ2Kz6S1/vs+C
Cg8oirvmt1Ct87Y+CC/uEiy/08AYBAvGLl4XZguPczk9BLVCZjKlfdlt2WQYXqfVjruChMZP16Wd
OA7eVGHDLYr4Dl/HcJk5I55i1ja/0OmR5sHgcn5HklL0qCDs+uSSbIZ/3I3xCnU1EQNkEpFCo3Mh
XwCxOQKOHOQvYqUTasOk+pKgN38JmlmAWiG53raSo2A9UHUAZMPphr4dWTYq1wXzah/tPFvSoxOg
sBchbRkbsXHTURAd6ANI5iC5vLswzW3Jvy5oeXaVMyynYg6xH1RzOqzVKuovwgoQKkjfI4CnF/op
EUV7VPWEMnxUg37OmBnvpXRbFrekXriyiJ+SwvM+mZnll8pe4m+W0c92Q4xGlgxQsBp7zh6jTuYl
kq5cbUZNe41FFjQYVSthylDPxNlxZvdG5iFKjRYK+IZxY3qf+1N0B3eQDixbrIE3AvPro5FYsk6I
4frn2FbFSzom/jeRQQcbxyS4smq1HxmnmYuikARKyl5K5UOJAG5Im32eT9F9Wc3zaawn/0IThUvF
DCP6N/ThytrTs0oIuapV/tZI6O18FcSrTHX9mLQZxVo/ysuMI+xr0m30ZTFmO0Ip43c2EAd+On2P
m7hW4mV0VLhfvCrYh20aknDUNT+SODFfJCMygEhcn6yi3GKbhZDMdCc0q8ScqH4FADvV71jXIArW
auOE+sM9jHRx8074CK1YcdU3mcld8pTWd3R2VYreySe+GSDpOaXqfyRr3ZLbzg7L5qCmnPs2bCK2
f5gJ1kR1vwRAYEbDPrdgQJCWIn5K+xlQ9UhO3r2TD7TRdejl8MLLgP2awh1fDWp+7Ih84mbvdPdY
1UEZbTV9OpjpLPC2OUPSm2ocWi6vUeZ3Wk8JSS1lfUl9jXbXYxr8MyhNjLCFltDexi6IgMifTXQQ
YrRfZVCoN+5sUMadaoCjBlE90mNa/hUnBBRaEJSvEcYJFqgdEvgQankFfHiwroWKF/usRl29uFWL
dKbtNQrd1rK9a1ph9KwbG5fN5HdnpdFYbVA+AnhZ6/S+DsTTZIfi4kVpfoi1bW2dMCFspF7Mw1Jp
3pCIQ3djBX3/7kdt/TsNx+XdNp08Ioyvzhq9zY5dePUUxa13E3QuXQTqPblS3fFW9ciZo42feH7M
4qthGpym6g6BXv5eg8Uhmob37BgzccEso6PiJpqH8DNaoC5PSn7YHgTeWeaYhFaahUo8Isq6xnsB
GZCfU1my0Y0QR7CQDXTwyv5rqPYNYRdHNhTFZ5XY5k1wdDa44rvmGqVOtE/7BQNVvgi081ORXqSq
h/M8A2hgmIPfP7agO7hMrmDnkVKvzPhtFqtSXOWe3BZukH+G80qUTgc3PHWxHd6585AK1uT2+Cv2
dbQfpmzbURjt7UaRbO7qNS0iPAGgzzcD/f8VTegLUXnd0UTjsxNg5eggER5HrwOxGIwhJ1Y2+vZx
sjRohbpIimfFY/LeTjYaO3a+J2WssdwDU1FEUUbjdBnIt8ZsOzR9sq9Idf2IdD9/bwL2DlAoFXsp
U0Sc6lkZ6+G0oFJNiWyg0LGTgmkvH/OymWBPaI7tpvhUrTS8idFIgy64Po9xRlTQkg75QzZXfFOj
egaePFvWg6zVC2EzwUOiPAhsdkb4Nth594xAlyiprGbb3Ni19avxS/sFGKJ7ygrCUzKCag6JnXrb
Qo3ui/Fw+IIrXAgjbUD+3urSZihiG29vyo41SYR1KKjS8lw6drUFtJ886LBvdpZ07gKS7e+AniK9
7WzzGLe1usmXwjkgRrBSvNXcsRsTC3Jag9YEuzGuxWEoo+zOYf1yk7QlOxBLp355Qofe33YLxSL2
WV++YZtZJa99nboYfCuLmDAKxLch6WS4cycveWs567jBZv+pCdhc7Vayt3tw2qrAn2aFEancAHZe
2QBHd7BR0ock6C0AxMk8Y4ueJ9Lcu7H90DguX0P4ojeyCGKEFNUo37Ss/UcOO7Y2ZWunn3yB7YM7
m4oS2nIBvUVFhTZnSm6b3O84Ufta7Ji1hBfBC/8dyZF0itQkAdNt6s1zhaIdZeKCcALxHTvSU1MC
EnW1q9NTiRS+4tScHWs3aDbvm6RgK7ZdWN942z5JoNcNOlB7tAO+2HaLZ32tJqbniihzd9tTs++a
sirvUQkPn3Ug52bXjnN1iwORhXkoCZXLLEqc2Rvt+1DL4lMzxej3GBiz8l5Xqe1uhrYt/J2feviW
IzItpp0zTnBs7Spl6zI17Dn5RkTlKR5F9B7jKok3YxCj1skDHtVtybi9JozLs9YIo9nGlL4471oz
7T720g6vKOkJwMhEooDThOUMW7sjQpWNqfdbw/esjw0T5vkQ2z1gc/Q4ZI+zM9Tpfe96tBxFUcMp
CVNn4dIrIujV4fzEd8ZsfLfURGukC7UGp/8VU9qpG8rqOgE4fOdY8p9kzXWgMmyC1Tj3GPFzzQy/
WN7NkgTWJkrVRIgX1Nhtl9oFaguALfL/o6T/ayhp6TA58Fd+yj8ekbz8Ip81+aq+/mqHdv79T/6b
nNEVQq5h3fw8Ae/1L3JG0F4BOkdQLI4v/+KCdiIwmwzSIjgt6wAj/PchieMT3kOq+QrvBynMlOS/
MyThJ/59SOL7cLQoksjJXuGZ61DxL3NdldM4uZlJDqwBnySC9VPZT3STDBcOkVWaX1nIiMMi/vw0
1OW8xfKsD4Q5uye5MCKI6oyF4yhXpUbhGP9RS8NsZImrM6kgSCqKfCLZL5G3LHeDsxVHlGBh7P/s
RFwfcBZmrJupzr8TxWdrqA3YvzfdeqNLjKJvfVPp27buajBUBIjEqEH4XgaME8/KGFTKU+Ljhcoy
ew1pNh0tgkdb4lfmB5Tgbj9X4TXMzfghRUmSdt2IBY2UVAunaeCdOJjxQ1hLk2/LzkMQqOvsFXsu
TWjFtbbgnp4wyFheaEG7ipLynsUC6onMo2PfpTgzboc4VNVxYgb1WiEB/IzscAHciOD+jHsnflmT
6tBpkVY5E24o07sZZAmxzdaEGKRPXXXf49B+6ypf5Xvix+zrZAM3Gc1858zOeFKONj9qvA7fqEMZ
ZuhC63vWOAgTUNKM27lw/LfYxm/Vu671kuaB/WHVFd5K6QbjeW5H8zgS3bDv3CT5Gc5MmraJnNZf
vHAPhEUfpwEEiV+H3Ql2Rn1jF4qYXT7m6rscGv8MixPjxqhswS8JVmpj48A95sBU76F1xdSWAbgT
xjhUg6HlrlHXEq2RJK8CkxziIaJ0dxSRFwx3NuoBQeQKkUHMhBUQNTzV+IBaDHKl5WdwqIbFYOFp
8QbMgbnlgRqymIVzA2WMPM89JUhATgfGgEnjqrGdkTuMdjywSvXWsHPeLZPVXlkHFU+WhQerDKf2
ns0pvOYS/5pFnXmfRrm9L8IsObGgtq98ovFZWJCZyiW3v7XLslxSL4kfapqk2znjQe1qE3wH+jUd
bHfS57wW3IFV+NK2ZosEpCbHbkgf6JwYqFF2vjZuHR+SIfS+lDPMV3aM3hbKTX2QbMIZaOl3224+
y5RphoM7YMPHRATvSGh8xdDb2xP5pZ5hj5y6KXtoqKeG1L/I5oBLislbxQ0yTKt2ZkB8Q3YhLkzY
DshsEWNg2TRdcKudUj4hh5MVK5MpuxSpFX/owKac7LM6hyviuOGR/0gRRD5hn93gIJufRWu3J+IG
/Tubt4+AmZ5ILJC+CvGDC/WurKX3Brvdu/PL0D05XVsEm7msMWIHRv22xwL0gSkpeucp1t8BfpOq
NAxh9BJUTrPNeqq+TSJtpJI8J/NDSgDfowfBfreqFEg5XNCANMQMit3cJ+oJKBQZfmZOS9Qxcvxs
VNasJC1zme3Kv4P2rTraynHhJxEcVIyD8xQJFmHh0roR41t/fMGIJl6HMjAnaSZsc4UqX+YeBRPC
ocz7zvOtfrPDdl1SoR2UO9Us0i8HR0NBWky48txYr99nXlvt59X4QsxL6baHvM7ao0laACkMWdJj
M+TVfUrR+jKWJIbGnS+ecyzuN1CJ0XvwpsgHBN1OuRMSeRe6ycQ7Dthm7xeTOY9jl0hChlV/06dN
+SPjEeZTjV3xpmvd38DQc/cxds1TiLDoSh5teFdVJbHGgMlXa5ob21cZN84pagmm9J0xu2FMl0OT
9Zn6oe1Cf2SxCtb7QBbWnu9vcBfkffkYdon95ImJORBLTze9NIsJXpOixBU7NHP3w9DkbZmm621g
s//ddn7LbC28ZO1M3CQm5xa20zR2QBvqnBBUgxw1VyFmFrR9jL8rbL8dkkcHC+yucScotlHvnKbQ
KR9lxh7d54u712iejh3/2DhmqZ716M54EhURZSq6HzOEfflUhj9yN1K3JonzgyPq5dJ2/XhNZClO
AQbP7/nCPHIciUwDUtUfmX4FVx3PfIYikTdxhCe3YJ+85Syqrow4MkyD/mD2QVl+d3RR7wvHYvTq
VfIdScJBhuC6JJ0lX/307ORyn7YCRViWjz+9Wv0C4BbscQDN2xTl6nasLSpmt70omDpHf/C9Mwl3
93SkwY5Vg/XokBN3miHUnBMrvqwCC/i+crJR41rzx9ygTdvETtI9ipjFyg4+CFpF0EpLVbyglZwO
pT9iuk+bjwJu47nAWYo8SH3PrNEUF8EqkmlSNOQ7k3gmIgRumQ597I1PzuhltxNckUOYN/1dJwQ6
Jv/bMDU4t0k6qDQNp55wmJUzwTNhLW4c8vsgnaWhDXKyo+vfGORPuxrO21WQWIDCrcEpQxBoXBxV
avM/h9orjyTfXLocG9KWAO923i2pjYjQCfu5JPDXNKexK77KuSgvspDDp4uADFNdOqvbbO5HNGFO
ywDUtdqnFlPOkaBWTJidR18QjNNwLRlfl3AiCfnSMxPhZbDcX2WfjGrPFU/6mdf0kAGISyi2jRnU
uLUazT2ghK4nOlRNUPZSZPJHVTO0YM9p7lWeMtHDf70LcCBsIvggdO8C+1F4z8tiaJj4c/biartF
Wxj1eIjJ65ze4jj9GfG4fy6+3FH23PopfgAIf9kXB2L7hGRLbereLyGTTpT7FfmfQMgT8QgIa/m0
ktbeJ4zML+wiaA4o4jECmJ7YnaiD742j+7tms4JrjuomcdjIhhFOkLK0ApYyTfdaB2N1SmSB2TPQ
FwkW5aHJ4uRt3Q8cy8X4v9kSF4gmvebA+NwnYbyoSnUq+qQ74fv3cQw3Hb5U1g82EkGveuAOMMeh
yMc7gDrLBbKS96YWNguTBubSihDJUtsSygbjjgsp8G+WsaqRkggFhoMZ5saP+uWHaH37RDukd66/
xAfSO0aEFI5/RMxyRCz6yqiGlsVXu8A37bYhP0FofxfYtG8h+o9hE5YI3ExHtDZscr/mUcTwtxc2
YYocxDuQZqQnSgsQ3vxooSi81DVzgbyZ/ZNCj/zlc56BjKKk8HVJWGpY2Yemxy8tFsxsWReGj3LB
RZHErTmUjY5vKwJSNgoDz6FBI0zj36FhcOG5jsNViPm342hGmCPXFDwVqv2fQ4GiCFcFM0hKrbso
r71DBc3h2i9JerRgltiEHLC06JzxpcdZ/Tp7RNlOahoPxmF5k6SEUWGH2dmpzHbwaqqNNom7z6Hf
0Pk20YFZ45RuXXf65A+NNyDWlu9EEE/7OLOzg0cO4Y3d5CuizV+jGOVQ5VuI5cEBVJC399EYnirl
pQS/B8FjM3KXYz20rylsynvhB8AasYA+4ngKmZ9U+Q2ymxxELROCB76haJEaRN439CHlY5UI/9cC
aHMLfqa6dycB1m0QkniNwv8VpXF0K8mPB3mUqme3a1v08xLjddZWilztsr/l2CzO7ZKbHUqVH0hW
olNQZcUu8bLhrvec8NPzcNlW7AzZ03LRUxe5Ga6cuS2p/JWrznWZwH9N/Wbm9IB2QkpXdSADdzhF
XSDPlh/MTySukX+cd8OlVkG8qxD0XvAgzW8GM8T9RGZnDVvowSYS4NPYYXtyA3zbYIyOGIPy/Zxk
7SFQ0tmXHRktc+rUd12QcdM1cbJvqJv2FWLN3RBJLEcl6EebVoa3OSR3ZuDAo36sP9JK+d/YbeQX
1OM8wJ32bkKnJzlmSQbm9Fol6SOrA4sphBwAtizTj5hFD/G+3HtxKPibZ71KW7nHJ2Icr3XQvsp+
TN5D2K9bUUp7N1AQoaM9L0l+JI+sOTtl8TWN9fjAjYoi2qXk3dn+oDe5be1syDRsBGMEZ435oeBh
vOQI4y9ZZ2Ye63E8uwQiIb8awBMCwthNZR6fTBpuI3tdebRFdg6Kn0iwo59J2LjnrOZHUcLaKNoK
bMxWOl8BuCSsColmPAjcvce4NPYenH59qBbD2+cZ797yw/m4pHn3YAamU6msm+82D8zdkDtEzQto
hSSoBmCSNeVEG6FfD+b+tmSFsJ0SNT/HsdLUC1nxxTpy4aU0xb4k0f0HzZggSbFzdgTHeJsx6ttX
y1oMJICF0S5eDuezCmrrWxlEA0Z4uzn50wxYQkVFE22XqaTpAZ/x0IWQVWJQJTrMa+Lmoyg/hKQq
sMY2tVzo5Ea1bTSfl08I5sdcTYYny8hjbVVmA7fj1mWYKImYC2oiyeQA13FUcBMp+Mc+upmqiJ9P
EPc0Av5c5VKUp/Yll4Q/l0H5qzXTCSLZS4h/bwsDST0orkRi5qr5pMMgAa/ctWeUf/0551V+tnY9
fpH6iLAsiOUbktXopsYs8MOiZlpj5Sq84yj4kAYl3h53QnCLubm5kb1Xfgb4kamNfP9c25S0g2tZ
3ILzZO2dQihMNYtPtFTlWNNNW1Uc8aTxRUfcgcQIGrxYlPp4a+MuC7EmzcQHxpplylzEwbdIwvHC
lh7mbw0l0r6JZlDGZik+WgSXx5mstZMU7vQlGddyd+SV81AM6yiOzMHHxLIIdvSX6dHS2uiNb0CQ
4b8Q+xid8nlhUvEUlVH3lcyxOsrONB9gjBRHvMaZPcN4lLnpblnT2cB2EC/tB6QLO8HQ97GHG2Gt
qtDul70k44tVgfPa6NHTtxIx+t6sdKBNPovws9Du6nMBRZpXIJLTFPwsYikX6o5jo5N31RsHB3M4
W+OObix/uJ2CRVy6WAg8LXP5MaCx/UFiRfFQ8XXfpLjv7+Ju9O+KjuhbhAW4R+qUiSs4QqEfcsyf
9xTXWbOKrudTlwmOmpZL9CkhgC7aqNQvyEUtw2PuLN1z1lDDbijhmEmTS7CL6GJuBILJbVtU+lWS
z7UBbxRsZ50nb14WKmDFIHjJ7Ryzs6mkYNWDP7OkPLu07WI+xsUdXyKq0MdBGG6TJXPfSjGpSwRD
9nsSDNxFsVnu/MXHl5A3dnKD0sy5rfRIPjMYUwhwhX+2m3FC2Nsuot7WmfS/Rs9KG/K9XPsL62je
MjxYpnd2aAGzlizSDB56zyafHUrr1cLaAH8lpNttY+Dgc5A3t9zjzWc6xcRxBS2S/QaYNUtRvZlD
Ud8jOQpZkeUBg3J/2jjD+L+ou9qetmEg/FcqPuxbUd6aUE0grYUBYy0dIG37VJkmIk6TBvIClF+/
x05c6jQtpY42lm+Q9Hw+2+fz+e6ezvFT24iGyFGFiRUw8NyeE9DHX0ges5E8H/iXY+vZOE2Q2OH0
kN9g/35B9gKMBlz9ZAAFu2hPO7A6aeDEvXZuPZw4qH80ClC+DEN7QJAwBw2GfNgXOK2+anOcwdEP
vW8gB/4RPmZ7jDyvHpIHpml/xnwPeoRR0rOufpy0Q9SZDTWAdOBW8PEEWSH2bdvC+eIZdzoswta2
gSbSfogy+Kzuxxrq+M766DXM27b9fE3HQTigFqKRAVAI6LVnC+Aj/030WxmhxypQnnCs9R+5l8yv
PCC5ZQu4PPZ2FNNZdhPv9pEoIFlPqLWVs9gEtEE1850zxTneRCMkGc1yFwgOhr3fhTPY1nWteOAl
DuPZXfkalTTh6DXhCwZUEnsKx/SSjNZJYXMHC3Fu/kbqwAQF1jI2DHc0nkl+bxb/KvnK14igQmFJ
BCjv2TGQCqQ7dSJwugwpyrYcizm/8cAljvb+vgiIGwG2FtByCZ1kkghsxPRvJ4QKjVch6BYQYlD+
wELECX/keeDY++xaQMdNQiGEfzUPKh0o1sm5e7iHmwxEO1soLL/NZKiQeZUDyjbY8HB0NduulYOz
jyIMCC7u6IUcPtxkQOEsbcsVsVYIQP45AEBPp2tgWi1pA6ezj0D8A60LjCz+fLhZgLOaUQwJEHju
vHihXt+hEnEHhssvjV121U4BLAUN/g4D1YT4g4utj6UPEPe/Aie1RimunQLYFxC7zK7l6teBiRmC
3iOQupDRO2bCFppzsc/2feA38R2WemndRrzuA7G1rL4vtxWuM7B3SB8yRMOi7dcN+EiSEdf7Sy/F
PsDbKX9ednC1aakt0SvxzzPqJSSZ+HP+Yl6yWeAsAVDJT0hrlBDXS31J93cYSPArQ4d7ErtL2nAj
/TQlkSDDJGOgRrX4uxbmcaFkN5HFcYAkggwjizwYpPeocntGknn19hv1NbDulSnTiEyA01wraSDy
YXdRbeIbiaK89YlE959bFwT5zFSSEHZYZmOptnJBkhlM1GklRIDbCcq0MU/DCmGLlVhXJfydTFOf
uE+edy+I8VXKyrGLf+w+GQfE9ef1awj0G5jtly4F+4JRvopgMjYwmKPczSe+h4hgibhtMgRLVaGP
8llAbgUdznVhQagSviIBQalHIlnr5dakSvuaTqdUUlimdtBpYAxvSETD1pC4+bJETBQEwy6vyjUv
RFanWsqDnCr9n16atXoeQoNCwSxXujjcNcD9gECZQ2FliTTHS4tLlffTPAB16VjjwJA1zAb2i9NY
4pjRRTKpENHuGgW78gK+eEgn8S1JWucpYrPcVBBn8sexSdeZQaYqoy8Im16/PaEkKJJkm1CU9CVO
ZHMApFG5gZ18Vftwg9jwXJ5BJfEGVm89HKVgmo0Fb8t0GhiMIcEyq5YU5GdQlu6nKqYBC7fOZcug
IN6AmAbeHWwcMpdWBSSD87PZgDF57IU+FSIohV4ezVXFshZUtOCew4Vzn93ui/pNqF1l+j7JMpqu
gPmWybENjO8WBS8VO/Fmkq4i/TcjXBXpb4smpNhMvT7aBR53IyN1582Fg3L1FCp8r3U/k4/Y7ItJ
6JHk6A8AAAD//w==</cx:binary>
              </cx:geoCache>
            </cx:geography>
          </cx:layoutPr>
        </cx:series>
      </cx:plotAreaRegion>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_xlchart.v1.26</cx:f>
      </cx:strDim>
      <cx:numDim type="size">
        <cx:f>_xlchart.v1.28</cx:f>
      </cx:numDim>
    </cx:data>
  </cx:chartData>
  <cx:chart>
    <cx:plotArea>
      <cx:plotAreaRegion>
        <cx:series layoutId="treemap" uniqueId="{37910E8C-8049-46CA-BAE4-0C4F739F8791}">
          <cx:tx>
            <cx:txData>
              <cx:f>_xlchart.v1.27</cx:f>
              <cx:v>Sum of TotalAmount</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_xlchart.v5.23</cx:f>
        <cx:nf>_xlchart.v5.22</cx:nf>
      </cx:strDim>
      <cx:numDim type="colorVal">
        <cx:f>_xlchart.v5.25</cx:f>
        <cx:nf>_xlchart.v5.24</cx:nf>
      </cx:numDim>
    </cx:data>
  </cx:chartData>
  <cx:chart>
    <cx:plotArea>
      <cx:plotAreaRegion>
        <cx:plotSurface>
          <cx:spPr>
            <a:gradFill>
              <a:gsLst>
                <a:gs pos="90000">
                  <a:schemeClr val="accent1">
                    <a:lumMod val="75000"/>
                  </a:schemeClr>
                </a:gs>
                <a:gs pos="0">
                  <a:schemeClr val="bg1"/>
                </a:gs>
                <a:gs pos="0">
                  <a:schemeClr val="accent1">
                    <a:lumMod val="45000"/>
                    <a:lumOff val="55000"/>
                  </a:schemeClr>
                </a:gs>
                <a:gs pos="100000">
                  <a:schemeClr val="bg1"/>
                </a:gs>
              </a:gsLst>
              <a:lin ang="5400000" scaled="1"/>
            </a:gradFill>
          </cx:spPr>
        </cx:plotSurface>
        <cx:series layoutId="regionMap" uniqueId="{59330B25-78FE-49E5-BA95-2371DF071E9B}">
          <cx:tx>
            <cx:txData>
              <cx:f>_xlchart.v5.24</cx:f>
              <cx:v>Sum of TotalAmount</cx:v>
            </cx:txData>
          </cx:tx>
          <cx:spPr>
            <a:effectLst>
              <a:outerShdw blurRad="50800" dist="50800" dir="5400000" algn="ctr" rotWithShape="0">
                <a:srgbClr val="FFFFC5"/>
              </a:outerShdw>
            </a:effectLst>
          </cx:spPr>
          <cx:dataId val="0"/>
          <cx:layoutPr>
            <cx:geography cultureLanguage="en-US" cultureRegion="IN" attribution="Powered by Bing">
              <cx:geoCache provider="{E9337A44-BEBE-4D9F-B70C-5C5E7DAFC167}">
                <cx:binary>1JrZjt04lq5fJeHrIydnUoXKAg6lPUXsmDxEOHwjhB02JVLUSGp6+l5OZ2alXe7qapzCQXfAsBFb
mxLFNf3rW/7rx+UvH+tPT8NPi6+b8S8fl19elCF0f/n55/Fj+ck/jS999XFox/ZzePmx9T+3nz9X
Hz/9/Dw8zVVjfiYIs58/lk9D+LS8+Ntf4W7mU3tuPz6Fqm3u4qdhffVpjHUY/8m1H1766enZV01e
jWGoPgb8y4vLp6F5Ck/u6cVPn5pQhfXN2n365cU3X3vx08/f3+wfHvxTDXsL8RnWYvZSYsQIYwT9
+oNf/FS3jfntshQvsZAp5pSmv/7Q3x99/eRh+b+0o1/38/T8PHwaR3inX//9Zuk3LwBX/u+Lnz62
sQlfTs7AIf7y4tQ8V/DW1dhmXy9k7Zfdn65/fd2fvz3zv/31uw/gAL775E9m+f60/qtL/2CV/FNd
Vr8fy/+7RYh6KRgcNxLihxaRLzHmTCqOv1pE/P7orxb5L3fzY2v8tuw7S+Tn/9GW+LGT/Dk0vvnG
fzM0CHlJOeFYYPlDQ6QvqaCCScZ/aIjfXPY/382PDfHbsm82/j/b/6+eIPc9jWUY/p15KX3JOEGK
8vSHhw95CamUEvb17FP+bRT8i3v6sQm+WfxdRFwd/0dHxDe7hYrxNgSoa7fD0/Onsfz9iP4NOUq8
TAnlAuOvxkHfVg2FXnIhIHjUj6vGv7yrH9vnu+XfvDO88u3/KgvdxsY+ffj3mYail4oRzFMiv63k
/CXDQqEUya8h810l/6/38WNj/L7uOyvc6v9VVnj1ZJ/GUD41/z5DEPGSK0YZSX9cxynYCSyh2G/V
5Tt7/Es7+rFJ/rT0O6u8uvj/a5X/XHX9oUlzELS7X8Xsn4TXP7/661uDxv5u6T/TxF+r8On5lxc0
JeRPQuDLPX5b+FU/6Qqq2e9e8PcFn8A9fnmh1EuKKOdIEkQwU4y9+Gn+9OsV+pJS+FgIyIuUYw6y
rGmHUP7ygsiXUMmkSDFOiSDiS60a2/jrJfYSVggoZAhxCkI8/aOBuG3r1bTNHyfx2+8/NdHftlUT
RtiNAJ/pvn7vy04laHilKMaYcc6gbnJ40+7j0yvoUuDr+P/0k6jHJvX00BWYvbGGbXlcy+ZikXLM
J7vEw9T7x9L5RS9EqcdKen8mjMdeB/iLHZoUi6uyZe7BlmV13UybuMJpI4vTsoUy1SMZyqirQYgH
ss2b03NTi3PhytZqF/rm5NJVHIyatoeUivbz1srwUG7SNJpREm6ETJZbpEyt0xElGetbt5+RIhfL
MJFXcZz7SzY27cWKR9nptAknM61yyTFJ6EMiNsIuuzDaS1undNSVYs0bVxUbOrmKJZfIwoMyzuzU
ZKWYRFZyX7xdWtsfPE/4pUjb6X1fdaHWNlGuynq5VvfFotDbgq9zuo/UwL1pu6CM1jYZtak38pya
oq61KH17MYyL2fNJuOuN2IFpO8bqjLyVLBvadNS+lT6FZ9PhLulal2ofq/UurZjdT142V41ibtLI
xdJpMnEfb0xY42dcV8mrgtbFouuqmJ86zD3WZVJMTo/J2l+Xi+Or7pHy3b6QLBGZKSd3N27rehIz
b/dxpVWpm95V2s2O7rso2zPlIz9ZjM2We4bo3kubHknkg9ML/VyGWvbwWtwmuqnZcLSJ66NuUxRV
tgQE1i1jSpzelK/ej6V1p5U1crcG1O1HieVr3iK5nygdntdQVxWcRhEPMbH0Y+fw/IjDJC6SzppL
Xo7tnVAreTuzZrhy3FmelSuSyZ53yCa7JU6N145ZM2bSCn4RjViPtVvSm6Fvul3PXWMy3jJ/sU6N
PLPGzhc8BHS38U5eUpvMOywif+/LqX7jGx5eM8TK+dgSi+6qLYmdVoQjoi1f0msk0vKmE6istHQq
XPFB0TPvJTkhnJBVF0UbT3HciNfNDEeqBuH8ESepvatMnKl26bSci3l87dFWvE+Hxl0kjrFHOXhx
KZO1PhoyEDimFqfXQ4SD0lw2atTd1PM2a0bVjXATm5RatKPc9riYp0arcaOncRrNqqkYya5ap+FV
0optr1a7Q3OV5Lzr33edL/JCtD7vw5Tc92xYsiFtL9ASk72MRZvzld0Ex/Qiebr3aSh1MbCHoqx2
PpJx37ZyEHqT5ZkhNT/Xvv+Ik6G/9mJ43Q/d57Qai6ygblenMeiuG7OwsfnG9yaXvGMZtmLSlIh9
W4nobwruweuFlIvYz4S4Ju/9qHTFllWHdtwOC1pl0MxGfjGIPpsRnSEh+JLm6Rb8WUkmdhCG09sm
Zc1VgspaD5i2h5qFGO+CKAqjDa0HpTeUlLM2yaLeR6tco4MKyQTuasqProGcmEM2IcuuRVtIL9S2
lOWBRjgcLXmdLPtGzbBJWMSRbqkJBUTCHJPzzMNQZrOS7rmiTdxHbJO9EpaDW4TlgD1nBzQxtGOm
xyc8yC2bZoQO3jBfabMVxVsJR5vFMCk9d9ztlUn9kLtyJpVGtel3jQ1xv1q7XQVeodfKDtt7hXtB
NamG6dIT0p6oLNxtQVSxR7atPnfVXASdOE5qvQW07ufVLbuKJvOiNyIh4OkUHztWo2PvxGz0tLnq
uBZVv4+tM1b7UZKrQSChqUurY9qb4R0jAwd3WIe8L2az910bdjVrpteoxsO7pI7uQvp+7XNipTyM
sQ8QD2a8tRbFKaMdix/M0tQ7StLjZvgldm49B+TqdwMx46UxyzFuLnkdu8mdbKPcq7XqzY0Y0XZD
EucPqmnobd+cuyqc/DSttyhUVU4knd6mKZ32Yzc3JLOL7E+b65JrNDaou6TgTTdzN9RnW0KGz1xM
8QWb68ciTcOjTJy776vYXsExuzvvNvY+8Ea4vB/Q0mV9PRU3pozruZxWZjUx25jbGOhuViHNRq7I
Vem3ZsvnIlY7lsbLet1YVm4T73UybZdDMqlKpzWYbptdva83v70utkCGrPDGPah0obu1W8KNLxm9
kLXfhI711mWjsPa5d2U84SmCkXzCq9c1M+BlX54tq4rehqYie+PdeiS4Ex/xXK4HURhIfcqTNaNN
3URd4yUsUEib5CxH0/aamfowzVDuu6HfY4vFft3c/KpMR250SEx7UEq5U7qt5lCwssuqoqgfkiZu
bwNT5LxRBPkdy55cdKzoY9aUFJ8Mos/jilyO8Ow+8FL1bre1tnu74Kk2moH0aPK0H+R56ZS9Impc
lR4ht/LSP9GxqcCNnb22bDA3tBup0cVWGKr9nLr3M+RTm7kS0WS3mqa9k0zhcJr7anvTEhBveml9
vEDjIO7H3k1vF4ufh9i226EqxkRLU9MbmY7mk4zB7BtRhkavZKF6HRljms3pshM1Jfd2kPMbCanm
qVhkBUmXTFZq5VDDtLS8eytXW3+qae2ySNs692VldecDfiwtIeI42J7ehL6bdwsk0cUkaqdabi+2
jk/v0sJ8SM14hNBSl71K7c6TadNTYo5Nj1+jDey82na+WPvimtei18j2NlNx3k6N7Vby2g0QJMeY
Vvxyaax4PTWu0MkYycE2aTip0oLo4JsbP3TWX7crBUOtZDiRLuGH3kIx1f2Q2LyubJ03nMx3pgCf
jiuC0uppuu+gprxt17be421oM9Xg4baWbHnrui3JhUu5dnUjsm6s2U62PHmjFrlb2FrpARF1N4/c
Xw+zAb1HK/uA15WcpsHH3TA13XMzWHeY3djsDMit4yKb9J2gfr0psGifp5Es+3ncZqtnIdbXA6v6
Y7QBhAkZj8yg8ly2cd27qezfp824XS64FZ/lluCsK/hNR4bq0idQ7hvS4w9rs06trqwiRbZMIy31
OiXVZe0Lw0BJuuVzUaD5vK3WVPniE3G9igESyby0H/w0kN2cjOrSFEk4zH6ubsUKOgqbIt3LgN1+
s7K7ikWaHJqq8RkumND9uDx7sY23VddfR0XDEaNuzFecgBwIldNyFe7ch8bpNc5nEJ1VbtOG3dQT
qY9FB2m9RQnbd9QdkKzOayg/pGx97nB6I40Z974N7QwRXMlXbdd1NOs7hPdln1xCTvRRk9qWb3wP
eVW369JUGZqjBRmR9tulFGHe0zUkrxRaKXqcu03Ji6kYl4MUXQq2b2v2GURWGw+cenwPRao/LHPA
nySfTX+x+R6036Bc+jxFhfF+G6AajWyaX6c1lznb4naFxuTKYctfgZhcL2xqS03R6M7jUKWg5qL1
WnlbrVlr8FjoeeD0Te2wOfoxjCAp0yKfg72kvBPXkBHCjvfGn4Uh06C9odW7DlaciU/WMQOduV0P
Qa1Od6iXjzUo69ftQIYzxCuPoL3Cuh/6dbpzSV/NepVCXbEEB6Q70WxkV4DCzVV0eMgX3NSvNyxI
v+vmzjw2rvRnOroNZdgTfk1bUCjO9cRoEKue6NKI9taRwEU2+rEQeuRztWWuH8y2MxtqE+2KrnxA
rsSXQ9cFq0vEkgsjQWKwOJ5aV/vrCXFR52H0V2QS8k4ZxCgIMFrJzPrGP6u1wh9MF9WVSJ18jCWO
J6XSJGohKtdm3pSuzIqmiEvGakBreROXJk/aDve7YpvVm3EdyqAHN6y7RUmpZWjVnvX8kLq0zkXb
DS5PyhRnqy2GA2Stp6kKQacktnmpWHmoVeezpQqHkphb0vPPPZ7MsWja5LTYYsycT06oK4+MV9db
O6d6Ep3Pa2vCazQPya5BQ3UoeF3kDhU0q5k7JF9aDCn9EQ5iy+Z237SgDWEnF4I3n9EKR1KZ5EjE
gjQYotLQIjtd1WmSp235kA5znc2leRPKbdW4Nm8TkB0a2sF5P9hwA+18k7WzuqJk7HOPkiOtwrKH
ZuRDUtCz4zZvKq6yLa2gNiDzPrTk0iBozfg4kDxEKfJt7lft2jKcpPPbzs940lwUW15Unua0mULm
WIR9Ts2YiXRus7ke9r4mOaqXJz/1+RjLY0j7Mm9Zc7NF6W5n6tudKNF2BbHHDh0t0hxKD9bzvA5U
Q99EL2wzmldFp9yBFR3PTD/FXY9idJpVYtBJ19D95kcHojRZp8OCeXG3FhwXmardSrMkjarXsg7D
WazRVlms4XzVUMuDWxKpN8qmI0tkcR8xie9G23Q2K8saGhYbRHW5jKvs8o1M012NrC93wnTpfc38
8hSoKS5Hsc38OBSdBkHD35m5i2YXEp7aDG/Q4FwgiqtXojOL3wlKt2O3oEVD4UAPphnr1wGZbtbJ
wAQ6JK4eL6SUATSoGgdIeVP3wFh4TVdwRRTUmxAcv4QE47SvOnVc6v5p6yqqezGLXVhslvIx3XUY
TZ/IGksC6hSpaxOpOkKP1QQIua5+XJUS2ULW3up2KKb3EFlVVvGu6rX35cGLRRyWFUo1r6CFI2Vq
LuxGlmNQQAm0KnG6q8jQXWIDOR+yEJrvDXf1Y1un1aESITY7L0f5VoFwYdoIXy+6sNSd/jyI/Ibd
fGy7dahM+dv8949f//am9fDn18nk3z/8Mj7++29Xv8+d/+m3Dp/aL+xq/P5LX+jbH/f6+wz0C/L6
YyD6HUP7Oqn+TwDbP734r9E3IgkDaPXHiPof8Nuf2OXfmd1vq74yOKleEilkymBIylMqgaZ9RXAC
RkaKAoLjMJAXX+HcbwgOoDjGBGBrKghDhH7hdr8jOPoSsS8jPBhxI4UR5/89BPcFsf0ZwWGCUwmi
Dyi7pFIJ9C2Ca1G3JE0Sxj3y4DyHpFjG4orUPFZ6TFtxahQUGz2CihGH1IJChAAgW5N76IyuxyFN
oD8gRl2SCSjOTBd6Fn0KqMqv0Ppkch66LYOwbfrMRk/iOfXLPkpLJ+16OYcDZB8062nqoHIZnsxZ
rFhxFYd5GPLKN+IEzUE37GL0vjuI1brHrVqWOcd0WcxOzbYdIFf6acxQU5gzNOXiA+37uINiNx+W
KVW3m8PbVZ+oZOe7zWVpdO2u66N7NZGu/zgRlDytzVL7t6guxAfvQvOORGOGbCVfNIPnRVnuDRvN
84SkfaiVDz2wLeBhupuBxxzk5JfXI0LxUK18IGck+/i4rl2Rd9u6PFLFlhnII+quq3UcUO4bbCct
mrDJzBFSorwOCd1yYU1f68lXQ6GnAQNyMQ3tbvyAe1BtOKaPXYupeUKNAn5ZtWvidjMwMKMBqQzX
gmH+qAK2QBnmEkPnkzbJxTjSOsBNp7jliUwneqmmdWwOgC1bfGpxM2QsNPEhxmBrTUIY4QVczTqN
lsHve9vYDzREd94s627ramDPJcbL2zRy1Om4Fluj56VvLjq32VbTbl52RT13935soNvbVCsyz6M0
uln7ttZoi/y+jCbc933nTN5DKUx1v7H2FRbG9jvYwXI/zaG+bbq+vHN4tMO+WEN6LKswHihazDtr
gBRhTXglVV6B7qC5knF7iKGbhguBZ5xktFoSvI9JuZJjwib7xMcpep0CaKCXWHbNoPmAGrAZnhLt
YXL4ZuwnO+wKJdZOY2b7KevaEZhLWGUcsnRV430UAlgKVLbl0YqgzrZKU9AH6VDE3RQK34HDriD7
R+AbqcZD1VDQ8O3QH4rZ0m4Xemi+c5Bo04HZNJ5Hz8gdgGT11tmR69SV8NSkGb3P0slvtwU0IfWr
xfQtFOmRHisAMLe43MLlMqFyOABA515jrJrHhkR3KWVSJDluB/GxC0jmuPEq2Q+RhouqWAXL0EKh
YeLNvEtB+jymxmKlPa5wn7UxMV3eTTGdgZuQei96aOAUXYLdtwDS96hFMWTzllAQ0XMwr9hG0qj7
0qbvgPb1DxbV6oOYFLuU8wSNLkrg5hYoUMZa9RCnStVZS2em14DZk+SVQDeGmVbsfD1Dr54udbzp
m21ecxcjuxgmaMr1BjDE7unQxXe8LccPpTXK61quqj4MkAfsHtR4pEe3kpVDEUTw5AJNNOpCOFle
9p2ZedZWMs66pCkG/ibSrswWHg3aVY6OXgNmn6/WbWE4J9DNhSxVuCh1WygI8xIFQAYOpW7QHTjs
U8uS6sklXVIcSVrWz2sf8d6mhp4biPANlN1YfoSpQ3stZceBJ6LtvkyjADlZUPZxiN7eKOgJ2OWy
iWoA2QCkP9kaqm3DxgyjNj0rbM1b8CibCZ+CVzbD1u6hmKyPLq71dW8UmrMB9Uzq3hly4Dg06Y7L
6SOQfmiszNhna7n6XQM0fsmjxXG8BFwwibOpxfYakg33b1yqiicF44VrYsAh9kL2w8VoOveuWmkR
oXf8otxR7ZOHHnjttZtS9DnO5TZqZbu46T70tdQQ32eESPscaJ8Cb+4rgg4KQ3a8Z0tig47I02Qf
J9B4B2DqEGYz4whAbbNRQH5yDUdZtPyNKnCNczzHFWYREClsHEOzG21bQmNWvTcB+yOtK6ID6eJT
vcTudZwnlhEgQJovPHkNKg6a4pn1cspmt0mnTVqTXVy36YkD9BLHaqHNbeoSMgCAXKcTbgI/ybrf
3sGIIXY7DAJ+hzvaNqA2A6teI9CgHL5bVPc9qFCkY6nqfQrl/uQW4mGWxLYO0tGM8HMsOnnTxpq+
T5LJ35IVt3vaL/G+Nouqbn0ZPCQUYjgwTj43723tlyNMpRaaxbmrnkUUZVZWQ6t2ydanSzZN9Szf
mCROn4ELEZ8Dve7f84HJQYdxBAxcWBMzlkCHnlVLwSdtYKyzq6e+7jSfVtXv+FbcxmHa0E5WhZly
FSRkLehHxcMoBIPC7QqQrQjtiU/rjKXF/NqlcrkkCSFHE6cSpGEsdYfVtOsKxS8KF+LjuI5zoY1v
YS7AmN9q/SUOE61q2Zz5NHzhUeJVrGEiRkX/0BqYGRQG2tPSBqXbiheXFR1io5eRPS+lRSdTpioj
MDTIwtStOcCd9w6msbro5Se+VB+CYckBV3Wbh8L4mMWxwlZzs7CH4Kpe7aCpBK8tQZuPmrRspicm
uKPZynrbnWZWAI7nSduyjCaCT7mpV9pnRtZx2y+DGmDSWKrntu3bUhMc8H3ZqWSDJj9U/AgcVS3X
G7jPcyHEBo3XBFKHlbUPOYKZ0ZkFu+63FNkj0OxkR6a+Al+pp8u4BJVLCIgxr4FOndpQo11prXzl
OK5hRFfUeTGl7qNXFfmsqiI8Qks95su2jh+SnraZ2wSr8hk4e9SMF+JailboJp0bvHNNvVmNYKwj
zkDxkuQtK6u61zCkAZCoXOybnPTVtF33CsDtzoPDmNx3tlx3pggU76bBLKeuSug1tNhbldULNe2u
xZG+A27vLDBZOn5SfUG0FzU0RUx19cn7MaUZZIRJ7umC1M221XTVWzOkV/PWpWcUyLpmAcfygwey
esGHIXG6mMrwoSNBgFBJ2/U9IjLYfGWBpllM1AbZAtigPDQCw7AioAg61Ih6O/iVF0vu4JSv8KAI
9K2OSqHJIi6cH4qsI62adSvIeA8iaoPZYorJx7Ffh3exDeVF7bkq84YomHF8GU1cG5i0QCVJBxju
SuhnsR4ptjdR4hLgkeAh70RSbjl2YRDnyVT+xAesLKQzRPbzPHypfpvsayirCJ5HgKJf8RrCNFtS
pXIPKPVuTrf2Hv5vnpQZV1V7UomU7+zcR3tscNnfTbYzba5gArfuYgW3PFctDHpvBlyYq8WOQ8yA
JoB+EWl/RzovXhXjAN1gQUQYtJk2Cp0hjMk+JBNP4Z1pHdF+Gm0+qLnIp1ACf0pAmN5xw+fLWMDx
ZEWJt1JDGuf3DogA5Mi2XLtDhRrX71TJlH8w3LafyOBJ9cqFFdKFmb+oI1t2W3coYqifQCgUr9Zp
Wc1ZwdANJlR9WDcIm9T4nfOVBNLdW7JoSNBryAtbhntXMMAZBdTom9iuxWUTp2kHITB88pHjVzMQ
1jHHXVrflduSvCU9Su/JtPADmdL0U6QTegvt8nypOE8eV1QkfVb0drubWxsfIf+CXGB9ICzzarQH
37B11bNH6oQasz601VpvOkKNeRAMdSFnjtUekgACOtyGShYgmmk9ZoaGrgaljBw7oaQGFTNWTTEc
Faj/CyEn3Ot2KumpGomo90A9eZWLEqqbZmXZr4eClqa62IJwlzyytT9FhscBkHDdJ3lM6/Tz1Ez+
4zgo1Wf1HBuyG6GXumd2LctMlPMy4AMq2yrJwHtLdlHBOBGmWYnt7J5v8zxRjZs2TZ7aYZTH1ZJa
tTCdrLk9lY3dwpJtE7Q7OUOiVe/6ZcbqFW9BlxxS8LSOaQf8RmpbxCfeLHpcjbD7OSSdDkstd4aw
NjksDRMnCvEEjrklyp9LEboFxg9sotdbZ0Cw0lYqjRR/g6DebBeuWIs7l4ImuK0j3hoDFSE15Fwz
kRSH0s+x3nll4o4gigTNKMBj6FTqhg/A8Zuy7/urcmtBHnVtFVlOcOfZdbC0KS44HqfyRs0yihsB
k6H5aMcq5P9B3Je116lj2/4i6kMNEryuDttx+j4vfElqBwQIRCNA/Po71q5769iqOL5HD+e8pmpr
yUJzSppzNNuSdG9n2QzRfZrgTvLBtTHd82xwCbtM216p24TUqv6iSjPqm2QsnLuYJnXTN727+Hum
6kYcjLNJ8a0RZVcc5FYSiUvSzNDHndSK4v5hmSZcM8dtUEdCnSqqU+lo/I2JZZqP4zyu9jgUhqJG
l7jsHsf3sN40KbF33GkynmkykZse3at8LmfcJWghtvdVN2t965So40s1GpYeOm7L+mXP5SqPuybo
dM4N+t9DVC3RaS5XkTu0Soo7NvabvZg6xdmVdYUs7rrBuoEe1Exjhx690M05igCv+bo1uG6bYXP6
JbpMVB6joUp2fRDrnJq7Lu5cdlOkWYXWd6Jl9QmHlJhu+TZ3uObE63qPhl0a84NS06I/VgLdyB8E
Mdy/Le3sTp0wAHJUQ6HwtJvE8qYesuxrjcsdP4xuNvI04c/hp35Ubr8hZSqXF1XE9/acFonkhz2S
80XScUB/Px2jF0o3X4EzKHAjJ6Z8UzUGZyLqkd8itmXVoY33NzXKlPWCyuRpVM2EzZOtLUV1calR
ZxSmOqnCDi/orHFMdQCl/NoV7nq3RNZ4GaHEsFSHua3cT1eODPCFlaDX18TLdDeg4vneosV9tKJE
04YmTt8ubIj4YeXtO1tOyE0d+jcvyg0Ri1sLOtenInUoxJdRufyYZGpb3N5TNLB7MWp5cHgKtzdq
GkvU6hdXfppKhh6QSfc6AXamJK+dYC19iRblUqIf0MbqgN52HJ2Gus+6Q6+rjRxn9ITzrezkPwek
fnXeBjp9nAjHi6mpzfgdHaTuNpra6NgKWdxL0072OGv0FA5tmYztadcJe520JXs3qJ7nCi2625q6
eP/BCJYDJc3xBfbl/AErn93wrIzx3/eS9Od1n25N3G3fyykuPzmn5s9uKOc6R/uW3i2MyFvbZY4c
0ZZpv5bNIs2xGXUaH2VPYn1aFyBmTt1QR+2rzNoBeYmlOrtE+MM+DWWTvUjF7vRha3rUlrq0WIeT
wWP/NI2FGE6AHlTjYVd1vJxWmxbI2EMmzv+z1c3/vcLlz4e0k4coQEL+WLZ8BPa/YvH+/v//q2CZ
SSBviQRskHEUMzKR/btimf6DZOBxpDFQ7ikyNGDU/69iKf8RSykSgEdFdi10/lfFUvxDCrSOslRS
CUhvltH/TsUS4zyoV0aUIFnIJLmCEh9CBadiK/pGZeKmIqcseT0tgI7+u2z7fwvcD8GIT417/fcH
EMSMqkVMLRrJc1K11WEHQu1zhe7Pv5g8/yLy/DeGvyIgHwxfA+fh1g0otGocxvHdisdj+aHc9v7X
n6cPuOZvl8VDUGZ6b9BELMQ5wwmzvzVEZzFqHDWKYzGP0SvkbJiLy59/7Km1wud/+MdM+Pb1Wnbi
vE0sZYc0ZuWIZq9Iv/15fCC/f/vHeLVomQ2xqQHIPFti+EtCVq7f48ET41GTzt2WR3JHH0q7wbz7
8w8+8Qel2OkP/yCTxmaR1x9cWjx27/rKFnhIo3um/pVhnvz814H+q8r+712bpo9/IFX7Gs+WJSjT
TnK9Eyip0KNpJlrdJw1gGy+JbWxzHKahc9cqCyfDJe6qZQSt40+7m1yX7ncTuC71g/1nJPp1yeSS
Mwray3BMKarVjPwyDRtwOg640mvUcGV0368lac6W9n3aHaIypRpcqz9N4ak1vu7cBzNoS6eXNlmx
BAA0HnFx+YWWvnrm73tqcC8r9IjUNXVzcnZukl9ioEfwuLT167CpX3/14dTTWomJjcm5YUr9FYNx
ed9FqrHHsOG93NBHK+ocVZKc21kun8g6AP+IZ29Y5km9zDC2a20MeubnuY/2/Rxv0TKehAGUMnD6
XjaguCSnrq2RDXpu66MTYuMHXKHa7BS2Pl46oLWLun4yQLn0KJW+mRQ4XZ/0PEfP5M4nNo/0on9K
Y9xvtyTN955ogLt4NB423CjHZxbougl/E3vSC340GnhrqSvyHjUNfVnR0VnO7eqIOg2q4lngz3gh
zjhq1KuJZD7Pls43nei7+Lx3pN3OQCyuW1ioSS+Oh34ZCrbpNDcotn8ApqN63YFE8OHP3/qptfIC
eW22lKy4duQ02tS5RX2D3Zfc9cPnJkmb7ZmleuqLX//9QUBXKeraqTRpPrbc3UZ6j19nJRnbw5//
iKeGZ4+H7wvl8MLbRW6BUNyAoNv4V1QJzTlseC+i7SLx1gYNN19afIG5RZGF2wiFoLDhvXi2wBG7
1tVpzidUNc+tS7cIMEmn9sAf8OK5yaIE9WysfkY0qBcgDaAJNdZyX98E/QXXi+vDzyupYxOJgKjI
pkrhITtNbzZVAkzz5+GvO/038Sy8eNbZsia1LWWu22ko3oGLMthPDO2g+G4GjEm+BUGGids//9gT
e0l4US3RFwc6PJGA6vBZ3cw7nr8HMGHWOCyehRfPm3KDABgY2Bx0e/jtBDwoWnWWj8+dzddl+d1y
eSHtyrqM9Yr9NBTAApzqEgXQNzraQbIAjh31ia2krvvS6pR9s125ds+s3FN3HuFFebuVhez3FXm3
TVtzV0VTAej53mS41qXzWvP50M31vhxVBbjYpdn2Up4EWgX9+yWehQ1cYC8buEJEMm1Q9dIysiem
VpmnsmXPbEZyDcvfLS99vNmTZd7UQIcMDXHAZc87KRYgFgtU4G8MYCjudTnp/peJ+Kpv+J52yauN
Mdq9pDJN6y9pQ5Pkmak8tVW9xJF2ACf3qwKqTBYTO4o9+8sAojGEJW0fodKOTBC31TIfI7PmaADy
FuSKtPxnUKAlXtKwZBRpDepZXpot/ZrgKH0FqpcOy9mJlzMGVnZ1BNhFnrR4yRwtSTXqz2p00zO7
7IkoS7w8MSmUOSkaV/ns1oLepgCCxD82QxBxFZAl/aFT1ugD3YGL+2n0PtGwz3IlED5MtmDEtNhE
o8hFWgD+a1CS0oAWczTLwj6Mlz92vgPaIkZ5tkNCzsKhPraLPjqFje4lCVGg4lYP2w7CSDnneyfr
gxhN/UwOeiIkEi/2BYmraMPRkNdU6SMFJudUuJ4Gbiov9PHq6VOiwDAAxhQYi4p87kr+3K31qal7
0UyE6fjWlnteoif/0rouxl1gqEgduG+8W0AFEotho9sBNdPZLVo7zakAQioP+qzci2ZmUG6cG4w+
F+gBrUxOhwnglrC5cy+a047u6SLxWaOZVseGWaC4GhSxw+buhXIdR2O8FqCfDWhwX6YMDMIl4fvl
z6Nfw+Y35wX34rUrkmrfSbTma5T8hWdns1z43Jgun1e0UP/8G0/sHe6FLFvk0tVNsYLCJsZ32dzX
Z8L7Juw5fgVFPsw4c4er0LqLNe95Im7TLLGn2nWB6eYK+3w4Opl1W6Aqb/MS/JIXqtXypdnawKl7
EYuDumgawuZ86OuCHMcELVgJWE51Clt4L2gT8N2aaEeZx3Rqu2vQY7q3oE4FBpUXsqiPRgsBGwYw
snKd3jMwoNvX4KCKKmzfMC9qG6KWoVxAg9xKgPIbk3x1meue2fhPbErmBS3owg1P02I5D21FDgyM
pQNaVDZw6l7QMlNzWtRXVEwXfR0p7nddthVhn5V5MQvi0xhFaKr9a+qcosEHMnfo1P1oTdLCAmG+
nLMVRWN6HX0KXxgvWtFQM0U7YfStzip0h5orb4TWgcvuRWvFkxTd1Bijc/rXoHh7KVUZWNliXrQ2
0F1LVYnBs93qvJXZiJeX2MLuBtcmysNEs80gzbauAephLtYDOIr0QEwxhx1RzItVXRna9Sy2Z2gh
AJhbqb9svZOwVadenE77OJu+Wu1ZNxU/CJ58jcCcCxzci9O4SEbmqmg+ywF8zWlT3ycLlGFQgryK
zTxc9GHKtho3YXuuQaU/iBrdajtSGTi6F6cSfP5SRRmmnlnyckJ75E0B4mdYi4p6cbpZTjuOkfOd
QPUP6KpUJKdojtIpbM9QL1TpsGXamnLJHddARUcMkFWz0vln2Np7sUpUQQFX0DhZi6m9y+qJnKam
duew0enjL2vBB2KlS2w+Z+wbqenbibO3YUP7kTq5WjsHEqaqoldIj18dlYG1QurFaaaUlqSTc16v
VXqyVfKhb4o+7IMSL067ZorGLLU2j9QMLF8t7yWAVGGbnXhxirbwaqYNbIqu3f4J8PxnmugXQQtO
vChN1VpGOK/dFZM/zZAMmCoBnjQrw1Iv8eJ0KRMImfBxziF0FH/hM/IA8D07CbtpEC9Q7dBSUEjA
YQXefz/1m/xRKVMELrsXpEWqBrmoEQRZN7oj2DCYevNc5/U6yG8eB1fwwMP0mHXAlppIzzkkgrKX
6VSSl21UmM9hn9ULUTrTGQgphe1YAVLP9PpFpirwk3oxCtpIVhdVY/MxuULi0u1rO6RvwubtxShf
wdtRDGNH9fSBW/cy4dPLoKEhpPRowfsVEhUgNc5nIBijY1QX92qPA+sDsRehhBgDZjqNziLOXmsn
v6aja8NSS+yFaFThnj72WJO26t72ZX8pQNQMWxMvOrlZHdtQwD/3+3IzrvQFT8JO0NgLTOOSGWxj
vO2EBlS13/JuLMLarLEXlqqdt8paTNroj/tij7X8FLYaXki2WQ3qXIOPyKvmx7hlb9NdhOWp2ItH
OyzN5lYB8t1Ukw+7m6HhYAE2D5u4F5FAakIfQmVzPkWAEtCuucmK7EvY2F5ENq2aEsiSRaDL4nYb
xeI74LphBxvE7h7HJDb2MLQxjuRKie2QTByU7wwkkpCp88wLynRa5MyTJToP4v0IuDeq2GEDexFZ
ldXAh8rNuU0B5ljZBO7aID6EDe7F5Ip+l3NdMZ1JZW7WFr39gdVz0E7hPqZrtDZuohaDp23yhlnz
U3E3Bq6KF5cZT1wMnZPpPGr2JsHYkOwKHdsLTbIqydhGUDamLL63aVnfDXwTgaviRWc18aXFfRYb
JYEizx7XH1tRBV2weObF5pZZvjYZIn+DGkd9jDlUuU4UNyAVlFqgrPM4hswKrC56NXNecvMdUNvP
aD58DNqKPlgLum3xKBjWxdoyOYG/qw4spTLoHoGC0OOJj9UiUY/eMPFte2P7+G4DfSpsL6ZehNZa
xlxWbMrThr1sATg8g1NHw1Y89SLUliMwl3aZc8gNvOVRe6zHKuiSwlPv2ByTqHMl01NOaUKPK3Ds
R7Bif4V9Ti9AHToKE5jUE9AM4ms5bXdKJu/DhvbicxvnoklpNOaOtOuh7eVw6XQdBsOA7NTjndKD
tJctwArlaCHtp24Hx5OB9xE2dS9ALeSGINqyjnkPrE17mCwg8dESu3dhw3vhuYK4C8KoxRdd3D8n
3OC2Kf0RNLSPpppx8FQG4oA5OBTvNmNuY63D9qEPpFqKtBE1FB/zfRmq87KW9BS13c+weXvBqXYO
SP3WgBcDvbGGu1ca7MY/D32Nk/98VXEfMrVGqAcvRo7gvSyJPYxS1C8HYcCHqql1xz//yDVefvcj
XpBCaHLrmj4BE1yxb23FP0em+RA2tBeiGxCPVz7BiPhfpptlGsmBLDysVcelF6UlrRI1MoqJc/JZ
LxEUFiPzKWzmXoxWG6QFRjAy84Qqvp53Zh0HuaCtmlPYD3hxyquyTG3aYktu0Vul6QdwT59BQT/1
Qb0YbRUUHOmMoQuXvZ1j9bpgIqgNxX2AVJu6Qg+LG3NWaJpHKZ3fknJVQUhf7uOjqISi1KKwE4sY
2kgOkgeMB6LTuI+H0hvE0LYJggfdYuLDlXA6rGVYdRish8cpfR45xAYyLDnS44vF0RdtsoXFkPDC
M1vL1taQscwl1BEPcncvshGEqaBd6COdMuySeKPNmJN+ecPIcD/Gc+C8vegcFboTYo2GfBLpZ0XG
t20zBD3iuPCCs9i4bkpTj7nAyhwygNAPg9NpWD4UXmTOrB4iUKcG9G2q4TjS5q2Nso9h6+2FZhzj
ndUl8ZCXioH1v6JQcbZxJMIWxoci1ZCs25faIW4yp6G9KMQ7yHfuYV/UhyItNTTEgLUb8j0b6ZFM
/BVO0rDuOfdhSDaCJE2y9dgufcZj8O6gjDdVhzRbmmcO0yfSoo83AhY4zqDjirUvK7AjOxTP8qLg
Q1gfAYrkj3OAa6xNR12YPI2mZoBartG/bAYBo7BYTa5/1wPsMZT8Yr5mkcnHyk0nDbrtASuUXIJ2
pg84gpQxVMGX2OS2FfQYC4DYGV6/gXP3InZugcCbWGfyictyPpCdNt8biDyWgeN7MbtBoH1cN6xN
X0FCSM3649aSsDMv8WK2pf2qI6h65GOXmhs3xdNlbfvqJmjdfbzRwhbmDNSO8rpI9s9xX5Q38EIy
TdjC+IAjhjyZgKZpcpB8hwla2SmDUmDRQ581bP7e7RfNuKbvzIKVZ9N6O47px2pow2rz3IccQb2Q
AmM8mlzy+b0qp7drM78Pm7cXrWXhVtZCpTqXXfat61eoz0OALXBRvFAdUDJPIwu9MTbW6TeJpsKN
bfQSuGW8k3WOo83tLIFauKDZQQD6AnWGSJ7DFoY+TjOji9CjbzE6hF/sISHmDuIgz4SSvMbMb94a
3IvTQYFrb1La53AUKCGVoLsayUaqrTmWOiubG23c+t7qqb1lE/RV8hliCMkHUNzk8Ab1v2l8n0kt
bhr0JfubuoG8APQiIXf2qtwGyBkddohujR/XgUb2GLuha773VQWJByi1KHoiCWrtZ2nsZk8ttJ3d
UaBLvd1aiLvVOZVbxW+LHnJToGCjmvAlArLXXQirJ3licsOYa6vm/VIOWTWBbUd3e9FQX99PoLaz
7tsmOS/ezJAqqH9MJBmGPIW+1ZKPG/7ek5n35AweMtQ7O0lJcxROlvamJH2Z3Yu0Ay8sHnb6nqYZ
BO2oGKGnAi2oHFpOKZTQdbvw0zLyMjkvcuUoYbcVdIvK1uge99ksc8d0VEzCk0GN5MXaFXV22zIy
83zHaq/HhDXL7b5HEDkGQZxD2WGBgjOUU4v9fUvqXobdQriXMPXGrWigMJ2LpILCjY4gPs6ysNDy
kV6MFw4XydbkldB/Fbx5X0gVNm8f57WgE7O1FPNObJFPWXsHadKw4iDzsuRVycgRVJByaDZCXzOC
GErWkj5wTbzXxxiXTDRo2uUlrWsQ4Ydfoh7DLn3My5M16K3wn4j73DprXoENpm56NuuwVMa8RFkJ
FUMHQUx5OTb8Hnp2NZD/dv4alMqYlyhHXS7QhVz6vIFgyKcxHXYU87t0Dlx2L1MOnZpBE8n6PENR
+ZDQ+r7ayzCmGfdBXjFCOIFEUp+73hT61MdrnW9DrAJfOT7Mi3SKQIUPO1KUOtnOdIJG/kFGSTOc
ghbfh3rNeliLqJqhyM/bX6vhd0kEPbmwsdPHZ5Sx67gMTvZ5FWfAkc2T3Nojy2r6K2x8L1zhgAAx
EEtN3g7Znh5kPzD02OGzEYbF4NSL2NV0LYEMJS4IkHaF9t1an5VSgRcEH+9l5FrUMKroUY2YoTpp
CTTvozXOwxbHi9k1BlU6UV0PVm3b3gm2JPNBDKMIw/dz6kUtVJ1LAJl6pOHOyruqY/E3vGldWCn4
6o318BUlNz1Aghr3VZSyttuCw8BHxrMM3PTe/YZCOStT19OpVro8TusAxXVI9IQlHB/yRUayQSA9
7fPIdeyvCmjzv3ZtdRjyk/ugr4SyrobOuMkT6FNFcLbqyDEu1jV5pnf4BK+O+8AvcFuLQrRpl+8t
YeMH06ilPxayo+a0Tn30AYSzV1GUtfUJt7gmO5YZHqOXKkqSPuzr+/gwkIJFbGvcP1c3VOkxgo4d
9CCqzrRhz2gfICZituPNcs1MxUyKF1pBdjt3AyykwlKfDxHbYzuCXku7nEGrHLZWK5SSDnXDl8AL
FvHCW0y7HjuKH3AW8pbVbj8Dvf8zKHX4KLF21hDmsXuXmxHK81vJfu1zEjpxL7LLYSfT1Eid4257
aWlzR+n0zLvl+rf/5tnyN4XyQelFR1FcwjYHVBcOnegm4mg1rPu7sEXxrstz1Y4lgRkWJPHG9Awh
eAhiJyrwqPRxYiuMYLoOXzRX4xb90PXKfo4RjpuguftAsanmHRwCiM5x13olYRrUDmVYF8PHiZUb
+oxi7KEzvdHqDvp+6QHW2WvYIRb7B3AjVArBcZ2zJu3LQw0VvbtK2q4KC1MfMMazrWeii3Uuk64+
Dll603Diws4BHzI2mq6ElYvq8gyOb3An0fwI/cvl7Z+/6fVm/5vNHnvnb7Y2blkhDZi3Ox9w5Y+n
Mju3Menh/4BXXRd2x/IxZKkTkMmGRmgeQ1raQHB1rq+hFWd92Fkce2exjhTUuDOFvZnQ93aO35Wk
CNz2XshCyWJO4xFzR3UtOakRpfzdki7o88JR+PEVpcNmjBqgAs9EjsW7xUXmfVclYWwmqGo9Hr1V
HbExndprDk7fGs2SHMq0adCis8y7OcNoSceFhm57BvdIyHmmbyM4/gQujBe01s2ds061QAhAwukI
8uHwdW/hcRk4vvfWhSBNUZh5bPN9lD9QO3oJOcPPfw6q358g7Kpu9vDayZcY3WowBEFa7YsaZkt2
+WtlQ5j0Bsu8mFV4vnVVcV12kxYoOE7prRaJDdrucKB5PHlYStptHzH5oqxQdiIU3pLNFnZCQT39
8eiZ2KVLJtTfyDoT6EEq4BGOddfVS1DxBaoXj38gXdbC4Gbb5gTik5DJjeM3Pfh874K+rI8qc0Kh
wrVClLUk5dbf1TGJX1FqEvvM7P+utPxnPmY+sExwBnliYbF14PepXw+EdPZGNcswXvAQs/QCLT0x
nYak3fr7yOFVcG9kDdtbShi/WJht3EoO+d5DthcW6gowfWhewzF0o0c9DE4d97Iq9h994ZS9dAZn
7tEm9faTac5fLKae75yqlgu03FcMAQ2M6hBrxfcPFQG/5W1z1an40CkYfMK/SfId/+u4HqsYyM9X
takieLEqPikYGhX9EnSRZD4gDrjGgV4JyRCfJvUryF5n91RRuIiGfVMv0fQwoOxRHW1yusV/wVbr
bUbKN2FDezkGb00Hsc21ydkOnG1L+S3toYL758Gv8/vdVvGyjLWRLvdpa/LBQKvjdpz2dj1lDqiH
04oXQnkrMtFWQdU16PU9DisyZIngSwJHLBOJM2/W9rIb+Fn9+U95ImH6ILnKFRZvRHjJLT2vTlGx
f55r+tw6XRf7d+vkpRwSl8o2o21y0Vr1Hqhq/jqtyu07rBejZyqbT/2El3TiIpNQSYaR5LSxRpyq
eRgh5b6MKLbfqhWMtmce1U98ch81B3gCxPVFW55LNTfNxSYbLLmglXpWek/pEYjusKoSrH4ef++y
Qu2kGFssWkcjAN3EZySiwANMeveGCIIjKAR0TU7QjpvZeoGm/DMJ+okv4YPoJAOWcwcH99SUg5xv
s3ZKLn0KdWfYgy1tHIQu+Nul6eEBn2BsoZSMINMBIUFw3csvGfyVnwnsJ6JBeoE9uWxQyo11LmUy
X4C5Tg8QYA97rDAfSLcolCKZJVWuYDJ1MYvTpzRTQe842FU93jaxMKRtJRz0yKLuYKJ34L0IXHMv
jGEE2U7wQShO+87PRTZctKJB70P2dwPzwYvfQXVNTVkD3z9FX8gkejGIsCoe8zF0gBVehXAVvJ0g
4X9Xw54kjxL2Piht+hA6KGJXi2MRNjsppzNscuGUk7X8Eja6F6VX+5oiiSOVSzWZF0C9fh5KFyYO
y3wMXSlkGS3Uqrx1cA6y2dzdxEMbBkWF88LjbRg5qNVzDTdHVdcQiK7S+0iO0zlsXbzw3Op4sBPr
s9OsudoulK4fYQgJz+Sw4b2Ttuqvcvi8gz/mMrxq2j6vxz7sEPehdK6CCZoucZFqZxi2dbaLj7AA
eCbzPpG1fCTdAnT+DoYfgmiCmy1QY0cjoCgctijeAbtDpGdaZqPAWtLu2JUG9tDF2GVhgDQIUj/e
MJl24Fw0SQaiVb9TONIU44t+a1QYD5L5aDoruqKTA0xP9bqjZ/sWKIBnVubvUu1vrjc+lo6LnUCc
qqxy4iK2vIiVhoszUJKOfIBSUp+rBGYsBzksOjkLVNfW4wCvygVynEa4y2CzeDjDjqik37VM6JIX
KTxdgyrwzEfhbdFAoLsxX59L41zeKngU2nM1wVf5FLQvfBhep9QsUlLJ0zZWAgnK1bY7VokgLOzt
4ePwxrmx+1IYe7Z9ZeBFwdeTyXhQpZn5MDxc2RJmGDynyVX3a00GMLW5DMJXs8Q7io1c+FTMGByu
7M2hnfhw6FsahvFjiXca88qCDW87OHPUxBwZjJQPqEj8CPuqXrT3TZrGMSvm80IruDBHEQhcG4/D
EqwPwiuBNY15xOZzD2TNoW/G8lUr2fwpaO4+Bo+vxjAihvkcwfj7yJu9PMPmMWxhuHckq3ElPRqx
8xkalfRNp7fmh4hhfRQ2dfE4Ce5JtQ4zPNfOXSfaI5SroQjDizDVE+arfbXZzODlkExnJbfxkhQz
9MUjmMKHzd07lNlK2d4283Rmq66AuJo/gF69BQ7uHcl2HSCZJd10dpLsMP9oxqNsAu8qnD5e9aSx
ImIDVn3XkGtZZ/crHqswLiHzIXjRbvRQtAz+pmDPnLIVbkHIx2HNe+Zjv3bQIAq14GIlDf0xafZe
VzSMXs186FelUVLuDbdnFY/xYTO0OBcFYHR/3i5PPBN99FdLmoE2PUsvomiT5U1ltdIXJyicsflo
cAr++WeeuBP5SLBiYfCvqvFHJDSNTgtNymO32TAkGPP1vkxVyHkWGL0sO3VKAQM7wh/tn2FT967Q
TY10ADzjeDabcUelh/o06SLs4PORYJnh8ayTZDwvjV0uukrpAQLGe9jJ5yPB4HkEtz1YAp/hut5e
yNR83EmdBH5SL1z3SvO9R63nbNJKHmGgXR8BSQ2D/aOr/zgZdNLJWaaFOUc6Go/1bjpY5Low5SYw
oB+PXnDejqQW5qzmoTruiW6PKWTyw+5iPgbMEoeS81iml7ru9g87rKI/1XH3nG79E6FEvYJUwdaV
WICVz3DUAx/leuEwlDxXI3xqdO9ghcMNytUuyy48Qul8iX72bfchKJB89FcDS+0C/hnyAp2vAn7N
O9CJc7VNX8KG9+KUtD3r93jMLonRHQC49Saqe0HaLg2LVV/uy0ypxS3eZJdsIoc6o3ctfD/D5u6d
qxDiggMgxdCa4/i74iG6MEAinMoeb3WYQcB0TQ7ZZb9KHzUr4TDehNtj2MS9MIVvcTXvrodPGYxQ
u9G8iUWYmiDzYV9xAlAR05qfBOAPdRfd8069DZr1f0C+ICNUjayDTZ6wmuTctOBdV6u2H8PG90K0
M2SoW9vLC+/JBgl1PvG7K1XvOT3BazD+5qXr47lU1BgOj0px0SaabuZiWeApL+OyPIOnKovbUu9r
9XLei/+Px/XfT9Xf/ah3KZZw5+6WemjxbN3WbjuSVrXUnJsGUddeqmJr2sPQa9jVHDo24Gzfajd2
8rZvjaj0BQ/ruoFn6N4s7rYqXFR8Z2wF7K6LAWltDqx2sGc84JJjhvtGkNS8XKZiJeJ2i7iEkfu4
t2WkDjHLFCsP4ywNLkK9wKc7JNnQl9/NWGlLDryRsBtlewO555PDg16WJzcs63hsHKu395CQg73r
IWlg8QOZb6e2qTuQzEaCHzIHafjmhphGQPpeo2Y5a/jtjq3FBCfZdx8N1XjI1LJOf2mj8c+jHfhy
EoD7wlYVK9TAeHilKt+d3eC61MRs6r73KNpKe4A5ZUzgo5uKsvraKd5kP3VpYfQDIufej/oAta/a
fbmC9G7Mrt126CAaNR3XVU2kOUkQJ4vzjpYNPUe02GBHmmKnZcdFrC7RJ7rsSfwCVsMiu6jE7hq8
sKF3N3AJ6I5SmEW8rGOr0lOs2MqOlRQDbmGpTk+phgDuYRtKMXTAb8I1ujzNGd778ogKyVb2mNnQ
jfKQUgHjumFRecElro3IJULbO3ytvoI9eoqb3SEjEbxBre7ot2HW4rTCHlz+tGp37GLGPmle7SNN
xadqoFK+YnPB2P1eVCmsddsdHBV+yVZLoIiwC2nbl2BopPheRimDyZUxfDHhqA5VY9zGdNzvzQ2s
ALf1x5Bq1ZfHfkEx+FaCgZR9IJvcJndsOw4nsTKNrjKQrW27NQKLZQdoCwo60i727P4PZ1+2JLmN
ZfkrbXpuVoMLQKCtqx5Iuod77EtG5PJCyyUEEtxAAgQIfv0cV9dMt9JKVWMy6UGpyPCFJIB7zz0L
7uU0nRMKIC05s27kTdGxThxZ14zlxDY/LEBTQmTcpbJ05oaspjv4BXvUPZvkqj5sWyJHjsdhStaj
SqnZykk2WQKX2Cb0Ffqahn/mNh2nG7HtaPwaStZtKby2APMLwWmeoIKyNk3TUtA0VU9xxxd2hMFK
t92MiY+BahMLb7UdY2brJLRbJBhmweRkMFkj/fot6SNoZhaXZ/olp0PMq6Y2VH1D78MRegjK1OQq
o+hk7ruVSPYB9Kx5OKqA5N1KTGSi1zuNku42bhAB/qMd+wlhotkSTdn9jEXbHEbdhOSsh1jNH5sI
eYVIkMw6yWiRD5nQ98TaLv6WqRrxjsisFoO8Quiqo9dkabMJ8b0s0BKe9wRqdOnTWMDambL+e229
7BDLOHf8G0Xotf4IdfmOSNe2xdkFnccU7sDqMxy/PEXZ90khlvs8JDqED91O4rjUDVbSd5XhMT/J
LtnvrSDySJKZIzN+WXN2ILzVzfPcNdv+6CHwSCJMouEbwBGxi0WDSEs7jr92mNw0N4rNabiaJtXX
V3Mi4uVmnUWelCpLs+QzZ0kmfsS+q+8hIY+uMUbav0PaMhTKU1lJGARF1dbu3F8jQ8LtJ5gHpZ96
0Wai0j2Ujk95aPrxPpZ1G589IlvDAfmiajuJsBB2lbOtIx8Jq7v6uZmF1CWyHSN4IiqCGM1CDAxB
fm43dLkzZLfknGqm+1cEd9TTw0pF3hxJ0015ZTckfnaFp3xpjuBPx8vdLBz73sMTYCxrQIb+odnI
ckk2njZ/YHSyi6wIplXuplMwOD7WctWQ10S5kx8abkR2HrTWrLB1tLBvTSOULuVoOqsKPsY1QdBR
lm5n0w/GVtYnyOS0ZkziAmHbXn9OrcAnqCiRMewMN3yKNpJmKdQWmfEwXix5kDGN7ft+9hCmHahe
/BeEs3qGeDWJTPMSURDsDuWSfK+xhPNS9U0ylGzwdPoYZuQzwuBoGGB5VqTdvrdnb6GS/RCQT7fU
SFy1+Yb9ftd+mgplcUz7Aoi3M9/96lL6hgiOBQdCB7ca8dzjVS43Utt1OSDEEZPOw+iTgRbQfo70
qhex6A7OybQPhYwt32/8ZiRQiw0xVuJE6oAaEUq2pjkbpKxFxb60bfSCaPUlqZqMrVFliItFlYd9
V28L2VN1cnb34mpFPHxdzT6pw22KsJxHEhvVvgA5SkJXtH1vxRGu8dJeiw4dzH0AJMaPWdfivLN1
TWfwvLNmux0kQprLaV9iW2Z6ySPoFhYksHqo53YTP1vSDRBjjJm1j+1G8uQ0YWSs7ic43bVz4UKG
AB34ihczYrvjc5wKYx+omaPxa9JuvL9lfWrwjI3N0Dc/0h455KoYYNlmDpPkrTvim23qQIcuM68M
OdX1tZGtSs8Q0bL+bl0SBHwdsB31rEIuU1q/77BKhqe5aRQ9mamVEtxmKLDwjHD4KF03ygZ9QhRr
Cs5wAg4xORiN1MPC2TAmL3hP/ubixm5fepjGQ5Mukga59TPsF2UZYX+qy63W24tCDnh64kJD60LH
EWTVwS08KoNeLSLllslvEJC4PC4xUOAN8nMZpQ+bD7I9RWOSYXLU1l20fhiGfRqvQd1tdlRF4759
x6lhxg4eqYTET5dJTUrKtJnz/W4nIhsMduI91GeucOthNItk+HDrsSHPD0i/MMuZ2EbY02aZoJeT
e2vgCSBxGY0pkPzecwK/OrmvspxbH8JTKrZeFEhN4+yYZ0iIBTaXerU8EBvz+eu+GJ2porfIAz+H
LCXbfYanv/mkzIYIGnzJdKofOsBh/pkjs3y83hO1bNWYrtSecP5HWuLiJoNDrG2ee4niyU47buYi
3dH5Lhpe8zjY4dHhmrlr5Iqv8YNybdOWmWom82nTeUI/D0keOCJrkUE8alyptJc/Rnimkke41mfi
6wTnle7L3M9dgv4KhohpOahE5achtyagfmsIZ1MxR2vAUdhvOD5Q7cEylkXUITAZJg1TAEcvj77B
VT5kJcGhrs77Oncf8hXP96Ejvmdlu+3AXId8zD7SBLyIMg28ViV60SxHIuKUr1dJn1PminQjw3yv
m7mB5DiGfedRC9VPd+mgfdQXDAqsrwrp7duRxm3mHuKRLPDfxZxVfMj46JujQ5z38jgnTfqJG6S8
VCarAQXwNrLsPoy6zo9kUT55wPwpHZ/7Ljf7TazGecKGmWFtgBYPohq/6mCiutzVQy+QJM6zTD4G
MF+icmPt4J7N7mcIoqF7TXwJG8O6K3MRt/qhM8CYimaQ/XxIA3S1/REStRgp0uk4VgupE9yJtunj
u2zVlyRXZi7FDwe1spGl4I4m1bDOJF6RSL6Fj4r3cE0q9gGqxQ8a4rb0TRo23S7jioqrbKSKyljB
FS6U2N1dkXuW2o/JCtuDk2Re47zPN4IyPYWAV9sipFlkzy0+Anlap9HmZUKRX9yFZh0RS42l/pmS
xbtjknd9jGSSBZZncdamvEp70IMLk8b7UeAw8rZYaK3M/QrqlBjLgQ15f9uZOjzwcAlA3Zc9vTGc
d+TAkWCz4RhFyVEte4Zt3/cukueOjdR+WPs6ds/jssYlZiRz8iX0tXdl7ZvshHINqZkdVDQTkPZi
2VRzahDXXY4ZdNU4bNNy363QxYQwJFYhgTo5SdQDH/2QpzcSVkqIEBdqNmUTJ0zCs1UnxTRlil1z
L8OPDOofdZdg6QxXuzK7uJujZHkkHhavaIFSeysZT3bUTnG2PLpIg7Zrt7xkkJHfYZ4DsTbCS1O4
kUOGfBcWnrxOPpKHLlGsK4Zhszeu68WD9HDQrzo8xiXdVl8mTd2esiwTt8jwDtcy3vovQTr1ItJ+
KVvCnnq6DK9UiVEUkmgD2snad91cbKQV3hQS1W44BkTVhRNziXxj8aavrQpcVHicWTns674dx0XR
6wD6YvbqI56/yN6DtVAldsyjUz3kzvdFjSeXQyYfGvKjtXWwr5QyFgrXDhsHlTN2PlTtxQ/g3Idt
h20KX+Kgkaw7zyZBH9Omk6okc3F07eIMamzISj25Xpq4Fvcm2ow9Ouj8ydvO+oSVImTO3qyZpvIL
KtdhPlCbRMlJt7rNbtXmeoS9ytH1hY/1wt/StdfkYU7XVB9g0xBGWBIY1pynyIn+c9QgS1iVNLS0
rYhRjS1W2qIUFXbN23LpUaP4ok6jNO2LQMPaft84Tedbt01u/4ZQKo9yqLGc4unusbaoLhQEQ+oA
F506uVp436qnLUbvf5jGLB2ONse+U6Gjkfl5vtDvDnM+JOkDRDWK3oA/m8ZVLDYqzjFkU9uvLcjY
w8NqEGRPyiCka67NbFKEr8NQhGM8uqukD09ojfMEXTAom/uNMb3BvtCMuY/v9IAl+dKhWfWfO9qJ
c4a8bTTIg88/xybtoi8DBqxok7eJInERIHRT4ulAsVTUq8PubpZ1q9wgF/6RQdNv37jH3v7JmFkk
qqL5HOG8qkcauRfmd7XJIkqSPC2srZehFDWi3+/Nzrfwawa5f/9jaaFmO3CF2MLn0DebgOEAnZZH
ZDzTbjuMDu6uV6KNkumRYZVhRyTpMnNsT82WAyxsRsiaTyoljT+lXdMhgD3bF5QARc8Yk7CBn9B/
oOJTcxmcvtQiiHGx/knZZZH+SnSyW956E03uOKnIirMxYqW4Y7vwSzUn/ea+dIJCi8SaTpgv1nez
O2pJhqgU3RrftLOsWTljEG5vg1KZxC3JW4gBDVD2ctFuRlE6M9jJvK07XHIhkJ7r20km85WvN/48
p0mwqA7ovuuH0Pd9sSAbtIAoTK4p8sW4mo7BcxpKiTjV9bynBg1aI9a8MNZPkS7sar15ymOfN786
RJvww94R0lTMX87VQhpkTJxqlNm3Lay58NSl8ZBe1wr5rDdahumj4LgIVWptFvcFaUF5eDP9riJU
qYFEV9uO5/oKdUCcX1scAeqr92l7hRYgFp8nWJznTUmFJO2zdrRpYAkdD6xdCzxkNC05dtWAbi6C
cG7Pm7i958qTvVyw4F+7mA6Hvm7ZiKVWr9cTAYJxB7wipY983Fh37d0ivgGJ+YTSwyYMkSoMFPAJ
GTHJ85jI+gv8LFRbyQGbYquW7s5agspsh8GIP/c5b0q9BwSOQNZBTm2+pP3dbFPT3y31am5WrSf1
FQHR9j2aO2OqbY1wG7Mtf+vW7DLc6TjO9i3zbwy1hK3kPqNWB6/JbkXv8+EIsbJghdJeojbAqNIh
7I5vwGuxExrgO1bde6hMkMDIL0gPhN/LW4dirEgoGOhnQOnC3KYzn6PHNAeJD6SgfJTu7JiUtsdN
WQMxUHTXqj1sJOUqPyjO2ic5Ixv+EEO9Mv+6uaRzZdQAufoCrwak4S6Um+wwNklI8Gi2ycvSoh+5
CqMyRaKwgerCrQtS7GSyNt85HUzylvq1cWUYTIxuJ896txXK8T763LZx/Y1fSpMT36Ayfw1Mv9uu
txnKXTHHKGaHrFtPApkgvBRsGd4niiVbcER2lIgFIdmhFxn/Dfzr0h0XIfAD/C3rDK0MQtWPW5L7
/JOWkYD+uBU1kMFIDHBGMhoWBRWKksFfUzZN3/t+S2Psc1mjxjc4tQlVJkvj05OyWfiB1lnuN0uf
1O9D0++CIv87uOR2aHw2v0Y1YfQ9RmQG/YHWsgEyoiS9FdPSYe8gTSgTGc/+cRF1rqHrwGwpk0yS
xzZiDGg2Sg9yQz0MRY/CLSypNruT9OCYM67oh3V7gSdynH3Ui3BPUZSZj7zO41dwP+x+NdUQAZ2i
CY3x1g+bO7CMw9B3V05/xDXvbsa4A62NKQRww+Mkm85TI8RcUj0OvtBR3X2CUncrZgrxltaZZzfL
pqPHnPntjom94cephvXCoadhu5oRK3EV656cM2QyY88bU/PWCEnDg5YT1MPOwe+noPNa2xe/wuL1
CwxE0JyZ4LPmE6DhNC+YC7gOiVcK24JI43RCxZFDf8yJfW02hiIxBZQgJaoMRSPYw+Z7VC2gwdMD
5RK4iUe8OnJK8mVvrxJN9Bvs11X3nPAJIvANCQzPLT5IkbYu1muJbTtYXyzAxtIH3TV5VqYaH+d1
mmo/HdVcq6ZMslz7bxeu63ka+2G42fJ87/EeXWSeuzjz/UMqc4+CLbTpkXMdTSdQKHP/BCh6PGCb
GMfjQqkyVdK4PgZdDsGwh8kTbCLwx7jGvQAcUWs6abTbHqRlF4J9NlGjXDnSNe6vo8gN+xXsx/Yf
EUVsUtEjGvJG7tOG5VNzXI7Ok0MnsrWcZ+uv0ylGwdm0403QDX0Ge3mGQgD+jsA5YNSQZnn9KdpB
Jz9yKGTCK3CmzeEgMiT+YfkikxwZON0OeMD0qx7PIyYU7Zdmn81Q4k5B8M67BpU5dszeDWUz1xr+
5TAvEnewSON5KTzT63mbsplf5cgARzRq7Rhvi4jC9vDoRXpZhJFyUiJdcUbHhM2nq9RuhD9biDJE
kUyb7bGMMe96X3F21me9WCIrB0dtAibmkGTx25ShQqucF0tT5plj0PpYFrq3lsGmpiLwm28/9QA0
smIY16Z5JduO3UNGEYuvWR4PtBxE0ifVBDTMldPoAG0VEEFtslIQF5KHTM8Lf0IgSOuKABdofVhD
TaciJHuGCkbo2H6PFqQqFBRSD/GELBuXXzVB+/w7w5fyHw0KVHZLTdznZdbnXfLYS09gmqzRFDSt
GYbnAAF/d0yUIUMoKMT2DgBmM+4SjboF5ICHekNRiIz2ekawtjD1XTORdj/HGdnGO6GB0xZMpx5+
6bpZ3glN2+Y+2esRvKSadONp5S5KHqGbzBnW1JLuHvOfMegj8hv9cgTTTQ8lpip0/Tb6wUQISNwt
P0c94JRPpB8ud4ih8aniRWgFMSoasOF+BX7YldBXWLMW8GKJkxvCEormktpoPLXgWbhvPgnCVDVj
tb3y2K99tVCtu0OfpnyuEiTS2K6YlyE0R3SDvbipM9ivgXzZX+LBkJY2VappxXZdW5LzEjoRKWgF
JwaCBdXWA+bZGIVO8pq5Ld1Rs1idnQASTJjWz6jtCuCwcVdAMLqrasZj0B+zbY3n97ylXR+hd4gz
myLvFiYmv+pu6KHn6jAhszhMB9SJWRn1i7hiiU7Cdu5invI3eEYP9tajtd80vnibqQw1yJZODzRv
++1jhG8joqKJbTqtx4ubNRpSx3eX3a+XDvqmjqZuQ/EFviwMpkIt5UMYYoNmZVlThgWedcCs8hKz
FopulZhBjN/bgO4a3L6QD+R9sS6aUQzkFA3TZKFtdEirmZZrI6aVP1BsHhKlIlf7j67BNOKLUn7q
jpnMxsjj6up0RBYzW9qnDOU+1nIi8oweNUqj+b3RGfW8sLGAW7PPs5V/iIHPtYh/Af5vv4klW7s3
Ha1T9DhJDHye3KVRhWNB4H1S5m6GrzFkc3rpz82AuRcekkynxyVH48MOyFFc5xsoACX15Y4Z0oRO
t13yNq8IZZbfeI1J0i2qa85uURZl5mXsVbdc5zL10zlaEcz+JSWkJiW71GzHdRqitejzxEe3E4E7
1VO0mrXFHgcb+lKgMh4PYR34ct8aC6HLQEnuPuw9KI0lJwZDnjbtR1jMLDKy3zkzuv6QeoPNf0S+
gXL7dbQjvhslK3wN+7PXMg2opxBxXcb5ZtdTmEaRnhag7P6q79hO3oAqUnrddpgElpoMIAAcoCcm
C6/wbO7Ati6IWnSclyRZy5QNKiqw5u6YNiHDrJHCHuNIYlCr52MbxZj3sBEjnlD0iFjjRZg3Taul
yWl2stsq9pPOtoiMsHRL/CqA6UlkpU2riNUtjRdj3qiBq/p7LrN1uEVh2+bHnjarePEeo5mql1xJ
qBNBSHtsx7FnN7Xsx+7Fc1yYm5DwzlyTFZE6dw6fNUGiedjpo1rzQV5vahHdKxq9tnYlWVEtz5Wa
+ADYOoNHW0vKFYtZRyW8P1jQFeaAORfHDnTAi4Vx/hkOhsTEpRAwwBwOA0ZBZj2jAFtwYW2u9PKI
c3oE8AwyDkZpqN1EeElx2SGuErTp9ldMT+rt6LCSj2Lf81s00Sy6SaJaoLBjBO51yWWMx5MrohjT
V53KZ3q79xOU13ESJvvZt6uAaUW3wjrkaKXeQlPEntEcM84EpCsyG+5KBmDDfBkcLOsfJ9gumOR4
sXqNgWlsFOHufNmFU6UYvO+qMCyXRDlr2D1d6mw8Z1Dy+tM86jWtpAt6vE0MfGoAkRLMW6ew5Oux
BYgfF5GJ4+iIGaVtq55LgbZTz0ajQkqHNv265UiRv6l3qbZnWDJkFth7Uy/7j3Skqfymu4n0Z5JC
6ngmQH3nO7gGLPZDD0tq1DYjzbbbOItM+DXMVOnbEGRkAPBtCS93gXKkAL68YrbSGgOy32yzu5UM
xpc2IDj0vOAjqGrdk6QrwY1nmJln2YVe6/hRgNl83zskA78S30lzt9g9Hq9zxN7tl7ud19A6CBuQ
DG/yTH0DzBellaI80gZmrehnSjPiaR8OqKw7HJDYSC9tvl+0fxDR4tIyRFG8YLHweYFcQtPLFRQa
cBUqiYWKB5O7PoLdQJu3P9bL+fgjX2GfAC05led5EiEuCPa7/iVdlsRi7Uk6zLbQ3EBVDYgJQVF5
Q1pSpQmNQK9J5VzfJ01u/RHbKLwQXT+27t2qTW+3054P9OOyrSxD8zKr9TqEfN8+8nzQ7uHi4Zie
zLDWxQCzm7lANSovYLneHM5cDDAfeQgivzYNlAb3GJQMELyjNt4Bbc0dUCuK4MqM2q8Qrs68gLAo
8YeN6Q6o3TI3z6BJxKiIHEKZnxWYjTgXkbEB70bheC3eck0EmOYjwTzLXY31Mk+2aKH3y4qJg0eQ
lph9L+s7gCQJ8BaADbFfgVbsbVQwi/JVFRS7rAWG2E9QexQwqUffedwgD0U40LhlrPkMhXVYl2L1
CLGZrwZnaatKP8M/HHUoYRuNqyVtQOWo/t0sFva8EeVXmFSltiRgBJki4nauSxglp68pfju6cb6R
+iyaC/Yr0X5v+rJnZvXDlJjlALRgX0Gyjuro/O/1upEtmKw/wah72yrC1LQWe2joAwZW41qxGuLv
P8dg+tlZiIVsHKbR9AciPqnsA3N/jtL1s6EQ7VOHcQ1eN22fOUCLlv5JCc3PdkIT3BpF3eb5Ecck
AYgkHLkz2K3N6Z+zl/7AsAojg99TxgCFJRaMNEwmIqy/uZlaezP4aIIHolk0AKfEKcQC5GJOHjcD
6BYNlopIOUUb7tM//xAXVtE/Yhv9RCyTGNFsbbTkxwlppn3VQtRyB/LgXKJew/gRszj+L5wG/ohM
9RMXdJkNHjVwio8wBJjzFxumeq20RJ1beZxMcCeF/UOPqnQL47+4wn9AsvzZnUiBH4bTJKFHxpHJ
YWE7c5iBNf+LL/RHr/4T+0wj0c/kjaBgjgzfuiV+81zX/4Iu/kev/RM9FGX6PGhZ02NA7EfRLOHc
rn36J1/8J4aZjWM7TiujR2DQBwxS26KOgTz+8wfqjz75T/TQenOtpaJlR0kigzPd1UXc4PT/c69+
edf/JZxNOp2CHYTrkuwDvHmtQMrkPr388xf/gyf0Z2sitsSD15vC49LkIvlhgCn5krCQIFeIJ4Mu
9Ao29gkiJ6r/VDxf+rNNUcOlz+HZQo+IQ6Ufs3kx9yoGvPrPv9Bvm+s/WN0/mxTlKqSAhWR2HLho
gECLMXgMV/DPe4gte8tQeeP/jFk8sqtWqw9qbz/EeNLoqTbt2qBXkc0B6Yw/NpciurmwOUqy//50
//F9+0/5Pj3+9+cwf/sv/Pn7pNHsy8b+9Me/fZgG/Ptfl9/5f3/n97/xt6v36f7r8G5+/ku/+x28
7t/ft/pqv/7uDwfU5TY8re9LeH43a29/e318wsvf/P/94b+9//YqH4J+/+svX38M7Vih6Vna7/aX
v//o/OOvv8QsuXBF/+N/v8Pff3z5Cn/95ebrMuJdu6//4Lfevxr7119y/hdKE8aJYCJBThjHxuzf
f/tJ9hdwFyhgiJgQiiMNa2BE7mmD9+V/ySjElwQldJzn+UXmYKb1tx/FfwGxLRYCP8nwH5Bu/99P
97s79D937N/GdXic2tGav/5yUaf+z/OUZ4wC7MCAGPJyvBKc+n+/DJmhkcbiswc0RoALwgPQ5l9j
Ph4dcKiotk9u6n6dM/uvVAr8NyuC370zqFJg2ccc4C/Fd0l+/86yoenO9n49sFoscGjOSYEWNwO/
j7pYnhMCi25UaRmDArWN9ufN6K0/967Z79vY6F8zKsIGhipIo8UI2d+niYfpRiVZAsJDi0q7kpIK
BdAg8MesnzENXolrjimtkxJk5glsSZdfR9Jih8PMfweztYbTSpDQDLHlAXkqrGJp+l0ROVZrB3EC
sNjSRg2GYPP4HAb4dVpJDixKyA2oEKTItkU9I68PPIgNywxMtygGzBV39zlykvNi3ZS/xyjhgxQc
71eHzSAfjw1PgU6HTqtbBQfxu07jUmxij/ey3ggorW0HUAAUr7Yrh2l231MWZa82N6CzmjWWD20u
lls6AsWL21AXCWZAAxQOAcwADEHBG1DyrfWxeGZgphzqvdEVCtmr2CfrE4ZiWVUDOPkEUDGVZbdk
EfhHHTDn1EX8waPW/7XeErhRjxP2kFIqK35Y7U1yAMMsKuQiyOtGdoP/BOuPVUjJbp4NZm09dqPQ
oZlIpAJ43QUP6JY3N4gy9DcekW+3CSDyMo0ou9/aIXsAlNc2h6QL9HGOOkzoM0NuW7Ot5aq38XGT
Xq4XEyI7FvucWyCXA0brWtfj1ZSt261T3MIFtIYr1KLEUcGB/WbcnH6dR54DEtYmkhUmXNNbAuoc
JugRx8ClQ+8FbbgT06MEWqrg798NwO7CauvKjfNQZkYLWzgQO0+MkFaXU0P2NwxsoebD1Ehaixor
xmBKI/foAX/Pz0Xix/idRjklB7m68eCoFY8N82jwCXgTtFwvRrg0BpUDvXbGgCFPyl1JR8DsNiRJ
rzL4qOhqgnPcGw0u3w+7ghVexdxYF/VmOb+Q0mDjPeU6nOvB5BdGAdV369rYL/OY4EHqZvJJkql5
r22uv+PKtM+mG8UD5OrgWs2hD+OhzdbmEyp6uDW1aysBv45IfmAkdo8sWfEue9LEJ3ijCFuGPs++
wKLZXLNdsa2sESBZF61TzVg1aRwOKPmSozJ9eEmmPX0eYw6baB8ndq/UcAHtgAts3+chZ7BSlF4/
uToWXwyfmo9Li6t3yPgy3Ym+7zAfEJK9OTh9Ffm6xhs60Hb7OkzWvGLk1ydFMi7s69yqeSx0HnVV
HC+MlqxXCynneI7fI9PGL2CaDG+OqvqJbWn+CbBn4oom7cE2TXxKPkhMwwHaxq4DpD3S4QWJF9nB
hJX5Qs5SD0UNGoipTLoO6bFtOKh6bOmjuGIbXFtkg1H9oSEJv4obTPZA59ljML84OaEBdu6q6Zrl
GWycGeQZSfqbvetgvDOFGrsIPEilL4beRw8BSq0B0iTevUF/glqIkEldYL18+k4IALOK0XQ47fMF
IIgjlYPI4RBJuaLzcAU0GYAOteLqMQKl8DGxOcVYR9C8K/cx9k/txNM33FJaTHBWwDCXa3aoYZv5
gll3U2UYax1oSoenPm7VYdeGsUKzbf4EFsAEaia2oc+eZOwLNnPcUQ6yWFMYkChomfEhEuXsoFUA
+qMBMUR8AJ0Oi9ymJYg24Rxpe71KFkbQEZUA28mN2BYcGJdT1UW7u8dQ0L/1YHXt5Z71GJXWTiT6
RBKRfG6tcbSUK6X6QOIIEhQMAtUd1ETrI1po/crDRgGX1C7nh9qP2Sc/7PrHLPelr4ZmxZbeEoFk
Bwtm2F7qvtlpIfkS5DmuI0x4kLDa3Q/jQJrHCe6tzQGcuv/D3pnt2I0s3flV/AJsJJPJJHlLcs81
V0kl6YaoUqk4zzOf3t/W326cbuDAPoB9YcNX3UC3htqbzIyI9a0V1rlGB04OfQF8e16ZosYQASZv
V1eXKdRlmxlvc9QtUbDGES7WipSxfV/1GIZmJjp7ZeFnCRGgMQLAjRkq4MHpprBl3o2cURslgOks
WHIb1Uw3QLx7/hfTthN/6dzxBv6QvUzQsWcPoTJopBvd8iR1PwhcNm+NvHO+jllXnkltyi9bxpiP
e04XR52s3KB5Na6vmGc49GA75zs1oKbvypyTGj0LsAscq219y1bOR11p/bxcZ0ypEmTXzI3IG145
p/tcxyl5ZBNqkwRplWGpF95855azuecHnZgY1eVrVcfdOSYbNWUhNddOTMRU7utqu5SSjBDDQewH
x7R2Fn/zN0DXu3FOIpLMhb36G+XXO71RcUe8dj/vmKwiV+SESKQByXiOOEbxikaUj270JuLVaf1R
k+dxU+u1QHbTU/IqIA75oq+IT+AuiwvNZfKzLVGyfsMOpV84fhsmp1IfYmYk31l3ad5oGS9g0bDs
35GPPeb5/eZoKC29xcGUOQxrJdqI5/crqHygmRv+mEd7eFCOMd1FSyQfhNPbv6wVGsyN0u2LzYv0
09NGpIJB6HS/1MVBonA2gVsPEUaPYug+tnQCTLfb3rEZ8yJhXr80+Ziqdnyua3M8EbiZFzftNDnf
bXS6zy1n6XlgJu3EGLbIQbzGLAGI9gfME+q0LWpqMU1E7rfVbPQbt0v6qE0zWTi2cBwsvhzhF8N6
aIxBECaZO/cA1nUbqGlTC5gGfE5gWJ0K4YvscLGKnpcAWHrpjewNij+6q6f6dSq7JGST+RImmQkb
VvaoVBQG7RaMg+FMlzVR+llv1jUhZLUBRstIZfsmgYMNSz4Js4zWbjcy5AR0lu7PVg7WpUq0a/uL
Y8ZdENVef2zRI29GZTIJj9ov+WKpdzeXXnF0BI/ZzpM9lIYpKRJ8NTrDp8v6lNZvRwc/isKU8MRg
PY72I5uSrlBrHPVhsowZb6c1Aj4Dz3Q8NBOWJ4wNWQ6zOS5GfRknBWxIco7pl2ZVUQgViktfcO11
hQAicjd2rvhc8OZnl0dRzTldxN9SlqNsgTGq5R7LRS9DgS1pl6RrXAJJOaZ1ky/lek7b1HiP0g61
IrUVSdx554qggQf+cbXuo2SMqfEjNnStA7a7Zm9AupwCnizB7Fm9YD6zTUqpYzxBzHBRbfOXGZWb
yxiStD+teIE8n0dgjoI8y9b4FnLaehJYB9x9MSNW+im+nS4Yrao9DVo6H2VEG7yoKHC9vAi7tvEC
azD13p5U8joz/fZtY6Ni60gO8/Oyr2GiYImxT9H8sx5qy1DEjJ+rGTffhR1UA8Q1c8grgYxIGw9u
uVepsfoQ8xi8toY/rInlPbRrzPFgJ2FpTQIFfCXvcamOyJhL5q+Zqx6zxjB2M5s39kw4i53jRYor
d4oe0JoRm53R3fasTvuJ5ch85Um0PpnNZ7sORY43rHa8B2fsupssWZCy1qxwnjZzTesdtEzybLBY
5VaOM58fL8VX0CKOK9RXUsbdPltfI+X2L4xmExGmm72sIVhnzx5S4PZPEI3xp0qmSjMx7pMyqK1I
9EFJd/Npuf3UBZuRJC+qWSF9616q27lHGksl8ELA/tEFFjidqyQ0x3X+TA1nCZutLZ/njUPFbypS
YkLEUof5DXE8FJXDsMjjiCsEnSxf1rPiQaToLTC+zSs3rciTpEZrX62Ea6xqizumY2MZ5nAt4mR3
RbeLTZ0+N3lrPNUrBrzNAQPaSmdzWR7UObtZunNQe5nFRpJ2nAUshTbOeREBbS4r8xIeYu291NFE
BJAVrVSCXJRFG8bdVOBeNRGmIex1gmhIfGEfGmrlo3VU/cVkk8G+AcbQuzFvxAVyOJl2WFq8Pojt
vngFrvP6M1pl8it34i7xsWBSFVVkApcI7IjO0Lqy/ipGq3iZe+F+yDKuj4D7S3MaEea+VXTGEHas
zXrLVB2LPW2sfT+vObKGZVSw/TIW5gVSk/LQYzTS8Sm7rgUjESkOB2WC9Ki6bh87d4YvGUoeQ79L
NwrsEbQm6FUnHqSTtualcBGZ9wD04sWpOsuHY/9VbcXi+PCCCR4x04m0P5VGFh9tHUNUdIAe9YDH
ECgVLPCcQu6cyZzigYNvyU9DZncPvRWzvQ1MCHujgh3yp6XJDqlU4jS7sd0ERp19aKcXnW85KVq5
19mPOquwK264GdoaLxeerSXJvySbLnEfmnoHlHKo0AEOaW0MoSSayZ+lvu95Ae5TI3J3qx6awCmU
oG+g/OhqXHb+6gw5QMdGY7GlWZiMBc7LaRZ7BJb0ULVm9TgrzArl2tXhYFI1WiUqVsQfs6ripq7M
dGfAYPrOij9vXTJ9b3l2vydv5jhyseEBm3dxn88Ple7EVwG0Qr6NyFCgu/61iqYxGFKpnybtujvA
inVvV8u9kxjLHEp71Ef4Fu8UOWzhoD6R8cQJ5YnQi9r0Ypo5STxd6m470WEQS9zaO29TN6ugjrwI
ttytfrm9c2DtV//ZrEn+EE84poapukKUk3t2Eml9Y39c/OFygQYOH9DYFUhEgxpFi40ySuwdv2Nu
PGzacpxgQbii4k365qWExTlKvIIoa0hqL1aZGJciqkZ/QuI5OjqZvjQoSD+iUWww42I1PqfRqfof
Vk4bRAGQIrRWkSu2Q5fls8tJKpdwSKEmGRQ3xYdhDt3NaiZUllPicYFliymoBpo1n/ewgjgAsREQ
PKvcbI93ZSTac57ocURjecGYmnVEm0mlEObXO7Nxm9QmGIIlmr47YycOqZH6M0nxHDsDf7XvxIJs
EzxmGolwWQweiknIzT7aJW0CrK6Fk1nWvcrB5kdr9K3K1D8GIOdfjZ3KCLHby0lP7l3v5E3e4h1x
T/RxYFUJRTS79PQvF/NXmDLJufRzP9+t2bI5AeAshelIxsRPTJdD7StISxYeq/o4jJb1pAYxlVhS
BUcigfBzGCP8riifPRbVtCQa+pCmEc15VlSThKGT4mbsmuaIiYfqaXAZve/RW4afw7q5w+H30O9/
9+TzNv3Z1X39Ofxz9Pm3aen/TfNRYYKRX9N7/v2INPxVJOnfxqN//aI/J6TOHxQptmlrF/bh+s+/
JqT6DwxqJNs75l+z0z8npNL9g8mlhYXQ5Nm+8lR/TUj5T4oJiecJbZkmv6P8jyakV53jXweVwpWO
9JQyNclTgOL/kLvSyqaU9sDG0w7SF1NfO7yMUzx/S6ZhusdI/cKNYTxV1gAygCGouWAAxPGFfz8P
7Tmjx8i76Q3VOT0xRhl3cCU25xJzB5CrYZ9iqH1ctFie+O1pq7O5eYiBYH/BaLzPY48ffPOMXZsx
kdW1qh8ab45eWol/BFamf7VqVb7VLosDDaBbyq48f6AOecrrYrqwQAcrqkV/bWVa7ETG+xwDsYce
hjSaDu8b+KEKzJlGtcrbhWmmMR9ExTm+SJmGfd/wVq7tsyit5BpkUHN4DN5TszByGcehfVYlKwb7
GFYhZiiITjTYR1x+7QEefH5FfMSSKKPiE7q4upmsOHl3NfM1iMvhfayoubJRlmw1jZiaMuz1QjVx
3zEvWgwTfj8yf+QZiLBWxNSL1vVuZnNh8SIrFWva/hbTIhuSUwa3HuW1T7SA+F6bjueLqJkx2BIf
WPvdZN/aA4uJuepy96trFP0lac0SHdbdmomxFEO7/zNiyP9zR4JCQeMF/vfnwe1b8ta99cnQ/U00
+fPX/deR4Io/PMY7QuDXJLDP+RfRRP6hbd5qYRL68PvN/0s0kfIPQXlEkWDx9qMMoLT8D9HE/kMz
PfEwjUvJqeCq/+RIMAVHyN8PBShxpWjioDOZhap/hkXLcXUXLE/Lbh0aOR311bq0TNdsgS1Rn3HO
+iKKSsezwsWbto7n8FqJmr+LUsMx0p1LIAaDmt6uv5WcF97dRLHB/1H18qfVavPahVgnZ1GUxPBC
lMfF71I5MrKiebQxRb8ayk7jZ7FiTX0k5r7oMWIQ7h2waWeeQM91BHpWzF0HOdp4cIys92Q2Q0hI
ipNPUuL/V5e5Mt11gtqu4odqiM1PVnwqnEgsjQ3afPRO7bWJkHliyLsx36YyJOtA2czVzDa/vyJJ
N+Tv0pnY1ybFrLr5jBeEjIDOrqfoLvrd11Qu/cAT7fw3MMLVPMyGoClqHXmlZCKAvgUDH47DpVPZ
DSeA2QecDXRakoFZF1KmKtbjxBlNlotNcN/9btQQdJ0tmKcsze6xYzFrZwD9RWPNujGEtcb7DVyt
OBqIs/kZbH/ErXk1X/qaO63xV9j7ntQVWk85mDnVhFAjnSk96nDtVgEc5b1DdvSN2bkJDjI63p7W
1wbnynzy8+sRjOsajoqfb/BR4l3fU0X6yu+GqDTF3UMEPFWf7KKhEd9+N+W0N+opJzg6vq1+t+1k
y2MYR5Ggna/WzVj2c63p9eG77e1WQfEb59hhvhOIeVPGEbore+3cbR4PI2TBdMsccvUC+/cQwgWS
eKiWxZwDgOu+usEzgKKAzQ7VpJ4a84gQwXijR03yTkLlXFfMKZhLsGRnnHZ2NVdHubjDEOI7kPUu
3iT/PvyeqfRWkkb7Nc8nuLq17tcdzj1p7hKn0ZKCrVleerboFsfsOrtprlOcEkI70HHXfdR9ZC5n
njpkPfF7HjR1tLmhbdbY5TsxnuKiH7jSNmfrAmEwqGGUHOlzlgnrvfHMcTkmJtbwXbLEPaNUD6Uo
WNmuc4b45hBPiVK+QeFlZpk6Dw6Dzi99zx68YIha4xSTW45hdEZb63ECvrpVZj7RgfY/Nm/VF8/O
j1MtQQhxhLryOeLKSEg9TQf5Ag7LcNAUOYOzUTTrc1pZ2wcpg9vtdLXaBkQiJOZ9N8YMKJc6B06T
FdfKcRNxeetlXjccF1UzOBfZVH4fjK299zJHtCEUOSRoRF52HZDtrV7aNbla7WTJ3m3XcEkazfPK
vlEDi31AbPAXgkkbsXkZIdwWv49Ldds1JpEjc1KvBZlAZfoDw7tcdsCGPO1mbADnNqCrYd3SqytX
RF+NjYyOzSF5p1zq6gMoFWoYn8Q+jtTy6k28dm2fuc7BBEj/vhYx703jEWKAwNQFSpX1pRLF9NKz
Wz5BKSs4CwrQ9FQp6wHZgeJBecQyjFNd7lggihs0w4RQHlt2dX0xy7y/4HeJf9i5TLzdNhDN/pgv
KZGqjsW454DZYd4zskvecdq0q5+R8sclLcyRx6NoX1LKyBNNA/e9KipcUwhr5MVHji4+Gjvpzla3
eRbqqbt9RSCtfrZTPXk4y60lPsD5uEwlGTzQB8/TTlHK3ZH6Y7DkUVIsTXFdzM8Nqxd+B9jQOJE7
wja3zitbensZNeeJ6JDxsKyAYEArosnC3FIarSXiWQ1s0favEwkx9zQideChXv8gtsSpvrhZb4hw
Zp8nahDT+BD+nb1QDteg+7M0VgusebMO0NM8nskr/KF4H8YC77msM0acebf3xqQNk57RJ0d4aTGH
SfkjWZ3UHpFLman3Hnt5QgJmBgK0Vq96qZfRosBTzbabVBs9lauB7LXmV91Izs60q3Diz7tCZdmj
GCMHwFhIOiYXqNq4KIIN3vSELeQYs4M3v1VWtAVuzJED6m+Vu0YCGbPVqhsfojSPAeQ55sIpXswB
p3nKli72W/MkkssAjop0N3/x1o3JsY2FPfJ7PvkUxUnpx2KBTw7QJMs2IB+4aUK9Xls3aSf4lVpp
cAFsDgIBvTA5TAkjAHlKXURkPopU7ypOMw8QPV0u+ZCKIw/zZqCQARMsS92kAcYUpszSYA34fmht
7whNn37oxWtfq7GrH41pSAlbaNPtZ65wOzAisUlnWrLRrUP+iKEMpjHDblKpPD/2dkEFz7aFa/Sy
3qTyXSDSh6iSow/0W2YPfb6tFAidZb2xUviqT1RV87IyQbytBQarUOdL3jMCYlztjS5z3MmJy7tF
1+mT5SbT13lllpGvsWcBFoJAZKUghy52UYxvc29bX6ZNuKxsyRj7+VhJ2+a46NH95cxqPZZWbN7h
wGdwWhszKh7BT3PrVxCmdeiilvlmuiTRvaL/Xo9qzBrvYUVSmXwD180tqoD3Xdur/ZhJthpYWbpA
aZVPY+kxdMm2IQkj5j6sp8GMFMWTccxSJoKM1N+zpgBsbjgzpehz6we0uFswBt3c1yEdrU/EI2Jl
1FK/of7h84JpyE9iIWqaM+Y6Eomz51VlIxjyCI6/sjYtmBaZPhlt5ZzN1hHyMFnMYstYJ2GB4uvT
a8Vp0JK3xMQZedhXBFAETmsjZTgRvoV2izpfxAyZVIH49gNPSnyjp3wOdJ1sx6UU2AUaD2khaWYw
j6t3/5DFNfYPMJaB/fLxfDGSOSYjQ8/DrnLS1dmZWercTa3R/WQmGn+oGRA46dcXw+RixfAZqxQX
SFfv06VRqJEkLlN6OISDdJxFjMqsTU4nVQ36vTWSRhzMqpBY8LPsZComGrKL3EcFIQccn5ovBVrc
D9tM+vrOytrpU7tONVMb5LK810OC4Jlks8EkX245SAIYOZLpXJvMz/LlPZax9zGTCTh9xddXpQdd
m/VHa1uie5wjksWugdyOd1YlA9ib1DP5GGPCFVZfEWP+YcUFeRmewr13ipBISBeinEO/MOvSO1eV
NT23Am9PmOYGk22vr61Tvehye8I4/gQxnddnu2un1be8eX1cHQt90NqSW4SV9Jjaay+CZOmGQ8cq
qGBgByiDSpUsdcB8jdeEQpy4na1LTqUbu+cqM9Jj5M3WvVBsN4Qsn+sdstiIltQUO08UMXc5NchH
xxj9i105yY79yTJ0sICzWb12vxpGFa3M04U7nFya8uptrQiiOHDQei9rmqmPkXSKxo9VV91jF26/
jgvaVobqZ56tfC1uelk7RUCmkvkqBT48Ta121w92fPCKKWZKXna6PNilVtDScrH8ZW2aNrBII/zJ
BVmEXFluzsZow3odov5Ndm2UBMQnFLDmIJIYsdr21UztxiBwL3GIniAndQ6MdK2+tvEYv2BmYvbo
apIGBPXi89wWi+3yJLfy2zYronxabIQ/B1WyitRQnMYRfmZq8jdz2XQwrslzlkvzZEiLk39YbMs7
t2Bi+ig2c9pucmTHdV8WhJXcpfVkEXo2G07mGwoe4yghBbY9/1Y6nHnORES0WbnxPm3HZt+ztWC5
jAzbXghLABVg8ZZ8TjMc2qFUXOUJPoqnbu3jJ5797bhNyDp+7nLNh9U2jg8pjrIAN0xzYX+LtZcG
VUFaqF9Ka+bHzXUWn3RuZp/6DEHyFdNAgkAlm4gIhoYAAH+zBNELRCs+qHlBYMGxt4xjumt1spxF
6dU7S2j8bT1RA+Oc4iPrUVyDpHA6z7cS275rF294mtkqdYiZhnxr+GxPFcORPLB0leNwNTxDh8RB
pelO6MTKUVYN43syoCKcM6OBTxqt0vkyW5MWYZUpk4SebgLqKFxn8SMu2jssYTRntXMNV+w9b3lO
1yUq9nXqZXyF9vYdF+P8Q/K30GFG6oNJFk6JQVhZTX9QVrf8YBaEvJuaubpPE6AWClxO2Iw0wj2e
hOQcWfXyq4zada9Xpzh1JmP+I8CTuqVpcCPihwjhzurGCguTdiakyGAiSxIDQMuWL8uPRV7ROIn7
QPItRruygL4OiDvcBgAqK892vMzYw2eyKt95ffVNj00d3NkU3O6TquJjlCRFE05JsZ9FSzAFkl55
L0mpIoKTdfUmhr2EfE46YoEtKDUyuiraGx3Q5G4sMM3lD3vgAgu2YaR/ZT6urkxGQUZLRBLA+qWL
elMdjYH17vuULJ6Pqe3s04Q/93vJMuywT+zumDcc85tE1vBtpJBDxxRs11VM1kqc05lPYhORiSuq
cY1Qrfsfymij+9iZ7IM2u+QrOkPhhuRhJPk+ygr9uHVD3Z/bWjIt771II6HEld6BwIAejnOMKEK0
C3UNftbl3m2gd4N4SL2P1LPcZ6uPv+A27wrfzjQybgXGUzabs2cCJg7k7rjntSenC7y7OhGi0Tw4
UyvCptOadDWU9mLHMr7+qSP207eI7CPlpUr7n9mQ6GHvSW/ojs6AXZuWffhohm26B1EkKKmUwsl9
u45jLullFW9qmEVY8D18okhtT1CWA5V9qm/AwzTCbIx1OInmWwJXLrHjoVoWGLVXEggmNtbqn/1I
wZPr2EH0rMD7Erok2YpDnxVUvJO2Xrct+eBxg0koUSBGnX4UxNOc+sgqwyJ1+bwzKmTgyTtVGs25
tHv+QlPdPGDJ4wIlZO8HNQXLQjn89LPK34S0bRYkRDaFfmWFrEqodqaq7VNeieaZBZ3iQLwmxLeX
hHXdWwczrZyPEXbrGIlOkQCYH7fKhQzQY56FhJVX+6zsrOfONNcLQqkAmlbVBSlhfkNKQNqIcpRN
fFtiORLqRBgRh+T8cxs108MqN1swJNs9D3lL0UVkY1YE02y0b3au3XW3acx262h1Rwwp5i5HSzpk
BFgcG5AMHpMmfyA4ZL3TyIGdb88FCWdQpB46zbD9WrMeH1JOBRnYqnRfVgJ+blbZ4IjsK0VPXKAd
NbkIJZX8r8JYukN3jermMvnW4iQ0/a22x9tec4gO2IOyoCH4LzqUtRcfoewObeHmhwqO1TeRh5CV
dDN8odxtYerWvgmW3z0HUn7Y9nb+6VqJh9Bcb08I0tt3s4j1U1VD42JkZ0FvK9Xa+xXepSC1OS6Z
3BzsGs+ojJsD1l99P5KkyQ+0kB8nbdx4B0n63t4a0atiZ7BvpoL+dHRU+43Q0AtpaTAYwnbsJyIt
hmNbdssjARcMjkRSukFe5d/awhLfIlE2YTF23R3qlrlT1Sr3zXXZXdGzfwU+PqCisR+S1tY7XMrp
uRHSJ7lyPFqLc4eeOweqddRltaVJIeVtKJBWC+A12PTIUwqaFRu7ict4rz1Beafj8oaDKtvxyriv
ldGi1MVdS1CsRbISEuwL2KQ3HVIxLS+4uPo9O+zRt1ribu7d2HHhjjJNVmdhzDtO3NWvrarYr0Pc
nje8w/KymFkz7JimQXsk/Xcjc8WLrdvBoFfZ+i/bhPtcxrn12rJg6uCUueBb3cSx0Xz/XRUPO6eH
AT63y0wZMidzONm2TZ2z5c77UhVv8E1psNQm84JhK38RPxEdOB/qp5aAYcqhyLgriErZqWhmuyIX
68joHIY4aeqDjeMTzQ3xoi6cu8bGiQ4VPZGx4CW0N3402+kFULY6Obh+f4nBeiBTYw56pEUKsmh9
0GrVu8UY1sBkgzxZcBPzI6M+JGSZnfSyMZta601/1bK0v9sEuIkegnmKx/TitENzWOk3kJ8pbCGz
7PV9SwvrC5il+Jy70aAf8OyHkSCMTNvbcNcYCKe3ydQk1NRGciy34mdrm7LfGVa/HCm918/EzcqH
vLflERSr3XWixI4gWDiixhUy3sXE6K9sy6SS2uxYUg47AIZ5liLxujQtj5hOwT/syuTS+/+ywv+S
E4MBynUhzr+XFb4MmDL/20P39vGrT/5VbvzzV/4pLKg/KCClIPdQa4/hJIaHP90YDm4MC0cCLcxv
mwYj/z+1Rkv8oVAlpYurTUqHGvgvYUFafyAECH6l56nfOuR/Iiz83a/kKGREGzFBaC3QHE3rqjr8
iylqoP3QgHjTgW26eNI5DO7BwjVbkry0eze8Lb/Mwmub/4kHy0Qs+4eeQYQBeolJZjLtLNzdP/5k
VMacrEuAZcIqon3aWXbzVkp6I/BuU5Hm1pg5GGg3j98Kki+2HQPNJg9chw0xAe8zEbyiaFiv0JP0
9D1qo5SkQrMCsjHXeAjczmp5bynNg7yM+vE4S4SCoB0B4DGYD/BbDf6Nd4sJhTWQgn6QluV8L1W5
vK219L6WIisTeqhpelz7azxOPuj0QogEWT6Y9bgGJ1OOVy4oJVnSngjoLi8qrVPCNojxotXpt+o9
aw2SM6wp3Gh9wz6q6ds786bv5uzRG3Pn1eOSPhCuk910ZWNe94EpkkKMWEdfjAnEdLfFBsewK5eA
3vGXQzb3AWV0H02ZPA1yycJ5Th7cZHT201JiKSGoPTDM6mtK5iT3Mz0/tovnyTUolDyJiYRy0wZZ
CIqy5u70LHVfNXPokhkTSIvRSjyP/MKutfesXC5IYxWVr5suC7pFvjVGUfmxpy7CBlFPyDADicLh
TJF97X9a6nzuNlI7sAoEvQ0K2ic1GErUzwg3Y3sjxmY4MRoBOSv6cT/UMGR1p0YSMUlRGAHggmFO
nV3uWlbYL2SX0NyOmHN6E8jPsk9KMOZhHSP2w24cz1BxjIRmZi9k0EGH2pU85lE27qMmLs9JmeuD
Z7OIs9tWAt/njptUwm8xko8LGitDfTTmFEO+kYHsGNq4g2erTmbdpk/rVvR5SGikCmNCLZB2YXwH
/6oOYKRwCewMFS4kNlq6UDe72VL92+poJuvNZvG9p/Q03+NRubfOmprvzGbLj8FZMydwsfNbPuvt
xqe4zm8Elw/sdifSu0x6QJNre6HbMM6l1TTnZCtr2Go6eq7tjr6cNOlk43ae0y2ghzH0ld3XZKbG
un4oiwmrgohs80p951UoS2nfYZKFKl5Mq7gp+tI8LCRGlQduI/e5tI2OkKJSibCFopY7GwBIEOCm
3VuBgXz2+3adHiXXJSEmyRqf47jZsMnTVH3vBxaU0VTm2x0tFpPSFkvi0zq74iQGWMtAtxQrbJ+Q
BLiw7BxIyI2Pir2fLzWCWnSdI6QrHyZpdb6FrggYzaj73irr6asXtygirueQY6gXSTSnobp559oz
hco6D+avusXqTDSD+TW3kpb8qdJUn5WeI3ajWBIEj9Rji2prW23jiWnOTAXVbhfyDiAapS07K6ha
wVIEHEvJyyhTMKq0NS5dI8w9CdqNFdhx6jyNGyoVf7+y3xebcR8RQKbj/L0vkxtzyg6NMFhnvkpS
EyZZHKGmrHutyKpr1XhzXX4Me6DzG2+gsNhMFiRIwUryciOsL2vau0pv/QOJOR9JbmqoUuITo6GI
jyJzmtvKcUgoivmJHBLw93HppA8JgVIH5DuXWQd7BoZ5qd9JTwUZLA19J9YsTsNyjeabqM+Xz5Jg
D+WnLDy4eMgaCQ+wK8HUqpXVl91qm+9ONqfnQo7FxXOc+8Whe/XJTRosLC5Vr38R2csmCaLpyOt1
YSZ5L41vAIw4I4meqbRpfyHqxsGOMI2PWNZg2JDt3JBEgulMpOgvJiKcH32t1D65tjUeVjECTRSN
RQ7s6S2kn85lnJ6whZUPhiCyIbAtVsIL1oA8AQ/m1stk0Pn6oOLDiezr6edglONdD62S75IaC/KS
Dish8kyE1qFmrJNRXfNkRZ3BaRG/uxM5YEZlu0fLXfjBYP3ZhTTzaUCdfHGJl7nYfI9+ucz8DgsP
MAru3RQpVjvE0REXDwxuaZ+HInFuG6mTMy7oT26n9A6bWnMoOrRi+rrN7k+ZlRNLHbV5vOu2TYDl
kqBchcbadh9wynT6jM7FjaOrHvNclLEJLumMbPFde4pvl2R6gunOGV13pDU5FjUsMuSBlLOF6Rov
zMFuJ3c6kvCeqd00Te4dWzLLrw7fE2NrszsShlsxStTqoV/a6J2sSVM992T3gQhsFeGG9WAJbH6d
7mhDqQ7ocYHicQR22y0RE1aQjeKdBLN6T2DgdiikOV2IumRzZfXNWEasIiwFAhvMmbY7v7tt85CW
Y9/6qnFdMo3adHiZc4kMc82RxY3ozAgTupN+Mc0tY//qMQKEJs+KVW9YT4wHQgaju8WYCRbuI6Rk
tRd9l4ZIH2YoWebL4rBTaTrZbnZVd2HJCfplRy5dnsb8CMktEQsf5Bb/JAVQnbDEUCoIifd9Y/5h
LK08Goyz/DS++rBkcdO4xbJDRLIP7sTqjSgGJGRtB19ysqhLZsdfY8uLd4S68QBEM8dzbJHMMijW
S5TGljyVrBrb1Vm6N+b/zt6ZNLmtnFn0F+EFkBgS2JLgTFaRrFkbRJVKwozEPP36PpDtDrsX3e29
Ixwv/EIuSyKBHL5777nBJs4dY9tOnThHI7nfTGsNoCGAUMZQtGuAqu0FNiuJF4hCKzWO6XpqKsJc
TVDvSokiyzc0bDgLmmvoGbrfj/NLkPV8kLmiydPhg82qIrgot1e7oClfBjvSnj1V1PvWI3nFUQOd
1mGWrQjB7liBoNTZJeUZaU2pQifwhRWWs3cSonZR4l0bbeL1BeX2iNmBKxpC+FrU/WjttNSJN+ko
Q2YZKaNzqu554WPLPnFcaD4W+QvJwrNtZpdxc3XiEpKr0TbuRhXB8OFJPbtLcIkn3cvS37CWnIPG
lnMwAJa+cXFy/E5A0d0Otq6QdseOe53Ug9+Q2bs98o+7hvgvSp9tNtjhlqUqQMVGdAUZyc6Zklc8
OqE17kaRmJ+UPlRn3KLjY+4xq1st88+Yz1s4R3ot0P37PsmPId3NT6Fn2Cfd7Y3nqUqCX1kTzP1i
0c53cPfilIXJCA4JNpIjHO6lbHhMvE1oajEwlbEhHxdOfbhTOjOLXBfGq2m58NxtsMSwckaw2gJU
esckqAcW70nFl1Bwp3Nd7VlIJ9nHyDSnZEzmpU2nfwcuk9NXMRXcPzk+wBkvGkIInVccW11PvY0d
mfNzmkzTry6BUuWXbprea+71dy9SjPTTGCmKo223HjjabxMUi1fyyPpDEBXFMQoMfTeJvsIEMklw
8DwHJEgssrd5TioQzO343A+5te+RZ26aZ7acJp3gajbKvWSGa5xaMqzvWjakuGAq9W5aAf0IQN+c
NnxgCO6chYvUv6kAuzN+TBFxVhDCG3yGuoHQO8dnSzcpEJZ1vVMaM43VEMQjEhk3i1XXjHqGkuPw
MKVc4R9ASkZoGAVB1r7gwJhP7d3BuHCQJX+CgtqKFxOpMF0RZzefg2BgFjZr6EdXtgj2N6wQ/cQC
Rh44b1yA/RmMV28uKCYxC+jjjlXhJcLSIzPvE/eeQT0PDY2xW0w7WCnOtmKY/82hhZs9c6h4Hc7E
iAlQg47OwSAdSrIzH7y0813zGk6b9gj8HMCX72q6oG3ITTd2TrmNgwx6VcS/HoaGAcynMsVY3aYx
rrInDbIxhR/lnATcRLjgrQMql4ZVWyzBPkv08BUlASeStnADd4D/k3tuDeHzWBrx71lLBU4FJ1Qb
hJZw19V6c8NoYXx0yrOeu3EQ0Kpr4b0viuS8SeK4eApzLfoeByc5ao5lflYW3BjS5DFJmYHA5R3g
lPWLbPp8DAfKglYkZKr7VBusFTMWLw5sjcGqZrdVuKuA5hWrmmTqm8PX/Zmi3b/YDjC7Zze3nPYh
INttEhseBINR/NibME9A65pTgoRghxMm0DyEKxp3pGQOpcFD6HehBti/syEMtfnkMDZLeXvRiF3D
V+yHJ2UkcHdTsyofwlpGkT9opgC5Xkp4XZQWML7qy4Uw1Zkf1JdEuwI65GtJXPNTcCVaV6Ak77Vt
3WKt98MR01oJYf7UTiFjf55DfJyO/plIJI+w8JLD4qx7RcrQ3o1S2S5Wq8n6cJBIjn07TNvec9Wj
wMN+C2HchTjsxmBvJdmmmsr0wIk6Oo/CAjcGFGff8RF+orH351ZpztWKynqba9hcWiVJ0SfTkYCU
4dNvlNwL1LILxbMUVtlei+jCXI9ho1vhG5PZFJxUja3PsmVwCSP3RxdG39BJx1tX6kHBYK6GYWlC
Rls1Tu/97lyA9xFVoVtYcKHfDwItwfW6tyHhzcm0on1LshAhfXTMS9EhlSJ05bdU4SW0ItKIi+e2
4jh7xWiHyYhqp1+Wac3soIPY0yXjPDMGbI9ziAkOZuXwmi7G30ZLowdm0skV+KeJFQEdDhRr2Z5H
GMB+rQGYYn4Z3frFZmyWsSpXdCuU14476Vc1CesW5UULEACrAzHt+rG3BwCwsnrr9DFW/gjnl+NB
Tk3sqDx3XQ+MW9OunT8jpsYrY+z0dZox8p7aRLyDFRWXvmeKgWzjvceyCn4EMWu+TSzowLba36dQ
TT9izmIPWBHJvINouXQg8p6wWSL1DIx8tzPwrKNpWeUlaHjk+4b1Xpaq+xGTyYNv0MafE8h/kJce
V2qj6OXFlQuDoJ94u2J2FcjGMcl2rFkbF9zEOpm4Y+GC3MINTS5I2cFrRt/w0S6D5BWpmAtq5OTc
BPuC8POEWkTc/SoxoBwD2Q++1nfZM9quuNDwVPxGbYwqYseFeKYmo33Qc/a8FWAw8xviNzesrs7r
kx42aER4hsK9xoNmbEwaFRie0hv+RgFHG/pKs8q3diwJorreaDyl9lQ+y1o0n4mGnIT01lUFBtOq
AASfBZ8D0UUk+pD15dSo2rnOrH6vc40V7pxgPiR86eRWvU1Ikn6G7cD9yu5i86t3CudV0dO2TqVU
n+NggB9mqPmmHIY0dt6qc8hJjWwzawd/oISgWeFm27iX1p2ci7ExnNre80k2j7WBOQUZEFhb3vUn
o68A+xBf3tBLk+2RP6btjIHh3LgsGIAHy/da6jjP0ly721lqrzG5ABqS65YlXq0LhUFNFZUzPoC5
juy9BjyQyaqHZwZ5zXgtuG3gTsM+9rvXLdB7tT5tpmSCChLMQ4iHr5imt5Q7JImRGC+6jMmu85cP
ORNYARdqETVWvuUUQM4GQMiH8LBayKTgAYqNmT+D1qj74toZGQSFxauVV7+bFKboppJT8TnXwfRb
cQY9RLbGMhRosx/llfJtlOCdM8Zfachgiy6UFfrcJ/L8RL6Hd3poCcgPUaIvh7FXFhl1nOrmSQ8G
sWO4rZ1AbeAnDfG3dV5m+0REoYBSaRV17r2NG+sxMAMolqElQDlDFiS4F6QHm0quEzYP5wB/i8dB
Y+h3nKGPKj+LzGWbyrepaivfk9mKrarhTdPm04ij+RKHU+Qz9Kh3hhfoXxGPz1dpgIxEeFLIdFFW
nZxIty89N6gtNUbtHZ/bdZojY8fePNzTQCuKVWuYBE41GwioBnYO+l/9aAv9cZkJfdDRZZWonINh
kv4vkkdOdjmuH9arS4QawrSrsaMQ+cAK113CxXMlx9li/ja3vjlG2aueycxZURPg3DgaZBY1N2nw
CI1eX7WDpN4RtCaShBn7ZqNjSQom3sss8FYtfWNYv+Y2Ldj0VH2yamaJa6sTwVsVEsRq6rL5ALWk
06HX4Tkh3cgCbvX2zYy7CoB9nOFWqoIrwrZ50UutYHDmKXnqiLDsTZUmRxFPzQntsTzFVuzeqVMt
t8WA6dcXVCa8T03fPjJcayDumA1HGhCJ6abqNeBNs1Umm9CayLdWs9+KkGaUUOjf2hymhz6YgyeH
lQkDUScoZypnUk6zm27DpAu3ta3Pj17D9C0SEHxXRpK7lzFtyxuGYvo+QObyS5pZ7B01zJ+ogvJY
2mXy4tj0IbJ4N4DiTBJYJcMrY8VL3TxyJxDg9wGx+rrec+aS1t5s2Mxa1a8oNR+57hkU+AntxW37
BmfqoFbGlC8wa7LfWMiz8SYDka2rydUObeaUR43KPKLLRfVDh+Pra6EiY0J+g8W42XNd36VGXj1C
QWm3deoyVZwJUa/4V/vQWm5+JnY5bKnMKqVfRAkC9OQG7cYyI95xhVtwjdIa7Lq0qg02HtE/GHCi
X4F0GDRmFPQldhOWVSZXS9Dfge0v4btyTx7i8jkFQq1vY4oIJx93bFJsNXi16tRHkWAkW9LdDGM5
5YEEd6+94eZoji5qJ7NnDtHpOgI2fCfCU8cnJQnfRnIGXpB5GsPe2XbswU+quPudSCDmczc4P+jc
c+4uxWfGVhaZVm0SIj/Z1jZphlklFXG/VZY5gHE7zzXvDanVdD14Mc7NlBKut84yk69e06eZ2qFB
tw5jU+OXnhn1P8fWTHWDGQw7jS6ZRzygMelr0AM3KGIwSCkocK/lwCDO7K38ke3mAxsoXmSXEJMB
feqHpsxoW04jXBhTmscGbtpr0iS4Ogp3xCrjRBCACiNjkNIe+BTmDRWF44MTN5IEufLUU9v2oCiD
iUZn6dhHl/bKqzlBOMbG4pbnsJvhyrW4jb6ZGhCJCguig9BLkQ40koeWT5VEvWeGjFsUm/f4HhNy
srmMiOnS5jRPddENS0DX+VguvOe0DYpzSGOdlTp1ig4ux0sg2An2tKeVOTn4qP1yEafByOLwwPiv
ctyOTJ3tm1uasMvLYco8P5bTggsxmdT6vSL675tggbZsIzDLLa+9mVDP3xicDzfN6Qq8mwZB2MJq
dm1Tmi8m0uMjGSlrE7saGVoViwl+vE1CocvoX8BSSF4SzP5HPDrZqdUg7dQ0SFaMII3IOlWUtOh8
BRn/jECCPNC36op1C3nifZpbkHIOh2vKMMdkp0fx+DjiUqhXEvNrgQzueDeaHmdtHRKU/Q6MCAhI
bBnGE3ZYDH0xEesnXIsCxTXgAg2L12Y7pdLL8SIuUmNu2g+1Mpp7FSr9LgazeITLXpDQD+LqYx7d
+AH4T8VdvnKdi46hmTFO0SRwztvKeHEiT8Db9pxwnVcxQdUGCycSTZLLI8714Gec5vNn6fHybIaI
A9uq16sB0NIMQ8gBIF/sZgLmbzxtPdj/LGYnYOo5PmILCn4OWrsscLxEtsH/SEpTHEyjnS+6wBka
RXQphlXenFjb2YAaT/9uLAxQFHWy88F50l4cLS5v4L3kcQyT6mwNbX+AW9H9bjprcUR6rJ2D61Vy
VWEm/OVQbuTXWYdhbcgoPHPaYg+3Wh5t1m2/lyp7ska6OjUBfncGRvZdJFgG1zOU1B01EMU+oVOA
M1qYV59GiXINDkqqO1ckpt9l0bykveneXE5nP+dSyqdZ1PyjZh1qwr56D3FmcMULJuSOWDYa3hId
Tgqf4VNB5OQnO1DurmhZ8J6x0prBuoA3HW9UE127XDZ3pVIb9YC1BfsfeLWTR93oNTdldioNfoju
ctwKsyOvzlgwTdCnvPsxM1ZbNuReXLAaN9tAcitZhcWQ3eHGpMmaBkuBwyZQ840MDN8Ih5szZCzn
hrhVHDLdgAAmiLAT3rFp9624aliq3tQ1FgO6CoPHvJ+cIz8WPvJ2a1+jAQiMf32Pgj7dGLEaP7ky
uw+dnOfrNObflWFj2V/q+yLlrkXiTRennfKnGJPHrlZSrZPIe5rAcOCryWx2RkaXh7bRF/7ZMMab
ROjOwjLnXOFIXp6pbMlGLbivWmuGbc/1FYWmY8KhxXlwaDm2/5CRcq6BrlNSauHWvVsc6LkJZLbW
43Nml+tHCrviHjLTilKo5iNMx/qMuvqTZhORrsq2sR8jWiQuA7nN28g440chXctepUYQ0mnTId9E
HU/ToId7VtVgofi5NPYyU0jrTvyGDNFrq0avumJtqEaL14zda8NPaUPJ13RuhadOk8WbGbJlkcXh
yBIx4UwNMWCRQ21RWDXKV/TU9pDz+W6iqlX7Edekr0sqVFy8r2qnm7bFbhqOiFZtm/9wzKC5oB12
m8yZ3N89XKPToC3sB7b7Dx0sNM7lLsO4A7HbO3aBzUFWJuhW5txxgxHkw06NaBjl5JXpu6g5jHtL
+7O0rcLCXtmStaC7dGUxI8GIxxzjgvOURc6TFdGItomebPyEW9MzhueYDNy3GqbxK+bY+lzh4KxX
OOeX9Z+g/dnxEsxjs4lNsSKQBXwF0sUrI1KOJnPOHW/VJyzGfeeSKs3T1mSjSdvoQgJN/4KPSaBo
KAPSUfXExjUVnnMIYCOc+EvhQ2YPHgkcmP1hsluCaEkRqkPd2Ni5CYcVFI0F2fRW4YRGt4m8raBu
BS9YFbUb8lt4mVQAf91vZTxfiNSzelPwmh6lR+g+HOHM40KZ5E9PTzDFOTqKH5YoxW4l4jJYTL+T
/VACZwPH0pppy2POLkaLh5MQ33A6szp7hBtgv6QWHsuGQC9hBMt4yfoaHUUU6WnsJaFd6v60A0P2
XPp2vaR4kalolwm6WLyg2VKsNiCIynVe2PY3bdXFAzZ468bmxdmFzrhuFdhs7YdWz5debTGP78yb
xaZOE+05XG5XudtiBQ69kdJU9MHNQODPH8kEXFyvF9+ppZZNLPO22H+oKbGMDnuqjYuAYgIvP825
bhzHohofJh3Fm2gNQ3LSYzD+a7FxXcfgzeqp8U6GG9Drqxk1A7fr5r3jEE4/XpEdXK3QNpQpNz6w
9/6XUdoJxPY6fhDL6hzOk+tLUEJnrS/FOuj5b3NiY3M0ukZ/17UqfqCINr2k9SA2qtVpLKyIdMZr
027fo66cb3XfF2dyXIuZ1NA2lgjyQ2ZI/WdW9tRll259zomCPQZzlQBlj4fY77Jh/tmEZrQPDU8e
6lkNe87rjIkVtQ/bP4aX/1AI/k9Kq2EhdOj/K6mV4/dny7U4/Kz/xR5kUA319x/+b4sQhh6LhKpr
0sAAWuAfFiFSyXhKCRFL3TIIIC+/8g8cgfWXgc6gAx3wcCE6CzX2H9lj+ZdEffDwBBj8KMvPv2UR
8kgx/wuPAHeOtARWIVcsriP9f9Cq9SDpsVT04xbWTiS2o9HUXJkTxCriXqwfZjkvUKQUJz5htuXo
QOKkm31rFKO24ghjcYlwxLkY6INRnSrpgKPC8WxLmT2BKdKebSOIDiGy0NXJi+hU55IyxtqW+Y7M
q7eROGdXbApYrInPR7RBZi6J2YiHnPll9jqHOI7XQVageiEY9n7EnghiIJhuDmduQSvnwh2cgCbt
aZKCjCXg/m/QHusTPbAFVlNunttJdV2Kt3fhazJxBUtApXtFCmFi6+iyWX8K7Dh7Z+EPn0iqcnzU
RfJVuQsDK6tyhu+MDL5C5dk/xsiSDNa6+nMQQ732DMYkjDmARsEjWavESOkpR6UFzt5kj+WMob3Q
+HQKMWL9aMuNkWNpic1abJmGhEwMuCrNXJS/qE4GtgaEOwCp7MbpuYqc9GugGGxk7pF534xvwheB
0hcByANoBdIWqcMP0VVQ5DnMeWa6lCtijE6SUBwTvoA1A2A4cqzxp1HVr1Nc0BchxRhDa2nAr2RJ
wS16HqtiE2HiNH1iDPICsjL55B6S/9IZ3nm7mm4NCiLILs4r3Zua8+zR0FHajYYzIuegufb6NhyB
TC68JRqNs5VAEbm07uAdR68oP6ImQIjMubboKwZZHI1NSfsn5fbRe57lGPCxc0TMBJZ4ymQW1KPW
HJ6RBVvOm5ON93Slgto7UalGWWpGlcF3WS8lv6ZQ454Zl0ctFugW7KvOtBElSAcioPhxNhmP9UuL
beSaEsQ5B07XPEdFpD5D3YxQ9tui8k5tyKO4pjW3hClqTx/Yb5Th2+ADiZJhzvlhdC1bNJhBbFpJ
UtRPhjS9K6gPtuS5HLxzkqrmmgNDJG5bRNjXvNGtby49Aa+NpeVMd3Jd+9WVCTFNF8LoO8Xn+ZdT
OYoaRppNVnjThueG9BPowzZ3R7ZpaBXY26AXrXqmtCcMsyswbIKbeDtWwDeG4dVzhvJu0wjN7aVY
3tu02lOZqPVrq3Q4wuigof0qtHEYBCABv0JeruVHAxh1Vp1l1V4HfFZvLIhJh96OnWum2RqHBisb
9bewmvR3h0duApihCE8Q91mSeaTKdxQ3A/4xK52DLNFlA/EJC9DcRNBjA4d+eDF/DOG44WKwNvPB
/ElwFv1OT5P6y5bjUs1nWOPHyHTEr7popESMfXgcuvIcuWawT21LHAuYpnhWwpZfpggKLWZs3mZm
9RHWLc5iwmVQlIwMPKU+g0xgKEA9B00w2xTMORdzN9hPU7Tjzz1vFKU52OhHsSrNqN51VQ3+V8jg
leLTHPqcSZERaoKDza5Dbpnol60wieTEZOcCzdmaY9SbfBhztREBwijNvVX8K6G8+WVGwMKcbGAN
qVoTvU6zxPCu8aIY24qUCNi2quo+cjPhABZq3NXhuNEqzsHSrq4lmLRpSzKKWwTM0dE3IJ2uYK+y
sHRkAh6qaol2TsywD23eNO+NLhexpPhO8z4h5FSzTpP1ck6Rl0akfBmZ4o7yqhe9FcmFnh70PS8a
+zcrCOuzSYTmw+hlAljZzjFPC81ueGADDuI5XVjkH8nH/qSNOtuHeftTr2IL/GTRqyNbib148LPq
29JCctZa3TFUKdphuFCkhEHTQw+0/cZI8O5rTUd9p0UhFQKkXTlyz/w5cldNEi4zW91rfk1UjbXr
AQYadczsMlaf79E0qmPgxMVjzieF/FzaMyfuIUvbnQBuEO1pHxTYBuk5wna90OCS0GQ4YMDDIavX
mWDHZk+3sDLqNe2aw+QeoRcI36AWpAPDOLI4IUo/FRqvWzMTJvGzoao+uBnTykKKyr21ZS1eJ2o7
eeloRT/rSE4vXs1VWqrEPbqobKTGZItNz6W+6rFs3eIR0oV8qUDD8HHjtq3WsiErvp3wvC5mi/4C
IM2ZcUdY4SscArpuRyWN33qlG+6JP2Fk+k5vY/SL3Mn9aLErce/KRHPhvbXzPblym4VhsJ1n1qb6
3Oce5aSBElsTRqsPTTSy16OGOWmVaagT62zOjK1GMPpMJ5p8m5JljKjG/DFNPHxSgnYcb1DxFcMy
FtXZMK4JKxI3xKh67UKdFirPLH1j6j5KXZrPwBGsa5pNAop5Yu4rO9efK11pv0SiRixPiFN+aRLX
TPC4YZCNreCZDKi8ShU/K6VrVyC1FBZNhVwalpL0qiWCpm8LzW1N3w1hIPa7OdqgeDEOa/9YhSeZ
YBsOMhcuOmhns/xE3A/goi7H3h7lCpcMZ2GqbOWhXc7H/XJSzuip9eEjcHymbDF6VE7WnOkQkpty
cOIfcVt/0KYx78bOG3cBKXHyF3n8GXQTYUt3gDAih2KnVfa8t3F8bCuNadvadYW2KQbO7VMXmcVa
NI2oL9LO8x9Z1KOb4Ike3Y0OdjrbFjWT1CwsWVwa07UOXYR5iiCE2hdajbEp1ZHGF9kAfBtz61T9
SSRYALtZgNaoaP2zzdbCJSWDp94MA7mBpcFto/Sh+ZwplL64jRkkG1aE6NCrgASg3osn0CPl1ejg
/ZKfsCW6Tu88gQKdqjWOO4gpjSl2iTu6DxOR6/aEWw1/gqdH2cVJZPZZTl7w0QHnuNNu7f2uScNI
dmWOEpioMLhuoLXQ8mlMtUaEKOyK7BqPFqEaxs047WjMCPZ108akQC01vYmZCp4yncprCu25ZZqA
TQEHp2GCA+DQDCEljF5hDkT1Fsah0h5Gu45OVpjMPh1rQbAzI/js6yQGeXmg2bVR+3ZKnLde442E
N97fZVhVO6xyxiNyuGDkajd4UCkC1veAr8Odk2ftB6QCdYPWrHm+QBU7ImQsGhRYjNWMn+EsJ3M6
16SaKOI1te7GARYPeQXE4p2Mdx3SFtyDZiePbT7ryVi9mSIpr16T0KDm1PODC+aTebptWaBI8EVy
JgQDyUAnh42MxgzjPxLTg9YHxdErCzJlszf2CN2tRqxGOj8BDLbQymtr+myhjU/rJucaak1l/0Up
eIIiaeKsHtLI4+I3D7c+bY3ub3/LypK04llV/+H18tlMWmiNJD7feDkxhlVxQfhtIFobVfkLJY33
LMqhDGVhc/byiAEEDVY8gBbeFOD/XrjWlqkWsSO+eHBa3ltp1OwgcLDCFH4WubuVFK75mgBmOXuG
UndPKefe5055WQzN5yacsneYK0CBHWw7P1OEvd2c4uxbj46kvPQPHqDJYG7hE9anoxrNftqnHvj0
Y1QIBgq0J097Ziz2zyAL611Q6A7b1R/+QFgi0q8EtoeHAjz33mDn+qUZOFoRl+tu0//BGHR/kAZO
zne9snszFjuhvPilx+WzxZdNJHYhIeheHpg03cFHEAspwUi96C4nkT1gep2vc2y2v0hos/nWQYIy
1VEJ3uMcvU/R1HyNC4KB2tfyuR6QqKslBRnlvfNJcRMItMFyI3Oj44Hy1sKZYDmSGH10Uzn4+hAi
zUR/oA8MAnFF6H9gEN3ChRj7pRi2qRRNwVkn7Hc9NOC+d1XbwB4gO4FLWy9/Eilt9wPIyovqagXi
cKjeaoqEv5vK9vbIUcZrbyyizkj/KgzFrmm3BqbimOFMGx5QVMFapDil9/BJYV3UJtBTe4L6H3HP
RQSuW3zOkZlT8OfAEGfa2CRnrgTx3mG0sS9HvUoZCCH7GQtag3YBKBvRH+KGWeYE/pLAnukpkBpf
nUO8Nc+ThXA6cpbDF2CoKzkt3DTZwlmezC7Z2XqT7N2/ET7wVN5Dnsz9QP3Nl6vm/Mdyy275Hcw8
8xGttCd9wYXkmVG/pWM1YUYHJKITT8MhvOBFSqOx+ZUeyvFAA/2p0afyTE4xW7SoaBmqZbSHA5au
o71o4/BRqJy/QpqiUPI+ADLpvPw3AzMH/BbO+qHOkqsGMovEMKyedT3b9imMRoMG4YWGktiBd8fB
ONM/AMgDBknnpJhaew4kZN6bYxMznfSd2SJvCD+Kuua20uGJFLHG1RQJn005zu193TZ8NRzjCZdP
J7wy9bFlR/qMccw76yIOcBhjcKaqoTDwUftR2wY91vd23M5Dm1C82JBdwIIje+5s8HNRwaBkLlia
OqX1GKY7rVvjSIszx8i83MiOWS4OxzQ+AJRpfo1hqi4hqWax0nCp3yqmUy+5vdwpWtfO/AQTKe2Y
rlE/Wh2I6txpg73Q+2LfpxL8FDyAahsW+fiKT0mQI0wcikarPvjR1m5M+JrGlkvhWRW6S42G+ia7
EUWwlwMk6/8Ms/4/lUOC2Kj5vwXdrl2RfH79c8Lt7z/yd5qm8xdjIYubt4m52IGH94/xlSSr5tom
x2DHgo5H99B/j69M8ZdtUDTkSdde5lr/BNP0/uLKZuj8IGOtJZj270yv/kbL/BeapkTpFqbwhGXz
nyXT988RtzAMcTRTl7Drur7Z10bafRaxA2SD2+PVzDSkhkqf8GxbQKZ6sBZ2XoSHenQTtKvCwJpo
A3AsJvsbp0+BnVBqW2nolk9f+njS0iLazBan+5pwMyiTRfUe50+ns664w31A8BOjjPykabx+nFvo
f6C9blV78YM5MUjr5/hVKOs7wJxv9nZ+TBtCLYK1aqm0SMdtVXZyjXgeb+JEMme3Y/yhVRplR3O2
igsnpvmRlzv/ycEL8hkxxK8pZkjC7zc8lt6kbQVXMLDCDpcJ3jybcQoND9bUxeDAgvSHzbzFD2d+
1wD7Tc6FMyu/ex0FwqpU+GblzXDQCmX6DCGhoBX5rUQY+UzZAI4J7ovDULvjY6e57k4hEpurBp8w
wyg4UNcoG8c9lvLipMiVkT5r7GX+Qwolwp/3AiGd6PIIgSIxw4cmAk0tAizuWi6vwir6l9bTw19V
FtfvsTNYt1znYoIH2wPVUZnrsf7jjg/iJ2ze4kCs5JWFrLpGoJ6e4B3bB8Ld3anNg/jcR27xSlut
Ti5ah4uCRE9fU7omOJ18DngtHyK8m+yYMWaElRpk/2R5Sf4gS9psLLreiQVzheic6h0zaLCGPl7+
dObgN9Yvd/alN75FVIikkX3s8NtvsBgbtx6iAqo8F5hFMX1HpijP8N2tk0ns/9BRm/htIWlRIF0z
iGqSCPG9MLUHYG5us9Itz/5Z2l21Ix4PuGCMphWdHMMx18lKDJil96zp+brFrg0jSsMVO8lfQX0y
xLuZ8Dsz1fGeGi1Xx8zGqUwvubSBBFGmDsk4RDDHLz+TmszzK9mx9MGL5mbn0RL9IrgQPhak2rl0
KYAwzTw9ZJz3fW4OOhSACistifg1JRuD35EOImbIpfaSEyFVKwzqzV6PAtPvCvzxmeb87jjjPLSd
bDeVqDBltxUqF9S4Q8so+gHD/AvoIixiKS31cSzdbTPV8tlja9sSVSMxHmnVykE3itc2pRerIA2N
TVIzu6nmCYdfoWkcX9hqtUmvQKorfcMcpluFnJwuuaOmvaC3YZclen7IZ0hpY73LTWZ10p2xdbqB
5duJi8JJNSDQ993MGb2EGltj1Z56trBBqC/uRjsD3CLZihHkTaent3Kke6PUmppqZoiEEFG2cDsc
ilbj4uQK3f1IccXhXtKL/mbE1XB3mHNaTv5FzfzGnptzU8ifZA7xTgapuy+12trWuMZYfJb/x7x2
8ewZQ0ao8D401t2lcosKn7r1sYVNxBowr0DV5tQdgzGj1uqbvqkHbhSQdVuBits5APmdsnsjiEky
0EgBf6eO/sh4ol0rDDUnPYHdBq/C2nRtKX+1bhpsHYUvuEbuu0a6NDZBLL0nZrF8qiNIFmvyxnWD
zg7EUyHCzVmxcY2JGVzCWOotzAP3YCJPbrIUOR/0hzqOMEjXMu2bXa8STmDKHjFaNI1zaGbu10EX
zFc3nO0tI1b6eEzAHhN9ZdD/+ban1I7WNhMcqoiidpd6FTb9QKpVicF2JzqQrgvK96tMqC7hf60m
uIzLEE5vxyMYxeCNoMW8plquPLfe0B85+xXHIhvcPSJ28TXYRQtCROhrKir0Oy85af04kgGXucoB
VYAt5cWJlURRBD64SYux61eBFbkoeCx8tHC45jbpmZSNAVz30ctfSBZXGyZ2Oy3DUsEHsc8sJX02
DPu9L7Tbf1F3JruNO3uWfpV6ARY4RZBclkjNkuU57dwQzkwn55kMBvn0/am6UPUvoNBAL3rRuJuL
e52WbVERv+Gc70x3EjmkmRj5O+rgOmR8TkALbpD8o08Yt1Wln9+FwuOuYZIUxX0ZQCZkX7R1eqan
QzDx+R+ZZRM7le3HWpiPg1duC3MqN2kShMCmFIpk74KmEUWXkxK25uBtWuGXQ51+qVelzwKOs4se
xx1fcJIyPZvmP3hvC/qFxIriWF3TOnvKHaJWWbxSNd4BJxnTL6y787p3iDvaO4ITXIBoC3UMuWKq
VvUdJONTqrw3plsjmDm+ASEm7fLR5hwbTH6rXBwUwkyGMgSDmCik0RP3IJzZHaxIuH5m4JWf6eUU
XhUWEPjdYpV8jgWnfpm94tV+IKJh2zAMDiti6bfDfQKI05dxkh7SS2+Y+Qk0pnv0cth9Mb/5D1EF
zufg5HOUsT9HPZsd6jFuX5LS6PdLh6yApCiaNsAzdfsB7jE5d3IZb161tOfG8MbvKnANcqL1/Rpc
Mt7Uqt4NQgaRtw7B8yAzQDeagEFz+piQAsY5Hp85Xx+sKrk2fWpzzeK8jhvmoJugyxqAjDmHKoB9
gHHdnVY/XBxAh5VGcmenuMjc3NnThO5BxCA27XLoYEZRET62jsceoC4BRC2xdgjG+apva1gIlQUU
xV+xZOT04iRzh9ft29MOMSDeEgOYKnycOMJGb9D79V7N2SjB1czj18o19J3TDkd0bOUj/nss3Qup
XFxvQHRfyUkZX5nGOkYULEVlh3OZdU8LXVO0tKK/GhAqInxNPTpmezHfOXryqGtjvR+6etjMNoF8
6KasaL0zjaYZTyg5A/IFz4CGsbas1V4mEEciVu2vLesMPXT+zTfEhAzSN1hLwd5tG0qUxGy/y1br
17YCh2YwFdlNbsnt7ThV8OS7zbv21GNTA/Cv6/QBJ+VO4ojY4K74YEbz1q8VfLe6cJ4sETS7OqiX
HddecK2JP8q2C4Lfj5zgkA3Lw2Miit956u4RSbK3yM5j5h3mcZ6iGdFzEq1uhW2Q/EJ45IhlS0bs
TY5zEhvsAQDOI/3ec2Gmv7nQ3ude/RmEi5NmRmWRJLQ+lhuEMm95dpfV4t6lCovTrailF+VyXa7t
4JphPFRuhD+6e4hFuitFnGCD0R4Op9SdmObhy/DajuWKMeRY54TpvHL8+pdlxbi+GZXhsvUL8LVb
VJ1u+kDmX3Y2yFyKMjUzoF0H84kqbnlp8nLduWoWj5YPA7DK/7gJBWyl3YnYItrjrpyY/g3NyUiR
iQ9CQJJCeROZLRy32M7uFF9LHxxDETbdG19ECLaHpSvLy+wvXNFxJ7ej1/SbbpA6atZUXIY5JrTS
cLuT7ymmBc0MOSbOzxW2zc8p1967ijn/bMWIYVOwlgULOfrPfee3tyC2GFTmzZdf1vy8Qd9u2cTQ
83ry2MFtuvPaPzrZfyHtFxGh2S5zNjzjI8Lp2LSMHyKr/I+a6OxtBq32rXb7iOlUgk9hyeBB8qf7
RrdYbako5RN5MEmo2YUKAKA9oYRdQQB61x1oLeQBKLDkj1ollzgxAGf5XFKgXSNnrKcfbTqy8M78
/rPJWBkWomNZzhTR4OBhU2vPxbDD9tzfLaUA4ZbqnsweGDvpgRhdhSv2rZrit5p2+QmqpB91KWhV
p28dBLCYaqjB5ufGLusffQJ6gU2ae+dKL89AjswNwcrlnwb77L7LZP03IMJyr8lVDP2OCrplcn6x
LZe59Iq87yuzs/QiFFqVjTX79pmAruwlSe4ecEN22fsAjJGjFg+7PcUJgmcTFaRTmQ+Wh+JlUiw8
ZDoMx3itrIPp1clPFIwWmADPxrw1V3/cbgoeDL8V74tlYTYYZxICnWn4BHmYPBck2b007N9Os+93
XHkWDkVsPjJs6QSIGcLFNwz3y7VOn4Yce04vmBomw/A+pYyBjEHPDx7C9VDOXQ37YBzOFRKK7RrH
33M9E2mC60bu6nKhdNNOvCtW6X9augcxUFfOM/COYatHCwrDgDMQzypJtaMQP2lZu+1Kcs93O4I6
D2gAj+mCH0wmWfagrDQ7CBdo6+jW3alxApNbww12iIx8K7Szx8KY6+2UUJn70C5PuIFJsrLZzdhr
fyMPkI2+FgPDjbE6+StM2U1rB0em686FyU7xl1+028ZB650LL0WCW44N+TTl8lfE6++RwNONbxIl
1BLnE1k9CCpeBVkeGXBUjHV8jtPkQRUFlaMVXO27rQjphwqHQmQ/AOAt5D6Un3iMV1gSOTb3iTWj
WFEim9XComGYz/cmn2yT+rub2z1KNjbtY7Bs4z4NohZj7TvKdbb9HuTyKOUzB1CNdavs0NqiorMA
rYMn6ZBHvSUU8DG9nHpPTAHRozNfCBOLd2688+d4bxVdcYor9ZTPMvISBALxQklumjtg1MvDguJp
NyZkKjmLvqGL/8XjiaBBV+T9gYyLBM6WqBs73Ol4P5mhWw7DLvMOM3N4UMuY+VSfy9tUpp9raj4k
nJ/b0rSh4Hd+tms6gsFUayD/cpf4gJq4jAo3659UW2aRmQ7dQQ14LA2RVwduivxkKWQtnar827Qu
7p54P4BcIrkqD6gKr2Ump0xPoPVKm6M9LXKbNWNzn8+tgf2DYKVQuz4ksBL5YNkg+WhaA5t4IQ4p
Lhzfn7G4qvlScRTCkzC0ehlEXn+SrcaHx0mt+Hcf16uxiVNPlxsz7bQZmip/qnrLeNYunqrq2LsK
uiyBY4QG8MY/NFVRP+Rjbv3kBuwhVYF0W9OeHzxHc7ZZM0snoWVgKHXW+N22JhfjCH3LZswW+tOq
1suxRvfD4iQY91Bm5XNf6+K0QKM8inskiKNddz8pu/8NagCJgcTw/4lmcPytUYRshrblw6g4PPnT
BOe4s1hc80MeAkhAGwAGOHSbYYz4Bu4HvfT8rqasehm72X0oPBtkl1U3EG7N/ubwnj6h1OeHYT/y
ntjzd1vm6AXJ+D2lprJui8V/m3QchK7jKFz1Anf0gOwGSbC0tpWLu5jqg03MYlyMHA9LAWMX0RNT
4MDqDKwRFuJOG38oZXrOx9ZsA+/FK7WxJd0ASCqWpatZmVu7v4eeJYITSyUMwRe2FUGPRQnL1auW
xVffzleANMYG8sYflJT50ev6a6UAkpiLZtvq6B8DzQ90QuQp1nKdguVn09XGKcvT9On/ydzz/6eQ
IEru/9NA89/qP2n/9S//A7qLUST/8j9lebhEAtQTgssPFBeTw/8gd8l/9WDbOtIKWMjyRUw8/0OW
ZwX/akkwyCbDTcv3/musaREjYqOeC/h2rL7M4P9mqmndI4D+OdS8v4RFGsld5EeQu7zTtf7B7ZLs
Q5Q15XiWpmQeXjDo+a+rZ9RthBFG3lwv9cGdgDHi7NbNzjXHfFuy5Y3+8Wd7/N8v+M8wdzYFTIr/
20/Cj8E2JSAYyaHD9v/9J/3HT2Li/odpEiBgpZl/L3w8VmwC46NKKvt1KrLgosn2XdEhV3EDFqWZ
Dj4OJUjWWhz4n7Idurdm3xRp9ZPlkLmp78uuTUnEZVQR1fpojkt8XDE2R0sQTA9pnvERzTtRbN3O
sJ/SoScQEJ/1ESJTHxqdsY6hTsp4a/TFHDFjXrZ1gsYPLdj8YdmuZ+9GCbkz95fgDIgThH1gQ37M
+XrgzJO2jpiaMO4btY0d0H2oMsc40JVT6q7D6HyZwiyvgkRn8ssoh0EcsCDWkg2JXPQvxxnXP1bR
i9eAh2DfLI7CQzEPjxkAz5xkgSKD/zI3v0bPH46TVP0tdUfrZDYWC5/Un2AUueNjgiY+cmsbRVXu
nMoG0Do39KZiefxGegs2yxzeZejmlvywJs60hkH6WzpTMk5tgbKidrhZwCejD0yMHV9i7gGT0+nN
aX+gpwguKPDmo2I8H/ULKoQlWQAWddN5GY3sYcrcBAlEd9/4dDZczK5Gn+LNYhuPLjAWIcdXgTU9
CrL7ZDjp0peynsUHFNN42zPYZkhhQoQcnJVfrXvEqkIbgUnimlRF/jrN2vjB3lztctGzEIJ4B/kI
Iwn1aA6kmz6pq3LM99xQT9BHwbXF0piuc1v1pyxx3Ihx445C7+qm3cGvjbOPDnKXaGDkyvRuHgIq
XHzUGOGKD9GuavZTohdbJDfBvnAWsgIGCdI4Xe4ZxkZEymgRDmRKDXJ4JCFVbso07jbeNNTRXPXZ
AddaGrVj3z20RTF+ZMzMCD4cUUUmqJkYLxm/vJVdrq/q5YHluKI85HnKeKx27p1S1DoDOaXY3v8k
/RjsZ8CmP1YbHw+GWbVcE5fpWYmc8MnUWL2nSukbfs8V3yWmtnkF8smk6paVxASk1bTuW2SqT2Up
5L4s3fXJZb+67VaGbJWDNEfJlXoTIScXo51sIYOKLcIxeUwBpYYi7ZKIkG87pNZsD83ctu9lDXEt
yFDc1GWRbmsWmnDVki2uneo1du9ZGYxkI75HE05pJw9KB+tFg8s5NmL093Wd2FCZlwD8P0qVsDKC
YNsnph9qHbdRn4Dv7mFbbHEnm3rviYbwnsLvAck4QiH6l5LPGmCByGi152zqaqG0Yud7Wu6DuMnR
8pYhJX1Weg7NenjQ7YrUkL7u6jfusodppyL0idY18dNbwCGD7M+9mVMVMhlAGGjW01lZTvZ7YRTz
t0ogt99DasD1rjGBhzN2Yc/BAcWpf3DgPJ9Q3wPgml2AdbUSO8PzCLbkx4bdIeLnpIanYbd+dpL5
KA4MBKbfvVt2z5zMPknHTf+TkXNOPgQjZKLlyVVukb4hU3QTWRxx5dBKwqffxBgKl71Yu2qOUmLN
iNRoSVWMU/IWxRD4LRIDc6aA7hPsBUQERXda1C5PlMMI3UebHDMPCMEbeiOoJNMpQ39S0Iosh9pZ
ZTGsGoPYhSpr1tBm3oGwEeI4vn36YfFZWf70xNIb2QSUvf59wOiLoSdOIPwT+M3lR+APdtcdZ9qy
H5apPuEFSj+hFWKY8xP4sVV6x69qJ7jzDDC9hojJtXNJ20KcPNeN3a3TBt9LIYvk2NZ1t52RyZ78
chAfbhaMhzVvKnejRgcji+/JPVBFAt0DLKd/swZFEIiFfvzrDdScMabsD9LxJmCzza1ODRi083Co
gYZRpEmkpnVGYdneueLMroKRz//qfpZeAe5apknz4VZ9eQzyhRcwZ+8Yz5kfLlVVH1P7znkyiB0e
wrGLGYCls7L2VTyTXC3zRQWXtoqt4lsig5yeMTy7L0lLvPdubI32i/WM/opju35vytS4domsoV81
XNCQCnm1KljntzZ3e4NLKnbfE6U+iiowzghkdXyGLNyHUt7BkYIwkdDMnNkJ5f35T9reea61X/m4
geqBIf8i/1qLLZ65Cgf/OKPQzJ9G1m73XjF7mfqOksCaNIQNqwP/h/6v+5tUBFYxqPbkD0wvzm8o
fQvbl1ZAFlPyTJHqfweVZ7k06mZ+MHCCXuLcxY4LBr97QTIorzWDbVQPpbdXVuci0TI6iQVfdoAz
Zffsclq/MF/pDnnN4iYZElvsMJ76mOddX1/pIpyDS/mMkInaZSZAh+HU7L0PKXj622DFXn5SBYQd
5Z9zGx2NS67M9j7AJ2YzQP74own67HMW+YSov81WmpAyGZ1t1kzip6TrqW8ApHOCGbL6nphV+ua2
tIyeLGM7sJ7QPt9RZ0bylM5i/ij7FqyQMTsvzWhVJ9TqYmc7urnFJRp6nK3pkaqmQNmp+BbUWnMe
OXWvolJn874jvelseXRtVGnGk1joR6xugog3r803Shl750NkIDmQzKw32vGa2J4ceTxp9QWuIyao
43Zd79zANcWPECYVGvXcuk8WgZ3hrdK/SGCY4WMSNpDYFRIi9rMhwc8WtkvXCRV/4BDo/sGu8i40
kJIf00qvt2kEs9UD4YbjalYGtZi/1zqnj6kr8rWHsIibUZ/bGP4lkdTzZB+8Qa/zaWjy9EQ500Rg
hUAiUjbIV3e4y679lvt9D4PLeiw6+AzzInkUsCQgqqW1eeZf7UTOuqMHRMQEW2CPKE3vPCf31K6G
kPKoHvrho43luolzsRyt3B53WLMSriMn2NWdYLaOSmWPzTO5KaCNOxz4y9FFcXKRRsdGJgGjj16w
db9T83iH0TFp/4oF7DOnONneR880k0QfxYLd1cbwi/qy2Y2WQCpNr6p+GIgbH8serKpTxGURESri
P5DJK9c9JjCm1UMR7H0DOHtSBCUZkcI95Ii10BtlPiw6qbqHJuOw9cVEUveEIEYzRlzg7Jl2c2qa
VVxlUCk20KmB0xiu5Jlsj+KV2R3xLPdBmVBDeczp3R9x+TvDNm+b5RsnXOmFSTPnP/yRhQAOcbQD
QT54oPhMB7H6bN0HzE0FCHariSzIY8RqrFobJbz0CCokQ/jYAquL44pUaD27x7Xp251EvX6pvcl8
yGcP5Nw8Fe8a/bB9Uoky8MVbXnwI4rgjQw1T8MW3fabt1j1+18zIqlGWcVCOsn5NeMoe3fmOre6H
xXzhtEkFD+40tVGqMwirIzENKlanIgkuoBR2jleUW4qedp8QMn6ZBaMtIJPG1zrHI2tA8F7Io/Ov
zjGCW+fc/QvLapffE1LMW8GpyO0PZXLTa5fuYWIbyAjGrK9eycpzYMD83ppZ8MgF1zGinLEaB8a4
M1172uE84pnApvhXlJKVmOV4N01YMAW0N2Uh232LU7Q13oG7cIYQfxHr8N/FlkVbDSAaRPe8zpL0
Zz3azkOPuyXMglV/QSmKnxZO8T0ZCyYZMODpKjJ0wqkcvnsXMKJM2D97wmq5OZOYonPFIGLND3FP
UYB7+OzwDm3zpfC2Cr/mW2t77lZy0WzKtkOjm8XedSHU9d2a+ofOJlWBmI5hXzJ+I36N5ubSi6Q4
y6L37nla5XRo6DGiIEnto+mK5cnVAs9EWZ+ZIr1Ju/omhfs2KiyrhZUyfNMFyIm0RtOR+dxMyO8b
D32YxNV+K7uu+q2Wfro1VF9gVeLkkq5FepB+Mp8861dBZtI4ju6ODA4mHOQ4OQjG6KXWOULpWO0s
LiR8ymBdcoaICTmV0xIyo9o06VFn4pQu8oJL51ysmbwmHsFyBDX2REqzww5XACFRaSn2BFiw/ZmY
m82g5vsuiCIaIyzylqUNURNmUeqr4ilB33uM+8Q9++PkPrlW5Z+U2ZL9DjQs8gxYmTGf9vO04Inf
OE1vUYLW5v0xFKG38GgQW1DCGdOHuJQSoFt28nEPmCDrLT+FSc+cSC3hXCNlo+rIGElakJBtlD+9
LcwIrisj2LVppiMSHGuXGznGT1dAAyCD142wbhzQNZBDRw2xugqFgY1mIZF5eR+Pc/4hhXy34rZh
b0lQ2t1Ib5zTpAs+TNEyRowX60ePypJYnaQ8tXqdMH1YyRX7jbsVc0DmHyTon77jOz+kt7bPVMA5
bnIyl4o6bo5IHIxnS02k865dwVkpUDi5dc+GFN/QFW4QMeYUbb8tWK9H32pR/hGG/QeersCcArer
A+1UxSJazPiXyeYTESY+OrAYuKleu3wyzoQAy01LANPBIHngqO0pwIA+By93FlVUJ10eNhYFrPJq
ZzuQlRoJr8UogbgK530kwS+ljksXaVbPudIFdULdfyHmBFZogBhwafGPiNEP+LaNE841tnrWPD6M
wTicvKB4FpCHhU8+l+32D42NnFlfJ6bsq+Pv7FF+Ful8q2fTQp2jX3ziWhKjQovUH2LgL1xLMgFT
2uCFqnrWJ8FHVaH9VtlXz2AjLHtIGQlmredcT9UhGGHWcM3UF7eYbZ7jvjkGfnH2RQppUrvrWfYp
Sm2BKaYq/L2LGgFSf1qSAVJnxxmy795R04vp1FAqllqFNqHqEby5ruDhaOTRFDRXK+jq3yjH7wQm
j816NteE8UyckbZpMBLOHTatJXsXdMm7pvDisy5FtTWgAhwCi04fS3juXTK4phtfe9j4fHXsywJw
iHe0pvRsVfZhdSq2KKQ9vbWtN15M13PeML/d08LUCILSJjR0TwJJBX8vXvwp9PNJEHGate/GHJQR
OoF5t0qgKtje2zPJm+qFxJTHOwIiXxAd+KAhUzs/jVX3XSPXv7KjwDVGqHq95YA/mS2LLNQuO0ZM
7ZHJNlxER4NSKfrlutrIzSSak98Ov98mAZCEL7PWLg5svzuq3PcfwYeKXcx0N6q9gHRKtBmKyfdO
qhHFQ2xy5oGulKxg2SGyz7V1sKAiEx650YbsdyMy2/2c1c1mnk3+9IVXhEiagu1sgN7atL24VIQQ
RbKVM8r/2CdQGr1rZm70an0DxIM3Ak4BmRXMo4gF5eOSlcdqzH7NyfS9JD0cC7NtKMTtjrG8kEl3
GAiI3nFtGuEsSh3ltmGiY6hm+JSK/QA6mQM316GwxMFixTvjZ53Bjm7oww8+wYB14lVbbttvOdsP
II2D/eDhPjGss2B1g/hq2XVKfU72nCCjd5zi2HEdvPRIvB+wdH1ODsuGvjHenSwQtwpb3BdRoO2B
/59MGcoWjwbi6HR0Y5QoxosOnGvjdFGbs1LwmlZeOmLiNrmwPzjACbMxO/HuQOGOjFQukb9Y75WH
JiKXPmlOfbqjhg572P1LM35PJqImxdW8CTy8EsXkg3ao5F+m+UeZZscKdHI6V6+obigvBaGynUo2
HRf4rorhcVfOvqyXD6P1iT9cDHR2892VUrrl+EKTDaDbza55rLJ9YI2Pdx321nGy9DEdnLe8CZYQ
JYSKWFlSL6I9QMkJKM8Zsh0pjFnoZnbJKM9yH7SWoD1LPLMFEjDouXJrD+ZW9g3UWlgwJ7e4kAd5
JrYz4+NYv0w5mQWqPsXBEByyYQJaE2jYxtMURFNjVa9AVPVHUKOZRGfB6g7pY9Xqg+xKvR9bQoyw
oC7NMRsxb6CYJCHNSmHZD9B6ulUlP5PCgpfrOSSvD69OX4bzI3ioyer+eMy5XueM9s+i9D2mTIa2
tVYXQ5Y01KCodqb2/IOLOYTeZLolFeOWCR/2u4No5wBklmw0VKU4dto239Sj6pFtoIC3PSZmtA0x
/qlVvgBSAa5rrvrarK5mlmnL7ojtc4p6Q2dRHeiLgQMHq1iueaPMZN8ig9t6trcEm651MFUI7T7w
nG2Js74sMh4uOZmZmyY3mXod19z2t/xbfIuDaxwR8wKWcdDm8pre73aNhwMQ4Zcgzl8qu0n3KNja
fR+0xTsMuDbqRP84OYCD4LKBMCbJPTJiY9om3PPUyXBNUHG4VOHtszThMJH7sl1WD1MxKIb6uLZF
G3bz/CkapRkdkPvHZt29shQsokSlbOPysmhBdyW8Z4dZO/7FS1qCl5gLQQfD311E8d2TjG2YCVUn
/niMutB2gnECn6Gf8iHpWP3f5+GB6c1MUvWusO3kR7GKAj5hgyTNQSK6HbKcxDGDNGXg+gvYJcw8
xU84maQhFI7YEZjQUlAVU1QBAyK32+zR63stprMefZp1DYSnkouSy7kWufEe2+26yVtaj+1gWNYr
9GYkaTZE4QGbH54mPVCSeTFhzWq2zDP0Z9QU6P3XdKMX6bFNJ/siTth68k9wqqDzuNDL2+8ZnMCj
NUoAhWlL6Qgv/TL3NEw4Js0nmwXoDYqgs+/SPt/DAqUAsmRnEZs9cfOqthIXU41RT/HnACDoNzlT
ikvQC/tlquzkhIfQfuXgJw5ROuleJR3cFLyaKKTzyul22gSaBRu71SHNf8vVh0QInYxizNbh70Tg
aKdfvuS82GSQRN9sy2eZJmqGmXONi7FBl6bd7xiJ/C8TZmIaYViK/8RlVr1Shnzm5DSjtu6f7Gl4
hRamInUfeOGrOozr0u7gVw5nrU0eV+LMQ4zc6kDQUP3V4rw8+C1aBSKzza1qiHxLGA+S5VasjxBH
dMgeYQQaADp4txZ3Tjg6ntCWKHaqxgPjlbcPPvA3ZA/aIw90fFNLim3F7n9kFnFPPY6MfWEL+bCO
CXEVxtD9dBMf2KQZezOqvIk0RtwvwCqFuS+S+DVNg+BI1CLlzkQkuT+ddZbnHHg6Py229zej/L8n
Oo/RPc+Wk0CDVFKTH7ySqMxlQlghwN7Rqi8Inx9hJT3KBPxX6vka5RzcwWa0f9epz8MoMueKATpG
QLs65wES15fCqrWNm+BngGD5IMlO3FAluchriYurMZBC34/LHFeTbR24dWmN7VNG1fSWl1DJbIvH
r/aM5DQR4XWgsZu3FO9PYyZRirGY2nndeLEo1Ad/VMTEMpUk7GMdjgVL3gd1h3TzfrymreTlIGdH
LiyZDapHBZIcKVrd88tj/QYmecMRal6wsqzAHAXLfR8JhVUUAZMhjDpjrZ8tu+fD2cNd92bSOe0Y
GpQe3TP07ReTDxHRYfOuVx6ow7F8RZz3sEBFD1NJ3DbOH5SCa4E/IhT4z3Af9uPOpsLhLGQ06m5H
XFjIAYnEOgeNM4JyIECOh3mGVW9JDmQLqdPbQhbkn0Z4TC0BHoQUFitvL2RbMKoqIo4VUOmyFu2u
5Vi8jtAVHvH8rvf9vA8kZyzDAiCjSOSTHPIACV3wJXPrXOrkQl6Mt3cF+Kp+cZ4C6iKybybU8lmU
Vf37MuUfQrF6b4eW1I/GQ5X4FA8qjVYWLC89hKrQxj337EB5P3d4t8nPkum7sHN5KPqZkkYPTYQC
EUkkluQubd2t57fGvkIumkxPml3TNQFWerp7GL8qHSOLKr2Wsnvsmb1Mgk9AQlK5hSs933Qua3e/
HU+Jcn30lP3RkpynGxdH+B5lIdVgRrUAuGzhOqkgb4SmcE1GjrLeO10V8Db6lf1udnddjTe14ujr
sv6F5gleTzvZzYVvmp9qf3kbfUZUpWHvGs63KywSuPSG0sZv0s2qLffh/JTNqzombU0mb9CP5ofI
egNoeeVc0NWLdyLQVKiZsUNwJxD+xrkA4R8Sd/lT6kD9Tr2Rvo6hQaBYChWFWM/EmWYkXWTu9C7G
IbspQ/MxRh5CiEdGSOcD7Nl82YAipswsEeO9AlcfjqluVo6r3lSfs+mJtym10npfesyp6oQQPCaZ
ros/DeXYLRHwjEKnBO93d7rOaAr9u6HfxfX3BlYIHqfBJYlP2s52dNTuwYMvjfqiaW2+Fh9yGBSz
+si9+jcgVwOp9Pibthx4GVLXPDI7+3dJwcfCbWVgtTFyRiLDZPpnhaeOk6LhP9EEo+66kJFMSWmK
D5Qod+Erx8BwNRw5/HIwvnnhYMfNrp2U+JNTkO9W5cqjHyfyypZVP+BBQAyo2An3ch53bVaKpwnj
Ep928q5NMLq8e8RMOvdQiJ79U0q2uM/ah0kXyPPBUd/8daZdPWoynclcPpjQ2KR2WUOWMSlNuSsM
TIt5ecXXr1+YrKU7XJiw73Eqh77RVSMOBSkzPn65SnDO6DTyrFj8appuJAK+NLvTYJTVmz0G5Fsw
lT0g23FuJdizIfRiH/nLDGDH6SRVJRmC5l0Qb/Y627FR3AMwrCHU+191CijHRy35yIOPNs0IpiNo
GvtmqvQrIOcG7iw17Waa1afbjhhY3KTbErj5OKUKb2VbkRdrrsC28ByHcqzWqEOknRHCQYoL0JQH
NoJwWiZIi0nbRWop+n2Q+et7rVITyiCQvSmf5khrCw9w2Z+c+m7e9VaiT4WZ7gaHQCAQ5Zz1k/xJ
nlO6bPMazqoZqP6ak5+01YzAnt0iJocnr4X7yrJp3YE2jZ8Q62W7EUr8Z0zaT7kydCgg2tzqvq/e
azJCwob03o0XBNnTNAfOXgkJCKgPuhQvLxfDGuZrHJwzxpJ0HUWev6aTOT57NgufLfbkhDAP28zO
AuoZuVY+WSOJw50sCi+MV0e/6KWwiIqe1N7VAQ1ac9+qZUcItaxOHSgB95vao/HYegHe8xZBwKaF
tvuup7bf6AmTojsqgCSrYUWQdtS2Ee0rnRlVyuj2e58M3Gs+52pXLQjLFkJn2b/FZwqR/FJSTYZV
R0OzEDBCPg1HLXGBRLCy+7sCuRM/PBIYqsScd3nmLJhER4/E2bY/t6uVgUUfzOd0ttWeJQNjzrGd
cYtTtWCCr+f4JVVaIh7u+FVyloJeV7tnVtPWI39Vl/oAh9PViicRsl0D/t2sHn6StPXXS71q7++y
gF3Zs32hB2Trpk9zT/iGj+0mKpilviarO90cGANGskY107xrp0d5dEsvDzamFA1qy4RhXGeKlS/o
1bTLW4Czwdr87WZp1ZtZslLxGmf6UyId2I1GGR9IBef1mqG19/AirbNrEo1KWsRXoZDxbANlzB7c
2RpXXZX9xKmU77GSg7Tt2atvksqibdNxhIb5w3TJCE0J34YzbqVEoLqM6RjusL8zI9fF3L9ZnUlu
50KyUuzJwFlWXLV+V0+fIxSAx3zhfmw70qnHlMaAGIWzV4vhf7F3XjuSI2mWfpXBXA9rqYw0DrYH
GNfuobW4ISJDUBm1UT79fsyqns7KbmSjr3duGqjOyvIId6eJ85/zHZhHnmCzYWbO+b+e4uRW13D8
KZxtnSvQiWqlS8IaWbBLqMrCYzk9WEpkH7ORJ/dt0PgfTOCCc9HhEe0Wyz/3bbiFEpQUOL/EUuuG
yrBng4HsVWnVdLcWhcW3wjI2ZkZj+xCkmuoA0JY25H4PKZgzwzsaKDcPu3auIhsUI8YgmohkkV8x
+B+PZVwE1aodXfMsyhMe7RTGYm9gOIXW/RI2Y/MaxJw31l7Zm2TAKS/gHi/S9xCxkmuCO3h7Z7DS
A56dgA+oq58Qhl4oQfs2jIFiG/eaB8eO1TEBlpGt2E6TZ4v755OeQOaxCplQjBrO6dw1Wm5T9IPQ
NE6xHhGnfgvjtriRE8T4sJDelc5z2uMrNVCoS055jdJHZr2NSndXVAOejAFOIhkLoAnrSZEZWS44
GbLEbvabGyZe1qrBh42KEdHBKQ2bkubYkIA8RvumdM3+nCy6cyJU495i8jDWM0o/1uZxvFYicgmB
6+g51oXzAOMiw+uw9AE64FdXhuH2+7Zb9HEjaywa3QZ0J7PJJQMvTZkQpOAyWXzzfsROkED5zfFn
Zzle62gD8MemI4+QiC5sTD7F7NGFU0o/3cCAImTlt1/4ofUG529NQ0KKnaHJ1Ly1HeveR9tfwx6i
fo/VlKKkKT83lH0t8GzuWq8k+ydm/3JqiHWuknH8BnOmJnwoB3kDWnCgmEPMwSWdzPktQ9rgzjbc
8ZoBtvcN5kFxZkweczUabk5p44MLiCJFZrWkRM6leew4OfoZgImTrZqOHikAY9kOJ02zZyvF7wJ9
+6qz81sseNn5yJnrkAats3EH+UgkKN60sKo5Ssoxfajx61wP1EPS7du56SMJFGYEhpwxNyVkVytn
vmj4QqyLLOxhi03+sY2zfZwP8UnkCXJkKOUJhNZlRYHyBgyAPFAVXBzRMnqCnFXOEzEOJ6vCODOn
Dfpm4/sQ5OREn2/R4PpwHOfJ8Jxb2YQPwVgN13ETFRs/5BZH60u0yQcRb/IxvYmZEya4oQ6u9Hl+
AmL49MOivKqxuIQQDlemyY4Ox9mbApzBYeASdR5MOb15XJ6ci8oPygO637tsq3vXnM4w2m84iYlT
UecMbUwZdYeU3Oozxlw61lQe7IXr5g9W57NwaWbSxyItTlbpdWDPyEfFrhg3iWXXjyrjjZI0Wqy4
JmPobRhUmwwfgC/jV6rXNZiwXURx2cE2EmwdoHKIzNUV8BCNADDSaWeuqoi5bOya6oZlulfLSH7c
snOUO2aS5hk5p8+qsdB62kgcwgRuxEoxirxk3RJr/F8TsRDTZTodjfcL/u0SKs9wCDo532KxVNs5
CZGkAqu4rTlc3A56srdRnFcvk+ohp8fd2J+NOcVCcWDJLw+//mNPr90KDBF7vUzDOuPJn0GOJyJ4
KhI1bagVQTUgoEJrBFFcUYj4mA7UGeexb5PC9EjBFC1C+RyDAQ4GR1+jDcTvamCeDDwIZqyDEInd
wfLOJq91n61sGFnP5hbVcBT07k1Bgzl7VPi2EuYJwg3e6zBwTxxUondEwqVgfZGinDq9SbiE51wE
OpDk+nmRgp7MEFfWKihN/TKHnv2IupG84E+br9A2nG0UhMZ2boL0MzZc65ZuCSYHYanuw5RwEGMB
rveFQd8LWYA7YdL1FHc1UDuapG77iPE5kJdOnTTopK/Scvq7gu2VwcwUXtVBLQTeCZUfcg0T20jD
8NTljrOjsYapQisL81qpaXhBZvEuGFmprSxlRwXJ4LZXTAzcOwiKxsEop+wuK41vadvIndewf3Yq
PEH1hQnsiOYqqkfrTRQ9smLGMwOzkM4T108MjEF0HOp6to8tocIV8kx/O8+Mi1f20DUbVfgVoQ6E
jCoNhjVVPtaXncrwDIcOJvvKgLCNU7uLrz0OBzuGceGJVnEFdqPO+dpy1efqjFrANMq+Hco2vE2D
oCQ5wtmrIC3O7sqZR3CXZvt14Ij5PrO0ODtrMzU+eEM8k/eoGDwZSjOz5li74YycPQXw/xGjjTB+
7l0fzS1Q6YDsgL4946thiUqMbOebpCxb25vfiirx9jJmetfq3FnD8WSOl8JBY7oz3aGG6YMQ/uLu
W7T3yuzaL8w101qWkbiba2s+UiCjSJ/SbM6lKzhV2eChaTCJ4VGt4SblA/JJS5chc1VYcdjyEr6W
TLDz8ZLQzw2Ed40zTve7LggJVQeSM2eUwO9hdHPX9uCko74VBxPABrcqaQ2CSyUM5tnwyKJD86Ha
kfcA7JKzSxRsjrIfwssm7eB5UC8JUpufP6J2CS3fdyVvufXJgmNc9OFE5YSnDGmQFVKsQf+BVyxN
QRRNu5iEmUWos/wUdRluRxGqF0UjEyMULMMPnmL+IXBfXfdFmL7CGekvhcPQBZ0WM2zWw4mJ3bT4
/94Ij2/9l4ja/27bt/xPYI/vf+F3/3vg/WZajs2WgLPbAxD9P83VMvgNVzz/qocv17W//8lfsbT+
byBnBRA1j79sSQdr/B9YWhtirY39HXKyL4TjW9a/YoH3LNi3PzjPpRuYJuZ8aAzA8lxe6ycPfBn7
gxkbrXMIY8BuK1p0QRp2VuhQUwDJteAxmtW1TKAY4tByZLHGlqC5pQLIpMBS+zSINML0G8Cq2toV
0qSZwMlFB7Dc6MIE77aL8RuW39a2LPdzshaDosEufnKFImQdoWWs3aBPjhBNtymlBtcupJGbAFXp
ktikx+XSKKgDC5JjG4XMpG33TrpVu+YdnPYmtCyCt7a+wOezayXBTRCIW+E5Jz/P1yB0u83cDPMa
a16xspcFaW5kufMRkDdu1uG2FZgryjq4IHBoXfZGG+3dOX4trCQ5A02FXRBrEwbINtiVwvlgIRXr
oW/fcYHJfVbRSKXpaF6RiZmO+JD0zRwEwymjReEjqOnFUZPVngpLv/mjIQ8A3Gly6gCRDwGvKRPo
nb1vXep6/Jg7BsPmOHE8SI1Lr/aZ6czfuIcfDWrWAHA8jbVzxu343OUoS1PmKXepDI1NPJJ+bby7
sPR24eh8KFXtWxejfOZNAJ+mkmikcx8FiMUI4vNWZFiN8qgsmQmmTyoWI3FS/9lLzfO0sUg3Efhq
Ie4m3VhvaRCWG9kZILcGiFh2bUGWKicMj+4epziXDqWvaWpiEDmDRt+6ZBYOxCK/TYOB36PxzJvZ
8eyrqRO4yhq3e81bG39u6fXRux16+BaYnl4DkmRBtQb3vWk6Y686Uss5RXdnWJanrybQ/YquB3iq
JSa7MxxGw3kTZ1emVSVfbjNgD5gqio8jg+R5S6oWyLD+qDJYxCyet1YdnDKMUGsrstghZ6Nxrjis
AyxV8jorgZEO3nwr4/Im8829EQ0+LVzJcBQ9oIqk1pS7mlloX+OUrjeJmN5pBhl30lCvlKj1F2Sn
j4YN3HjV22126/sdJnmcSGejKRHuPHxcaTUwT3TmdekW05nO/CvLcMWtJnFpnfs+EXaGL4VVb4rJ
SBjRullOs3fO2X9Nf2SEGSJQHoGFnl92oyqX5y71OnZ2Rh25gtMB83YPddfjFwb0eNtISXFI6uQt
05aEmPZGebNprru+RsKr0OKibeuDXcZeEyceCl0Z+ptQhQPDvtTiCg+iPR5XRdQwBTPcJNeHjlJA
TUknlTurlCRf9YTLD0AXzzMYeYo05XIjM5euhx6C6aWIuUITLMCIQCwtVsNO4quyKKVoGkqz7ZrT
ZCaUUX5VAFppOkyZFO2o21DBOkKR9jighAW9lGEgoy1lDaiDUW8KImuON1ECK5A4thrxKd6FuSHb
j9LuY+pnLeD1BAMnpPuihiRt2tH0VAw8MYFO0e8jYtqbNAQlsiJuEpcHzFUKR1NvoD9xtAS8JYgP
ig3HKd4sPzMwc0D24Md4yFJzyf8xcrcTRntZWuR3MFb15xDWpYt9gUQGXpXEyq69Ms3T3dy5hdzm
dC1Fl3EGa/MMTSjeR/2IdRW2LVNo05OzswGXWKX7vIt964jlUKv3ujG6ZBf45Dgp0IGbTw7V4kgU
+GBjxy6+BR1ubpni8IJdlW2Yh/f8ohX1MccpHGEI1IxhFcWUnmHbrzCc4oUDpt+GouxckhJjfdGV
LX76WM7pMR85b0lUWUG5GupSe59q/z7W47Ms0nHTFvX0QnN4zaQtVjdOCl2pSyISI0Wh71xK6HZ9
38qXyK45WzranV8tc/4YvA5jo9kVj6HRbCiR2RCw79HTe33m8d+lF4KmRqpN8bz2OcyRPnMA6IS8
o7joFjPgYHAdQhC+mhpF52g8ht0+Giptb0qfOcjWLqCQnLFqP/baHf2dR2HGXQrVwLkNFRi0nfJ9
BhrERjhSLnThiXnCeCsUdkSAIsQ4eiiihG98iz5Ij+nCakhyOAzwIZP7BtJE/8qFQDenGVcQumqf
tN6qhiloJRkkxWH8NiK10jjKd9laSeZ5+JWrmTB6i9FtbPtrrafkyjWYbvbOOF5Ip7uZss49hrGX
3khuTFxKOScas+mjranxhdLf6qYyTKjEPZmt+3ZW080UNrm67gFAfiugNR66bB6OYZ/7Bp5Umb95
YWLdGIhfTBJ0cDXqpXYSG5/8Rtq9e1IJ1mkiK6Cn0dm6EE67duSXVDN8i6kbvkLOlBQPBaWv7rGl
c5j1DRz1tuPF8dYvzVR9JdLDbJwasXmZkTmlq8bynoj+p/ukT+jQDVycAucW7nhWhSneGkXQ3JdR
XUFVzYbi0/Zl+dXjyH4eahvba+2SevZEjg0XaYfLeDJyDTVKRp+RArt0gV3AvccRWOfnRTXKDE9P
6XoMv40+3QJSlc9+GTk0HrfBuE8rAL0nD4LQR2k0/Y2X2fLeLAt1XiRofiizof+gGku8zh07SDKx
qq5Ak0TPXm8waydyTYBoUrgzyJxtpO17hxBRfGtFwsJSaOtj79oZKCIXJUN0g2mwRlAcs5PI6ZD2
jMklJBXM7cNI2cQlOgiq5xi16ExepGbMWwY2+2U0tBT09jV1m41JsI75waS2lKyUp1aPnb2bHacV
N03aq+e8jfjSlVG0BG77HiIUg1JM/sSNHWaVYadDfKi20XADMdn/6ogJ+g1KrjFdCY+hxA1tY4jo
I7CiniIPB2pC6yyN2RVXqAgEh4qyVW5kA+Xaklv6PmoCEZ0nheFRhl4M/Y2FByU6udUszPMhTWcm
6JTNSaSJBUc6ViSPUmPqbsM6EdVjiA9/xLyO1yNFdw2ITBQZj3zA7BwTNlmYjNznftB1cB+OuXcD
s3pANQlZ9yGlJAfDnZ1DIOS4qezEPrCf5VfOzG0b6U7uCZExEpyQmDdG2s7nbehKvSqYkpwlWKXr
dYWXYeAL0Tfvo/SA2uMJ4vhAZr2daPdImvDW5IFfN20SbrWHSNrSBfIsra4+o9UuekghXqyzdsCd
bFZedO+KiBAXp5uCT7jEZDPJujpHoaDImkrTNDgwcpR8rJUWzjrEIqOvKUg3ryTmc2ymsfPgDnDk
9yqh6ZyYYcaynGvPyzCEpfkReqsDx61P+JinyY+2wdR1dyOUnepoTZIboj1HH2xzLJZhMyDp9UPs
RAeVmOHW4v7xVllgBCYEpuvZLa9r34IXgz2EHrtKrZpiFucY2eWm6MRZPYMVLmx9H3lJBt4ApsGA
w/qNDSO9i3xbfVRd1e/rrLbq3eAYGd4UYvErrjL1RxTRLl2WIjxGyhwOqs/ZoKox9hkTJ01qbU0Q
WLva8RcNCL9es2dGHYUXIiau1wLPClbDSLoiw4+6rvVUvlft9K5rA81NW0lOBtO0BUV1jsLCjziV
pr8TKt/H/4w+y38QtwWX+MsbD3erH1O/Dm5HsyS5cXRLVYP9Em0DxMpI73+d6v1HL0PcGS4CKAIf
G/OfX6af86IMQ2M4+mPD/JkAREqhYk2jxa9fZyEv/i3EvFzgls/XIm1vciPkH//8OlZg2Bq7Qnec
u6J7S5cd3tMzN4JokioGUJ4ln4qeNtqwdG7Lf/Lq9vJu/fzyPqAoWFc+t9uff80ESLFBskof3Sap
dvg29J0tc29HpnbmS9qqG1ljMaIZY3rJphKZg9NEbwb34EHu3e/HDCgXajl4FB7n/nm8Hn3I+55T
I6uYZgSnNJ01qrAxJOqqbRqWqtKfQ2StGAKOCM5//X7+/S/ETdj0ubKblrTJhf/5/Zxxo/qq7Krj
nLQtnghKDiGllslgbskZB+zxkZLO8V99Ucf0TPr8JCdTz1/gnz9+Jxuyh4ATgpYXjeZzx4fXn2u0
Q3AX/lS//frFliv9nz8yXux75w2GT1anRRL4IWweBY5dKJnr4zAnxlY09seYGbvcHPU/+a3+/hHA
cM4xhOYbRA7qyP78QmStKP+Gh31MsKHpK9eqYKlFFNZ1h1//Rtbff2iOCFxukRwTbYzHP31otDO7
qZiFgnuB2Bx3HCnCboyjc9QPp9tkkE1hMiIvAliJh/YqGzrHvSacR3UyR77u++mvsjAZ4IsJ58P4
/XzYfD8r/vpH/bv3xLJsvloBwg5vi1hwCH968w030k0pk2MWx6Z/rGSnr8dy5LL0L7+Ow2P/e+8R
9Nif3ntgMVCAoi4+FrBM8JYydQbVGSp1+v46/1tedT9Vn3/597ePPCk2Saub5F3/qPFZVMzxLfw/
//V/f994Nm/67d8+v5OCL99y/ubhrZneCh7N3//P48df/v2Pv/MH8Nf/DSyGafqob64HGYNP6A8w
hvsbEAiPhkJeAoFwWQ3+EAYd8zcZ2J7HGkEhlev8gMaw/d88YEhBYNk828uf/PVHu/794W9/+ucf
kRTCR5b8YZFACkRlxCwqeBVIsCyHf/6eZhZs/yzD5pT2hrxiwRzwjs9FviMRmhLv1t2LIM14LLBH
U9tTh/YKWzKu1qzuD00PcSmtGtzkEPyXzEoaPJaddJ7tofAv59l0HxJBXeHADP04UdTyrUwMB8tR
NB4L/vfg5QI9XnL7mda1pd2PbJzxmHOM1pckIu17FDAu7wn3dSwUNLg30lP3trJo/F363Yul6b2t
nWzTLe3veumBp+kNn/3SDY9O0Z4aDl2P5tIczwlsl0zMVSSZWUKhdbDlLkNBZwpR0fNR5UUm7bWT
OtaxVDKkh0GAlwGyHuHscYp90pLAcccMTFndZVtHjnRc6sYHvk6PfMeav2FwsJGxqFZT4pnnrutW
Fw65gNOooEDSmNdfunbvYhHPsrtem/qi1NG8TX2vIL/mtpy2WovAb93fqiLmEqIDxkCKQ1bWicuw
a8C/Unu3RxQIXqzGpYPaKPoTpzmGU3adXSnlNAeRYZ6kaQeSZqfntyCHO+8kKZZTdryNHWPK1TP0
y7DR4tS4sDDCrPpiT6/EpoDaAMMzz4YXeKDRo+6j4XmKw/Y+ADv6ac3u7K8AsUM7TGqLg/JkYnk7
crPN2x38d/MlDwTFBy4H7IpWGH98Tad6IARHHcJ1IfvwPJH5eBZwvd82FXP3jUtJQ7IpaenecPGf
3DXfEUMCDVY10NJuJmjZd/mXNQFBCXuLMatZkvdo2rI4d3LX2IajqO/UxOfi1rkJ4hO/DeS5G8oY
Ye+NDI4zfDDkowr9NKYegpgMuie/T5NHyjWiTVsbt5SAVWdpP9hf2PPFKmfqBSKrq/H+ptE03th2
+gH0+JUZVHhRNTPWF4JDZzYdlZtuwLu90mlpWctNu8twuVfUsPddehuX0sJ03k4nBvP+VV6BOTEy
bo0FbauDH/XnPTyWt6btmKPZ7nCIEknebKqWEjS1taMxPADuxCXiIK/eLGUeVwAVp93keeMJbUK8
xE7jQYqYe+PZh7f0GFUqOxbZMLzm7E9vQ8glJMZkuClbKc8Gp243STBsMk/cJKNV0zE95uugU/0b
t+/6ESp1vG/KznmpKMLlvNk7S5FA6FuoylzX3ZyMyIZ/tbqMWhF4K5I90Rnkf9wCflNdiTEB4CKr
6imE7sN8Mzc7gMLofGszr7IdnZyQCcwpXYfo2rfEyyxgq6wOV7ZDtlCj0/HzmqjHqKzW8EiFjH/q
CG4CDjXKi9DXqHk6ta8SnJEXVdFZWx2j2bS9D60O94dI1l5VeRdZHGGGCUmPfKK+WZ8SPulnB8nq
wmYQ14AqqSlSEDaWs55MBJJs29Inylx7eEiauKj3+GJNBZmsy3wonlawyclQAqFwUq5XDor9wmwW
FzaZ4W2pHHPXIX8WqFXaFJsKOVBCB4urrXb8PsFNY4B1llaNP4ql+IUewRlUC7o3wRmxCAjTHNF9
1quB0p4mgTd3apgWnuNTJZjlxuTZcbPh9zX64qPNZ2/E4BPZr24jRrEqqjZ+GUu5lJM4GQNvv0h9
MF3K7vyXCWjtgH/bkQ8WF69LLn3Dc23SYXVKwE94K7S36Ugjtij2GoQMKPcgMejnG23aSEXlP3ex
yOU2ULK5NqtOXjjltCza9AayMGLSRb/G6r3D4jB1e2DOI3QiOzBevHikeykrcSZCz24RxZif5eYB
q2UFE5s4CXRu6tS346idcRvZFm6Z1hhSMLMFqQusnaK8S7y+0KtBzkj+qGPtN5Oml5RgjufFWBaF
re+q2DTOfGilO6LmuoHFE+MoS2umx2aEdxtvbta9JAQuxBrNH8PBAGib8Es7xeusM2Dvma0IMaor
K11FnHjBylI6dJpS5R0tS1dwhDHqfDWGVzxhm233pWwntbZdMTDRHWt1mxC+e8Jd2V6owP2qJ6N5
E0lw6xJ6oAUXM5S/GlUJgNXMg1MnuvF1kj0eSrfrvVeXvBf9wsT+jqYXkeJLfOXtI0rFbqFdz/I6
ykKD5j43tyjk8pthF6QBv0DjL5hnFWh35ZHTHWgkytMHpLTxjEhs9GgyaKsZ31DdVVkmUPiBppFP
S7KrOMFAIyyXSWAXUB4ujIwBOaNyiwmQzjtxhMTPc9/wIDxX6M/3uOGzM1pvbPIHRPxH2ovoI9pD
i+z3IUOXhw4AwkWWC257GVjhZFug/T4TseFn9rmOnJiOuwXDiITUThsH7amkMe9JemnuHhOMctU6
9DEMrZ3AUUTh0BnOs4IPznAULkfDbPkBRR+pj9rogTQQuZ0vAWjwxOjQUk90dXdnrKHWm2np6Ykw
IFHywgWoFPpzytpbODRs8p+megDo/kvA379peycM6IEKBlA7wnipFTuUPUnaOYAef1q4q+izKoLH
aB6NB7MK1I3roPZhzMdzF2snv3BgRlI4iGrzyaKrr8hqUWASpLF+7Ht30ps5ccpXIysr0PtQOXlG
K+dOJESzibZlxrcClYQEBXg+8pIBsIm1HUqOCgGAirckruZqb/Q9tYLMWgLM+UnZ1HsEM/NZ5013
VxZm8QnoUuZPFik/lyjC4N+moJ2inT9Av2r6FOuyphHrOogtJhoaLw1QrEgMZyGOC1rg0/hm0HEy
LC43pHwkNCyH6huf1ZhSaCmrR1rN2QV6YJuua823WRMb1WrB+YKpri0eEOqoyhvDzzDs2LUBdSBd
QjmMRnxKBWYoGGPo+9FBJ03QkQizm2mbdR5122Es9NUSVufr6dv0+tpZHD6H3khCNBjpj6GrWF8x
9qseu3b0bvSQBMzHEj73tGGYjIQ0X8yjyYpqSre9hfFa3Q4ypARIm/SVegw8eeKjJD8mS64eQopT
r112OL4ZYvIRHztrZ5VWBwekz+gkn0E1M7JFg6TMMb3yLBEy0pKFTU2YXz4adYBxntyAeek1I+9I
oLKaiygsVJgbVXKABynf6Idw3iHF8WNFGE0fiRsPvL/xhMXd9aN3yXn24KkueCSHx7xrrg0WP21f
ZrOTXqhJhOPGEGre43sWB3baKtvnnkVZVJ6ak78vkcPPQ2AmZ6OrHei3tq/TTZLE7SvVfjHzFPTS
L1UF+WeIY+kkQiP6Nmt7mtZROwfn9uhcUg1pHqeZrPrvqtH/Xhr/2aXRNR30uV9cGpP87T1+U/+Q
qvj7X/7j9hj8Zi7lLv7SyCJN92+2El9wr+Q6yYLtuNbvhpO/3h6dpQgZP6Hv+dK2uUf+j62Ei6WD
SCMDcIzC//5HP10Xf3V9ZP7z0/XR9KFTWVixMJY4lu1af74+2r6aOcIvQDMGuBuaHqERtgFjvMqY
6ne+kSxXZhw8DrWQew+c8Sp3Q73xhzQ8Eoi1P9jGiwObDiM+pKMuD/K9i9XuFZAAqb7ZqzBl66x+
r7VJrWJbt2s1TNElcc/xVgaxsSu74vt8TjcfQRFO+zFu/dvKEMmwjc3KpeisBJdVuF68Y+q7m4Lu
gtS+wgpPlqQbPH2s54hgLqScySqgfVQBGDQoFFUQdc9E0IOPzPA6ainjKdzTr9DtnMJiDqVSNX5E
tDG+AjjrTrQ62xvhjXo/A3s5oOBinbDNYt+OdUehsCL8lMgrSIjDdgJVcChj09rUU8fRq3Y5DnXt
fD14wOSClJHSKmfyTXKqSEH8h0n10MPN+EwgUl9o03BOtezuAZEHNAG28trxa9fCsIy7xvbKkLU8
wfRPbrpp/G0Yt2wsU572ezlN41qXdvbcdpN54gKrT0VmQ8PN4ZZlSUIzGbFwKkXaO0WCAituS14r
nE2xijI/AbEEitAOI3lWJ617HuGX/VaNLKLg54Xx1U+evsg50jyX7EwXfOD8ngJLR1gTwRGmezkg
B2ANlqIk4a64gprya3Qz+EcL7Xal+j4/1dkyy2DdHPIBpM2s4DwyY6D5APmRN8oo7tzcTneKuApo
k858JurKhurRvBuQ8dpUXWYt1+72wFip3gxOwK8eLZSbSItV34ueRqPBSc+EET5KjtgbiOU5hmKl
V33LLqbn2HkZuYMdOlvCB3T9fIEJkl1rltobD2vuqrGHHI9zS+IBVLfNmWqbi/jT5i3h5FZU4tKy
+vSIv4WgZGieV9rMz4dyDj5E5UYPY28BTh+c/HEabXWSMfCoAdwbm/8Y1Nx4Ddo7K9O+Qd2gSckI
DMAKpUvs0m266qPFXhoseDSri6odFcj25eyAlEkHb7zkxN3F8G741iZmoB6UH9j1BurmvDNy3rMg
tcyN0RTd6yzi8oxOjuqWM7N/httb7qbBbFbOmH7U7kK6oa2lmnz/MaswK3OwowDNiM5EM6WbQWTx
nrBh8WDBB72M+e30WtDrTT0fIZFVHafRJemN6NqZLRd1xiFfC1mYyyxkcXPfOkO/EqE5rTvyGGuf
UeI7KO82oPDWqA8wKKl3wU1FdDW7nrvyvbVGkDN0gBjmsLFNbeyacgAFDJBB1oyrab68j2tjQ7G5
DTxvMcnYsWdsflir/1DRflTNnGVV+5uy7ruseriwWactvHsswouo9oOyDnjNxyjLcsBlgnamnloX
rN/A+mK+jkV1zhGfvoccz1lbPCuiajE9yU1zCdg9IVYTwlbUc88YPo/pGY4LdRb0C6yM2W52zpC7
eKZWudm1/pA4W6Lcbr7VuoH8wgkxuw2+P8/Z92fbIX/nHgueC6phlnVhEBM2t6F3XODprpG9/vpX
Bzj40+++mBzdRYQXvst0wfxpxZ8MjZCYRebeEtFdoGgEzzPnzpDjK0PpdGWVFD8JEKfnftMBtsRy
iBsI6yzfhqYiAGxEorHo8olxfU9zyCjfFsOmSVX/yUkxuo/zcQLwPBxcTn61M1N9ZHfNq6RmscTU
v8c4eLKVLddZlrzX9UgR9mzl1yNsjCOCab1hqo/9x2rjk43BGTdx1hPia8C8FiCjPcqyTQ3KgE75
cIBd1nvgL0Qw5kS0h+CVSW/xSktHvxs8Iq02tq9LypfrS/oy4108WPm+1IP/jOsgPHo5rWjTUpbK
P/q7Zu6S59RyoML1w7wJAi0B4HtiP3TVvC+9wTmnW3s6RrHUGDmAkO4ibUd3E1PJnm7RqF3zYw8I
kFm8y9zA2jMC9kjNE1lRDrY29qCO614bNo/aBkUbYWl/5IgfbGquOF+eGUSbRGfZ0qNCT3cl0jMu
bZG37lpbPBpa2FfBLI07p6VokgLCiL1FmuUnDMDx0TNK71H4ZXENy7W5lqRlT+ZSSuBYbnwe1mZz
QLk80rG00X0sN37Z0HBBNlWTVrQQyIZhuBmHPLskh9vVq1hRtBO7qLIUNkJumermrrOZ/CM6cNCF
4PvNpSP1vgzdMliH6oGSMyCOehaEaXVLMWVuLuRvxwaf0Gj4UnE7nhV4Hs5zkv47Ds7JuS+g564a
n0KhxqKOmcwa5dhm01fnfjWEV+gI1Y2HqF3vsXxMB5F7aiNcp9g2DQa4oJ+z626IywtvnPUmxmW+
yiOnOpGCI6q/rCKqDjmu+EfsQiR/iysQCXeKS0U9UF1pRNPF2HrGnmwmRgS2ifXEUtUua1bksXqF
yzrmRFaMudwwvuSywvXLWqcaJuBDQwsWznM8DUrs5+8LIxXILJKsFC4kFFbOZllDJXU48Uol9sxC
EJua8ALr7bSsvOOyBje2O56KoWTNrWwyqZQZAXMaJlZ0sNa3vV+XZ7Npda8CcWtTYpPict7Yu/z7
xpAuewSpP2yVyiLBjW9+vKwZthkHH4EoIX2wbEFmUCGRB8ak0Q6t2r+fzFJctZVyKeVZ9jU0M0Cq
srQysW9N2Zyozqt27bJPdpANNun3HbSoIvltqFLx/6g7s93IkTRLv0pfzdUwYTRuRszcjLvTV20h
KbTEDSEpIrjvi5F8+vmozKzOzK7q6gL6poFCFhIZUkjuTlvOf8532Cr4TFN/IZP6QsRiZA2FfXSs
QpwpIWAEKvc+t3Q8ubyxIBviHZamcW8WjUfquuMt8j5PDfN6gDA4SSzrkYKWRQ4XmasBuAyes4vX
c4fg+Bj6cbMFLQsVI8zpoYJ3Ml3oDgSj5hvTKXSI8RDlKQ41R5/dqIr0lFJP128GRZ+vOfr2tqQh
e1pvetm1I7v0ZPUVjmScsBSGQeTFIazuy9mkMKHtYsq84tb/0Sy1vJvQ9D5oLB3vkm5OvhrgyB9C
xKSOkrjBo2MbrDLxamPaFcg1XDZ9DYQDRtKNa1jDsQV4dc2Zjh4ljRFh9X1J546qpfhch3VBWdyI
gazWXvs+teOLQP/cwdlchS2C4dCAlHlQ3KIfvYhfPOXWcKJomuBfnLojjmF0LOgE+EWszDbunKWy
Th4R7ocirdw7LC/ONvHYurh3Vo81cYpkUwnIsJaRAC0rIOThLBwVJEizpgjGn9Lu2q3xebvgoQCH
JeId/vHwYVXlWtm8MGznQBpZe61xGm1c1C4i/VC2nmcU7AMmR55izALJGVoMelOrjLPfjPoIgGk6
px4C3GpDYcrbuNGXBLrgqzmpuwXTwaOV4yWcKoOkGfGVM8kn4vPaVu6XeJbZt9QCdYNB1rE2Vlv0
7xFa0rd66LtAeHYe+FVGN7YLvQ33UMBP5AR9UboXWft8+A2vz9nKRfLFaNbAoZVTDwZTAsOmnl37
bgVChzhFt46b4qiv3dXZ/UNIA+2zp8tmw5pIIVQt0mqvkr4J1jH3S9Vl9nmcuwFQOvJHZKImayx8
fLG3nDwZE+DSawxccWAPGM/A2/bdsy/sn4X23+cJZgwbWM4FibasExwixdMO+3hTplTEoPzPB1Ye
DtZhJp5S6EOA+Ion067li92Yw3Ec8vpZO076HHai/ZHxvO98LFfHsV9ouxBPlgsZkjmZ454cu7qW
rr6lK20thoQLPYB/CoiWL2uhfNxVgRihYKEfQ1m/tEghJ+X27LshgGM0Peu49HUamORxXxODz6lY
bHmZtDEws3fDD9liOI9clWr4WeuxfqE/DjPRQOlHbH8fqK05+HZD2w9U36ukLZJLPeP7vQylUd2T
jpKPMfeXiTKMqf8xZgwCt1bWqauyKVltxshKH4i9MphY1rBpCk5gT6cPcKSKUY6f1liKjdCh3s3z
W5fvCtsuT0ZIv17dnmVSAqRUHb/7mIcn3JjpZeXrrbQU5m3wBvBocx25zdwuPpattwTA37pDHS4T
FyfLIhGFvjv5vjwka2kW5WHeS/HZpBUSlLuGWz7vnRpOg2UO3re4ScwDeL10E4JaHTZFPvPUtrNw
uYZiu97UVUdSkzagcLhePPFzHV0Hoxmab/1oeLdMbNke68eOwBGSHPGkexm1M63LSbJ8T5kp0Yei
noq+5FA9sLcva+eYHlt9UKKB9hlb00GstFdYGeKJSCKoQ9JKMSg6mAQJWiCkHomF1QspOWMr4fOd
r91nyBPLI1WKdb3NBCEsXE1X4rMlreJ3vsvLSl6nXNlBN4GiYIQkwRIk1KvZgE7Kg+/5xoPDVn1n
maX+aWfvYUfwXdcTsexoiV1YSbN9bJOMY5FRXheoe7ZoQPnSjeeBZU8P4DQbVhHa4Zy1vatwvoPh
zdO9/1kpZ8wEh7XvmbuamWS/Ns9xILz0Ej+7GChQ+VYt9zM9gJLGgU1TyvRn6kQ32Vpjp9pafPGc
sHnl88XmtRbf6bUCL1/L8OBlMQ+gGNZwiDVTlwdoaXhdnE5/pfvFeg1F5jy7DJK2NPjZpw6ZnLob
evjctZFPxSnEljCH22jQ15em0alvKb7HCw6IDDP4Fya57j2EyfkbHRALUd+Itpq1GXBJXRvoH1Z7
2HfkI9lPvekF2Y9ulZJo4+q5i48QNwvoqnMT2Mi7DJD96YFuKiqKjAq0b+7Ze6xZ6dHG/bfB5r7s
5jycgzGhqowzJFUvBFDoQWwtEd45eVmf7GaY9lFO400GJ+5ru1YsjrKnPNendlHZrX+M8jwm55JQ
hg6eBOisU8hdszY3jnWfvjSfdY7MmyN6uAtw8SyiG+Idy35cN1yimgzjzOxrbsz1GU/hcMjCmgNZ
Bv0C5CN3frwXjz5CcLAMdXVOPzsnGc7UlJF9NlHmhiZi1GU8gVkpWLBJC41rqCLd8KNU294vhnEz
9pR3z2FpPc1l0jGCXllqUWkd44wVIiRlset6zLLY9YtjKVG5e9KiG1NlMIbTitWMVIDeRhkI0CFj
PGyG4XXJ3KL043cHYSbNxCnCz2bG4aUtGDbJbLKCoYpR8UF0xMS0gtxZ5jMKX7nj+HDPvXwr/Vzz
2hYTOWgK1q7jlYBV6NHboRMsQTI5QKdBvXA3V1l+ibEk8RKE5km3lUneaEw5MHTlzzjU08bV2JKU
RcEc4UyT+pyQKXkJO+a7zKvstUzsNscPJ8N7aDS0/HHQvuOu0l9s2B4nMbsoS8x1raeU9P4Wmlb9
WrgrwqjOqwuG8ZT7X50ea0YvR/ij+cEe2+aqJER87BISqkTRoSl45Fdtf2EompoHnjDra8917a43
iDGXTHKDpED7iLE/mCKyGK5nl0o656k7zorXcyj9V1wiWwaH6l6Wo49A7qVPeHztE0Vz+ZWXdBh1
eQSB1gN8sVw9/DNP5N+7CpMeV0yLhU8/yV88XjotZRjaFiCEee4Cx07djzYaSUo1Tql8MszcfyEE
RRhwS+B0LeOlahfHtQFTIZvfXQi0bZDbThzMpLWYLax6JZoOwbnBFwPA13ihQrP8VDiFO0DPUxMC
4Vy56pw4FVy7jhuisf284/93q/b/kyqOCHWvRUN/0Dr+g4/r/7VD+Y81+b99g9/Snt4vtung71MW
92zfWRWiX01dvkkhu2/TXPS3TqPfw57+L+gmHNwdxCOf5hzCpr+HPd1fcNQq0p6W9LCEef9Sizu6
+581GjKodAw55E0tKXnUyY7+SZ9iWa3nRMbjicwWvIIBhuat1zlDv7MIERAQmIY8PdJyVw8bDjVx
TxyAKzu+BbjYhrLTgIBpe1ri0nGvTZFx/honCtkYf3fJKyKhz2ldTXMbGAXeVbj2EOmdlsLjVsNe
uqkcwBKY++f6FRPXaogwE1bJpTQj4Lh0K6hA8hs8dTqy92bPmrdR8CXFrCVYDWW/18ucZUHY2JzS
DHbrfFfKSLFXaV9/8elyWqmvLSgTOYlZHpsJswD+CfAWOCNG9HBJGmhj1zXR0JlR9HXJEIWR4VSH
G4xrnk0GRUNcaIymSzaWKsTPOBHVEhCp8PudbRv2fUk9Yn7wIcS/gISVeBpUOH+Ax+3vasDmu24q
yhXyW7OwWK09vsVpN50wydKWWtRu8mobbndsySwUW10JgTbirp4T+eklALANKtdl6FpKKukY2T72
rpxf4JqsGYdFkgGXokqOUnn0olgLNdQbe04LJ6jXrIEsTH2tp8WgHZ2GiWaxk+UG2PNgPkgOsozs
7bmJ9rZfW/7z2JfNacYqaga5L1g1F1wjzWGeTKhzGzoh2uTUdJ1DjmF9XTIITBYx2DSnGeuRWSXB
CdRGjqBcK19kZ2VBNyPyYj46DX284lcIPfJtqGrnZH5UmSrmW3OaSEEVXkybXOSpaFxvT5xnNNEk
M8SQgN1huged+BNpiNqpDEVOgyo7VcYwbo0ap2HbmHIfwoXajnQY3vieFzMXwZ01LzbN55k5w6HC
+sJs1dV0vvqD9zD600nXhllvPSP0z0Y+EFVNQ6J7Krqx8vFZ1la6zdzyquXzQYW1890silUbPOkp
Kg9GLoqD0/lyO5W4F6ylL68jaZVnl4/NfQF48eROawOWhakOBLw6FPgxoFPU58FtruiPsgGv2xlT
G3XN9K67Bg9lsqUVzRXVOh7vqh1/tyk2OCi7LJ6T3ilvRovqwmEErBj51UyuKKZTlRzhLVAfL7Dy
obr3Wpum8pK6FRvEXbDgOU03UyzCr1E+PWQ9SKW5pzKGeNeyaTyvPddujP7vV+hXk2VwaMN9aabW
Q4NAQ5QPnBfzd8rLw9wO7BJ3p4nkuBmpx0rMfrhuyJFym41FA4DfGR7zuL4b6/YwMmNng3KAT7W4
G27DGJsGJ5Ye1G8CaLvg3urIw9i022ge721hQvTxDKga9Y9hoGdJmz2iv5nRsdb3+KM677anuuAF
GueAWMOQHTRP+cLIsWYxsh7tkc8/zBzOaeH33IwPJpv/nYG79AfnYj7p1XoC9waYQKuFZ50+ttn0
06OlfChiCoi0wTtfc0IxCpjo0MvXmRJqKvClljNdbmCO7L39MlcgdmODy0NX5MTRaWDTnsdQanaW
F1JTEOvTcCG8ZTcHi8zOteIcthLs9EOGRcmlVOoMV9xjDJGPyG/M3hQN8EFmgWMig9QFFHbAwAKQ
BYWUVOBuLrA0UkfJmXQ0xgHQlrTE1obez5kbfwtwUjk/obFUqwEPxKGf1YELXzLwY8chTtP+rBua
qMSgGjTL0NrHNFAFvWljgcvG4g5Wm7uJ+k5iQLWy94oZxV5AueWX107JsU4Qyhg5qPFJYCWkFpyD
zNyoZ+3LiFj1qJN/cmpynb+U4CnhCLHGBIjAS9vzrfVY9YfpCUxo5kKxiE9KdtweQ1MX7q5Pqvm2
o1D2q656mzWuSjIGdw2iAjSW8rFsjDlo0ZS/w/Lw06u50qYZZL2zHA3pwi5v13d/i9mSbUoL7dWc
pUM0E8lJHSeaMuOTMxRK30523mLUIVH51LlWdj97Ah1nk/nu6FxoyVHXC/iSu1jFLFHg5boNpXJW
v+1l370bljTcjRO7z7jGGAyW2UyBq2c4zkZAINKIBK6+9sOsO2ntzQfkgfKCqW/a5zEuuAWr5dGZ
PP9MrE3DKINhioYU8diHeENSo965RCxhQvkwnKoR4A6FLHJjUnGy9yb2rV5ValPZS711tb8QunZb
AxsKTKQxP8Dn5vQ5KYE1W8xOceXZ1FagYkBtHihnJtozn7tO2qc8qiCrtMQI77PMpZil6qGbz511
11lx9NDoOVgs0o5JUtNrXC6U246pWd0yn3e2QALUrdO7znNp1NZutBQ3WaJ4e5RV6hrE3Ae1iPu9
FamHmKqBbed8K9P5Mvr9G/CIwxDXNIN2qLJ1+j6O7b1vmOoK8RozprG0O4xI3X0sMp/GLl44zhsI
uQIpqNIwJkqm829m48igyO1pM3hUBhrlvdRDchOjo4CLtlyKTuKjZ4fOiW2F8o3ezZ+QQUDsInI2
pwW+IuOnuhsDgMPGWlBdvqQzaqyQ9fukY66ure1vnMUvjyafzdvGa8yHJHI+vMqe7quYJ8/Sw3DT
9WBf94aKO27uC9XCJzWYdnQuR2oUv2Nmrl/ozSEJqjLPtxGuRucGK9coWZQdZ3qmJ8Ucdj6jjrdZ
utlrjyd2ecClQ9XdXHsNnEnADK+mFcU3IFutG7RW9x37hIfVahygHzmW8T7GGY6pArV1C4HCIVUt
kK9ij76EInUfLMvoP2CB+ptM+sWD5HJMzDfKloOTK8gVzeBce1PckhEfcMYzVoi+YfaM7oXd27AT
WW+aRrPPD1DXXHtKAtc11GOTYTqA1eC+caoFAulFU2QetWjyc6IbQ/JumrEgc2lk97pstN4yaLaS
QLQIwtssx+exRYLQXcBiVxMem6Z6F7Fi1ZuJWVqzXd2LN0Uf+bycMmXb95YlMEujuZ9J3D+ztdg/
hsodjhy9eskSWdlbq2aaRVpfYjVTQ3msZ39h9VMJ0qkezPLJddLsOpsz66ayi/E+gnb0MlC08Zhg
Jd83bRjdL0bGkccSbfnAj5E9msvCu9skbE0LZvyzq/R4iRubOYND8vMqzmDfI3Y0TuCGVRfIVr7O
dYn47Jk63Yg5SyH2JN7LHOqfYz0YYos3YKREoNzLOWHroqQL2Tubp2+tNROqD6eBCqeuJOvdiXh8
MJmyvIQTajjv6BhiX+ikIkPtjcuRQYX1bckasWNTwm/bJ+l9Yob+W90106NpT+VV6tJssJlKoBXr
KRwjWSpwPWN4QMFYR7b4Kxb3A+wr93ZjQJi2yGFMAcbngX2VFie9tad+/sZUx7jRoi6oHAxTy9/I
Mswuhp021zbzU7RcOX4XRbskPHOdesZR02LQ86VhXSpMgdw0pIhe5KCZ1eX1lBTb2mhbd9OzWbyu
2eoHR6sMfldoYU1sgIR3jLF3nR2W/hZWIv1fesQ0yqLXDTsxjxONNCEeXzQ+Lb8RIJyzI3zF+H0G
0xmuWePxuiZZuGlkiEsxz7xuuSjO2BBFsugyTywve9rove9R3JtXYeIO5ziFV30gLLM89Uze6sDs
ze7oRHg/y86J73q3VO/VZPYPI/MO6Ix8JLk8QTjjQxDxEBYU0/PIUztvb0HhuVfLWJunhCAO95+p
QB0EiVjkG9JC0V3v+MtjLxLjdk4nFntPgNmkMiM3fgIExqbcFeg/m64Tzs3iJ2ApEdHHa3RxREWm
he+R0c3dno9882PuI2K80PyzbZU00Us5gSbcZ5B8TwP3jZ8yGfGrFlHeAKpIUHqbxJsYhI0Z0lGa
NU9mkS5rOfNUBDkTNXj94HUDn6paDKOUxUP0i5f+0rWpfwtlzL/n9SlvdG9y6nS79rVotBmQci7L
HYYFWdMc1aAPMSZrNgW9Q+02NGjXNCM90bBtgGajI0jvwA9SFZR6FZ/HFKPJLcGZ5HZIZHRsDKtT
DHAi69iWSOaAremAgbye9XIL49mj5KPtfSo58fCA8/C+0vkzv3OPob6OYYeNHb6c0eyKMGlv2nma
zW3S+9Pd3OoXKcTDaPTNIwCFJgmGqaxoOReiuhuzKT6Oi3Te3MXw+E9z3t8kkZxODfi7oJ5k9zI0
VvdzioQqdjid1EMlCAQtdho9zUyHGaSO1I0VLakfkhEqBuFqltmeg7BxHVXwhfDtGFQpRik2HqIz
X9vRlee5tAgz4BsV6cEHx8NVu1X6BgGxvfWY4UHzaJZ7Gj+mDRaNjjndqF49U0wPTIHhi5mTEZ64
KrnR3pwsklucN+luaeZitwx8OrdSzpV325iM5Xf4O8R2USOApUZbbyNcdxxLoroR5jp08j14m3Zr
a5/7JJa+IO7gORIDM6Y7o8XNByxaf3hW1H8ndELkYEhV0cIlG9cTK+vEG9dZEvlc4RExHRcmcmlI
BAhHM5qO0vkp0vDqN7zEjC99v065S6/JzV0xZisKmwcbo+oINMXwqLFJl6EnpJ+n5s4Op4qjWW6V
0SEy9LyBOtVcKyCch7xxgYyoYXqhcDLMbgujAH8Pmop1s04EBWCs59al6ae+uKuh7YG+5yacHKbG
njlfeKDaGbDVAeNVWQUWVXF8mHMfPb3po4+lXSH9iob1QDXTwji4iDLSRa1qYffnOLgsQhHzWeej
EZ0UU6Q4wOMwf6t9jm2C7pOvE2DBH06m1UkYfvnsMMN/8stxgBIrhT5oYZBAM+3+QMYHwgstAWvO
a/iZmXrmRmzZKYVhRZlP24aqoh0D5w70s2MAoYdb5Geo7COdmLtCYnygq5gUBYgl5wPHcQegwq+d
x8U3c+gAXCIjZokeA679THgsKDt/eRinWdxAI7J3OJJon8FtOW8xgVf3HXXVHxUTbfCnLaErMFbs
2R01LEPVG9wXeyu5XxCl9t0U58+2b4w3eWZPj1XtlSeujmStea3FbeJptfPLOrzucuGcRx74x7nn
6N8a+XyMPDr6ZmIlP8G5lreObB2MXQsn4dQ+m0lnnSYz7F+ifrQv2KGXiwex5Rg71nAaopj67J64
nswwo3rOA2fy9ov2puZCOt++igerOoLIcV8F79w7YZ6IFkSm5CPK9y5czOyqHsrkrvNoo8T+tYk7
AFVrDIXAQiijn8qOv4aTkdPOWQcUpFoHznYaO4cBvAiY41Vf969YS0rYCp0+QAJuKXVssh0xUI6n
i3qGc4+wHteAp7rkwwQLtaoVJApbOBq95XAekMNZxmFyxBufX0KFubSn7HsbmVPODFuX14sNPpt5
KtgWBozHKrP7Y5+m3s7oVbrn9+n2XkJRWOUfGHj5v4rE/5Cu8NdSdW5xNrZwHMm2SYjUdNdb3h9u
cQbLL6ClyjsxnJQcO9dTmrJIStJpa+utw0eI/iCX8Eg9WFR/zLgcNH6p6Z/9IH/1IPOTeK5pk4B2
ecQdS/2FjECQu5kKAl2nuXWJsXb9e+xbevlSj7bf3SpVmu5dRlmVFeRLoe9HGo1BEam0hwI98nzj
UXrSk4SHOs6yjfZFSmKWqahTNG8uDGB7Z3eG89z0Mr/z/ZBX3rXyF0V3OrLEKsgxiDHf6doqS3w5
cfOM/GHsp763HuSojY82JluSDSClPGENHtzJKHnpE2JaLHH2tS8SRAE1imcFr4rWgnj6QtNKqnYo
sT5ONZFdbPJtO2uuqETAKHirgf9vIVP19x5Mm4sxTdb1kFNvimCb760pf5FWJb7gLTt72oTStYqW
3ipf1p9K5ghaHKnUyGQcILk691hykD1p6kIC9Rwpftafwqi0G++7p1yqwxxos0u0mM+uJZqG8RCn
/E2+Htin3hnkLopUgjUXIqgfW3xO88/Tvfl50vc/T/3T5w0gGbP5wylb1k4xqtv0855g9hVgwokd
re8aBuPW53UCNcl9S5ZkJcz76mSE8muEu/FUgzRjQs8Lny0zvXupvzZqrHcWZoVcX9R6kynWO427
3m7Ues8J46mPA7WwP6cVBUspI/sPa70bqfWWRPYJsxEFOwdIJmiUqyK6ZTUx3uHFcMma1vtWut68
AKNZN3K9jc2MIl8binTmLVoO17Xah97y4Dpd9urQm/TmeIvA3jmTansG6caLBGvMuekX7pcHbQM0
5kua+qUNa7f8bsTMIoPYGaKfJEir5u4Pw4y/41kFsvjXoQDhbaYS0mGsZoO8+Mu0agClO1ox20nC
Weu6NugtqTTu6K6l9KwshDo1qgWRStsNkNG2ulWARa/oxMC2Yrh6Ort91KCmLQRmUQBKgtGEhO+5
9dCMYaOTvrTFSCo4At73YNNWjxUttdEAceK73nRLj8itzjXOiUKb45UJmYJmUmsKP0qjt/ZuUruU
mjXZF7CYE5K+m54JMTzUVnzLnO0OVpZ5FYURFgiLRhcRPfCMWzeC1A8XM3hCBiByVjwBgBm9jpaF
tlHuMU4aHMu9ywGVvUMcx9rL76gdEXdWZYJ6q0D+PJrEr+G0pZDppgGwUmVVGJO5tnU3LC7NnWq7
ad9xkul3DtqyplYXS3ngTHl2pvsGEtFgYlXjAl6X372hA6aYKQDeudPfSX/snkCsh7vKSmlNdJZ8
5xPhJjqUe+FrzFThdXJmgtS6qNo9zOz4kBSYRNh1bY+ZBd3PFLFEx1I5PHK2q6HlOa1LmBJH/3fs
3D7b1yDCAzdh2A9T5+PMjmVLt5iHK+xIoCz8Eo7MnwvTDg+9FyUBYQ3jfkIZQSkgAE/geTznqYJU
Bc/8Bmlx4VPJoTNP/emSEbP45peM0vl2/dY0VHkPgFCtXL66+SrommUKbCkwMD2aGZOceO8OA1va
4oz72Wv6V3K8yaMRd/KpSYuScsdFxNtqbFiaJp1+Wbo+2rWFbV1AfkAS9rw+qJg1BDqKvTsvNtOv
paABYJPF/or255U5J5bArgVbiTr6bBEH8vuC59pPLYrHqwfYnPV+zBEo3M+daAFB88U12uhaL9Na
e9GKgYm9VfbqDjA63sd6HSKZn/MkEzIX7PzPOZNYR04tqi4I93qdRIVdzlQKYEGaBW4p383PqZXP
/Ep+TrI6y7FIwWrvKf+cdJW4vxycD5rbZ8LqTfrBzerXCHUvOQKTNaObpa5NsDPsY9/tQU8tt2+p
ALqt07YUhjBz7Hbin9wMLFpb9NDSTrmkgdaOeWpk03OubgCOMDZekJp6P83SY6pcTH0zAoazaxOz
ulh0PCbH5lPTnVZ5N3PMl0bVjtr00WPmJy9Juz4gMmUyBLe1CZeFfinf29cm2AB+6m7vMGi9TDEj
os6onGOdzd3bf75Q/Zla4ylBabqyWKRs4VqmZa+zzT+cKwTKfIYk6p38yLmJ/FvqxK7q8cu/PuK+
BvZfddXP/v+uk/GPqp5byqj7zzjUv//bY1Xwv7/+kT99BYmp32br61D5T/8SfIJCvgw/2vn+Rwcg
9few1fon/6v/8TeyyOM/AZW4LOt/eKn/w4D78qN9y3kzfnz+TJ+ckl+/5LekmfeLBRMergiJWMW5
jFDD3zglCmehAibkyN9gJL/NtE35iycU6TPbs5TnMgj/20xb/ULsmfoEOCV8L08SQvv9l/9tu/pP
k2bueor7Y+aCXhrXMR3BjRxqiuX+ZWrgD6mhs4ypEXaVVWUDYsyCR+ocx+FwVaacg/EVyYtrLdVR
FJCqCKVm+VYVfo1fxuifbW0LvCX4q17cGt/EVoiyOlFRBPSVUlrlkVfpS/D0nEuQr111Gl1XJ1ct
2O0Pe3GGS0dvansesGK026HilruP4HrThIkdLQt6Ki4xLSU1CM2UTzc6Sx59JwjkFNh0lGtRAZu2
etOTB2FYRz1GCZAt81hBU9YSeBDTlbOI8LJ0TTuQCBLuc7No+Rx6wA2pOta3FdZJ8iZLZ2zcUkTn
0VS0TCRZjEKiCJEC3M+Wm67UNNAg3+AsH+3SHs9UopDw1i0G47M7x/JBUG3p7OloS3IyaAvFSVlk
kqfXTG3Yzan+DW9jDyZF4MQAx7Zk6BDMO0zv+tYdC6+7kq5NQYcMMQttay4fnGtTE3WC0Ecrtkla
1D8b6g2u5GAw+BLJ3F5Vcyoccm9EVrYuPCls7tRwPehFIieGmYTu2vdTzkww6ck0aFRsslbMoz8y
nGn1aTaHvNrNXcZfQK+kehFJl95mjHmPvDP2o1DpeIQkO9+EnPHupF6RAYmftlOAeFZ9lZZFxGxJ
6Uc7uFGbnVlVRUQGuJ2eRJ15X9BQ3Q8xKTTqAbsNYcVh4qVRWA+KjU5pwB6cjsbkIRmeFTUGhEQI
1autEiAu1m2LG2YxkE6LC4hzqWqYWdS9CRwO8ZTaLLwEEwkh/gb6iMVYBMNgWfcE3yvExSb50hW0
STPLwUhkihiXdxPL2aPGSeobAjLxxY+sfBcNpvvDLmOEmHBxSD2xuU+8BOHin+zRSOdd4yQy3KHH
0rrL7edb4w0W5yZX0LOiF7+YcMHbtb3XRDGc40wFY7iZB3x5OxTghYa/EWJEQ66y3TBL6c4dB+ds
Z9eKVhQ2DAbwom6Hn9y7JxSCxSlDmlQwGmwJsnNwYu8a9iHLfLoXVhl+KcYJ6ynCrEbi5xfbaG7E
5mYu55rJvezbK2bN2fchsSNxUgXqeBk6VBu4eVrRU63tmEJfnuiCXT1Ru84bsNttxhxguNx0dps+
1TSx5N4wBUCFtIe2i8RxEbKhrwuwZ06fSHoUnUifSqnFATAz15zEXq4iv8svczzKPVU2YbNNMu3p
65niWfMLlTvVU6txQo9g002HbXjrW1iXz7ZflA9RnAZ9jg/iAF+4W5D5+KQ0WepcM4xleNdTDaH5
C0hvMcU1kvodZOVyJUdyBFtoFMVwNoACz0/cs8l8NzOhIxgvtFdk+xFQGXdUEvuoYkWaJe+h0cT3
mjP8e5brBs901IML11hYl9sky815a/LIDHvfqQl4aIVUPaOn9ZY6uRjvF4qUhnm5NkBGP/Vz71HT
aXFv2w+TPTOhcGI5kIDvZ5b5TdjFyljjnnjUjaZ5A/t5KWlHCxJamyFsNhvBk7StnQGzqePw227+
t1P7sxjqgaRVMdV3nRz7g1kDe/nX9+2/vyP/aQv/r23t/5MMbJDd2Fr/caD8/FYUw7/9r7ei/j//
dnnr4iJp/7TT//r1v+307i8csyzb90huIZis9rHfdnqLM8Aq7EAm5P9cxR3x90y584tpcX1UHvlx
SgTWIPpv7jVL/sJ8T5pk0W1LuAhC/8pOb7t/PgEawC8gHwjP+csOX8ohMgdS0IciBIFB2aCmo0PQ
eEzobbyp7cytAj+EPIuASOvIZujsLAAf0zDEockZbm6zn2PPuXFLCgQFZ9hdTiHOMQdPERh9SMCy
NiKTOnEqqTnGY2TWodVtmqqfTyil1ibH6/RM/1Z38EhZBR23+yOniObWHGT2HLF9QuqiSxnvVb/V
Q56xIFMSWy4Ada01GFCUcXsmD0hxsuknb9QhuBcPWnKyC9M1V9CtEQO1hg2yNXYw0ua6qeo1i6DX
WEL1mVDwgEdeLUMEL4n5d/8D8xRpBmK18rFfIw793CTzpWlGegtaJa9qORn7UFXhYSYfYacLJQgK
3Rguc8/MnFsel3pZ24dqjVdQnTaifxO5aNIR9aYrl1eoL2lAAI5lbg1pZF48Pw4ZDqNLF3UM4vxf
Yx1DIVbgRUEdZmsPm1jmw6aCc3txUq9+twFQod/Uxk5FhrlNP0Mka5ykSsvs2XPm+jlK/OEo1tiJ
R6bF2wonBj+0xlMWInX9tgYL8sFWFZ4t9jh5IMeRCWjCnXPSxghBR6aJ8WgYhTchf3qk/Zch93+S
KAbvzcByNd0b7cUVUf1m1ElGh5fNamugNLB45QJxN+W7JDWt39vBavsA3hOOAjKGAXASc7fkdLLH
65+EQUnpFM3L8t6VwMcazbuwk61VPwGhxIetkG6ir52lkZiKUcJ0gnTqEewTBRc9O1PRbeF61skv
mvjOkWQjzJpTGG93pbk5G20FPGmI57uQsgt8vLC+bL6lvGv5Ed+G/0/dmS3HjWRb9otwDZMDjpd+
iEAMjIFkBAeRfIFRIonRMc9f3yuy0qpFKlvqerl2Oy0tq5QpKgYA7sfP2Xtt2PS4ZDXAdPlEVvfC
1Vp2N6ZM6wBym0nvRdVXka1Na4V+6GMqHd5TA3oNlpVB9NySmWTB3GGozLPrNMErguJUorvS+Mdo
mBhTY0GfwJs8nCQVKcVB3CJ/cIv6VIA0Rq3plcQidjPgJBNO1Tm2s/ADHh6s2aBgNmLGoHpEYWD9
YrNqOaMOM80djzqUDC6p6W+YH6fXGQPWg8XLCr/QDOtDx9jGIx1eBhXAc5thwZ6jXyRYDeLMsid+
B0N3Li2fsQEBdzIzi8Ife2FvPcHoe20yCbJvo3gmeJPSLcxXjE2di9m8A14OnkrcWbGbDgySNAKO
0Gfk5ioxKongfOz092GqiisNSDhJqWoOSW8Pc6jGmh6InQGTuaEx43lneps/TB3D62QUDE7yOdvC
km7PYygweHek78xGZd/ypWALNGQ5Po5aEr4iB4+vlFOnV+UUtJsaV6VaZA6QdpcyDqhCg5DNmiPi
Smkbc51G+GR7fBhIwwUn1J4wda+j84EAYkvjBY+1WcLs60vvvTZR7tFv1ZAKuXH0PZ6T4XsYkIfp
VBS9M36+2zhvtF2L9ueWiAWBzAt50LCwjcl+0erJosPqWnSG1KwXB1D71AqqCF/4Q0iYi3T9tkkM
8Ei29wJzqVyhEL7MrjHKyI50+5h8qwNhjuJF2iFBjvnFCOiSRYc0JKB7WaLPWIIqSvulkRoxsk1c
DFfQxIodss0y8yWS99hvXTM4MKkYt5ODPimqUb8QbCqDg2hoii1r7dJcrmq3KS/0Nv0VYIL34Fgo
OaE/eWeSak5TDlc9pP/MCUfma6FJtKCj6Mp7R/TeXpXMxkLbjn8UZmTvOvSJ2NI6fWNdbOU9SYAr
Ji8SXW2Rbs1YE35GhNJKIHPxedTrVXFZ0/MJ7lvV2hyawtF+zsIGjHtM6PFGwJSAWZfF1xrr3lFx
dr7xGmIP0C/2PjHOzVmwzt9WYR8wni7I/O67tNoQl2XfOp2NpqTRonfDZawLKjLtV500vf1MSN5W
ZyKw7XIxbHI71Ha0ldFrDGZe4GUCJuKXg0qOoVBMoQ16oIz/vWabpCo+K8wXqFjbE20gj8DahGcW
BJVnPrNve3vw9RjOhJic06xDuUBgSoRF5elqJ9tmygmpakf8gUX0wYE0PGMcCu7NEt4lTwdGw3Ag
5UBravvaCM36dVDK+YZ/pvYZ68klHTG1te0WPKSXG9o6d6CP0vEa3JMaLfeQ1bPjZ9Y8HPpas8FY
Ei9HAI4R7EBmA0fTwwEyVhyvw2i2rlqtJ7lUGG27drUkOwuXyJmYeCIkOGVUv+PfjKNrE/3LKxpR
A2QHTUCT8JZCIM0dx0MUM9YLJ8RdEzyowyxV/2w2IUcSm7PazC626T1VXNZ4GZWYkpBMMF/KoY9Y
5fVMh6RkCazMd6svchBJLL8XyR/2dTkjsO1k8yOY0UcYc26ue8YYu1nO3bvCdLsujKa/q0O2oYVr
C9DxuG53iFnSV3LJSFzJ6b7dhCmMw+WU1fG6EtDkw9qxrrrORtPWlG635/Rm7HsF6IJzcLdBtRxv
iNJlpdP4mavYCGFFVMF4m8jI2RCXnuwaBxloyNHgIRjyeqnYToj9noJtyqz8PIga/ocM3Psm8frb
qB+wYqqJ/ZqO0V5qzjVEmvyq6TVihueGo7KbOO4B+VT4/b+3jP+f2H6DwPRbf8nhNW2i17fh/b38
VJn/6+f+rswvoV+XRxETCGlgUDb+XZmbcKAMqnJbCml56IL+XZkbBj044RHK5bK5wKHnbfxdmdOD
YyYK4JeKHQKso3v/SWX+BXvieBdXCbPoi5XGlLT2vox8RTEEUY1tAY2q2nmq2bCVZ4dQ1S+ErLPJ
uDpM0QsDv+42AUmc+MD0R7g2+qFo+idrSJ67sgaWNl8oTX23bav2NmHzZT5pXPivWuxXZYNiSmRP
rWSp0r30aRAFJ/BpB4GfqqdDAMcEZmkOyc1P56V/GJB9Jln99eGkBdBFJ3SVUAr7y4cjQTdqUYDb
/qgSH3Q5vNqPvC5vdcdd/mevZHMlhUNCusHfNsewzx3uUKsNt4dM4jcGtSi5ikmuHaa28I0y9H//
UtZXvDPcF1ZZhvT00/gf80vsG/vroDQWJz93+h9uQNKLq/JvLTIfEKQGkTJojzOnT32cs6Xv9l2z
1B2b/PGwiuA5Du0WO+XGjt1nftd9nqujJszZF6J+QnSzLxz31Yx8dBAO7Kviez2qacnEjiiUvDpM
dshaB4kLxYpOBdA1VxZUhGWLtgrtYTz4UTC9Ov38jPbqxapcKqVUF3/4uo3Llfu5c8yHl57QBS1o
QQvZvAxGf5ooBAILymRpnl9IuYnwlRpqJDsEgTJ6YLQRT6Vy2EQQRkXYsS9YSrtXb4R5vP/+Yvz1
Qp/fiHvJcCATgxxAKb/asqZoHEMVYvfLWhZXo2JyjEX7SYYNW6iR/WDysbdJioY0ta+7+b4Q06kP
EndDJZstlGeerK6+u/j3R1FtqMBe5yR8UZOxnjNx/sOb/aXfjl+ORQiYhO66giXk87eWJxK/OSze
la7PODqxiLr6gBdDv6s058hJ7b7piqvEc7bz6GziSn8E6EyYmA0pjeN3PYPWIRrCxdm5nAmoiBz4
VmVtL37/Pn+5ui6UdME0G7ebzfzhL8D5T1eXvqnrxLGr+X2c3ZUyIcpEqQE8y3gzXFr2QQNLLcFh
ZjvwUdN6fumr+W5S9aqjgfr7N3P5Tn6+wF/ey1clCtQNI0OdGPgBuRxjqWMqMGj+WfCyzU3zx5f7
a036+nqOzt1kc6VcU/9yZ7uI2+QM3Mu3WhrUgMAwiCIU6RTk58m+M8LMXMtJFX5faNGyUm5860TT
FWOQF3fCCI2dpVmFA0LU3MufLuH1IbYvlTT3qC7SPeisbEkm2wjGJj6hUe98mowLzZoP1Iv2NnE4
uZZEQMEWRX3N6YSBbbdnxkSZmAt8Vzaep0oL1wFlDmIHUoRbqU8r8txm3DwEF6K3sVatNf9B7fB5
Mad9xE3hmPSi2KsMF5Tf55t3svSsKVouBI2O1WyH66S8HlHUpOr4+ytu/vqY0CujJUYNyQsx2v38
SmIGYki3mpzhxIVDnL7nGKO43uRWzpdICq+JviXjcGdX81XbTWdrMp8DiUWwb4IXZuzLXDRvxD4t
cj3d1hktnrY+jkW2+f37tH+9NT+/zy/NNZ0gqdAsK0yVs3OYjGHdpC487kQ9BWzQaI4vuuCyj2Ep
RA3CnvxYjyXhumX1FBJxg7htJqoSIdRqJJxySzHaH+umVn5iDukWv3OwCSvH3s0cfR+7wS6WaCWv
+4uOwi67hjEIml2NLhS3Gi/s6D2NFqKwIAPaBGkNU7vQqlitoEB2nHuKb2ObvAZRCf6xHKYXDGiP
JkW5P1M5fCjaBBycQ+QSXRXuAfTPaJyzx99/Z7/eRFQ7ACYorWhssoN8vrRp61FuWLnnhyKAYpey
CPbL2HI3QWmuf/9Sxj+9FjWHy+Abmidzzs+vNSa4Mhur8PzenK1d183fkKVb+7IG3wx0jAg/RFdO
Ph2b8CN0cdEXVnNJ3GKDHdqCUNbJcLgoor41vOkPb+5zP/byMLmwrnlqafryNH0t+7KkN5SAuucn
KttN0ISFtp+rhz98A18rFV5F6syJYTga+JTcL99AbaZh1zsZ0bBArOR4aQ4ILGCBAKgZR5exX3ce
wrJ8zSrxkAzTSTQWbFEcH66ddzhWVUnLIM5XbjMi2BHRIdNaTPeBa/+hoPind4qDk02R24I+7pfF
peVUnOE5DZBzFqwqMX3cBOF5xGQ2pEW0cCJ3rTPGlZCjfv8lXSRan9Z7V1LFSPjogl2ZQ+HnuwSj
RzsXIYZOmBCPweCyxHDK8wrfyk10jST6qeoPL2n802vi9mac67HDMpX9/JqemnTbTQXQyCrYMHED
MxqX4660CS8yY0p71f2I0v6hiuzXJMYKNJsRGv/vKOjCZaQVxbVExZvQCTUKl7nw/e+/EvuXBVii
G5ceBS6Sdknl/vn9jVplQDVpsYjIzqcZsQlEsA4SHhfI+cQfpjOsV24iFJ7wW6JdNzsvTVGPa5RD
z3U1Ezvl2LjH+o8kitZq1Nch2a8L4rRuByfdIEZnqyoQp5fFD2wVEqx8uO7puVyR7raZS3vYgbjG
3IB5bMK1s05F8z4p/b6b7GejIVxiytc9Vjo7hPzaY6r7wxVyL7v8p7tCmtADLJcil2cHePjnbyCP
geZgb3R9AhDuTSVOtCW2bt5rIClxpMCFr1e4Vo7lGGZLI+DfFCIHIZQ1K1Jpz209nJmhshloUBXj
1F6OZs0G72LKBy7uQtjylUef1rDqQ9gg2sO7yIx5CNf14BgX/iMgb3vwaaG8gl7LSc6Sd71FPokZ
Hw0SjdMM2hgBKX1C0MGgM9dmIvkWXcYPnVld113sY+NZGroivmQ8jElySDOa96CGXvu29TXLwhWS
D5u2dY6EZ2ww/82r0UtdrInOvLZz+vejVa0KTTcW+oC/t1Ujqvh0XEd2s7RGR6ODZexMUf4Y6vCm
yJ5cYmjj9v33N+Mvmyz8BodDusvR7jJg+7IydE4e5G5lUY+Z6CS3wt32xbYCm1b8XWn+rSO6/dfl
/ZdA5t9apC+//F//D4PQ/49GnC62TOK5fvrCf1EwbbrktX5tf26f/Pun/t1AYbsCMoDr2CJT6P+M
Nh35X5A3dEs3DdNmPv1TA4WodTYcJqRwNyRbr8Ob+LuBYur/BcaD+YNhmyhqWfD/kwbKpcb6+UEl
DYyHlMYJaGlEUe6XgoLmZu802eiuWhGRXDDP0/QtMp3xD5FgX2sJQDSOTb/n0kaCAmh9eZmGOzQZ
MJ2tHDvtX3pdk2vGwVQKfZv2m5Di6Q/F5S97xOUVHcxGkrMI2nh5eUc/ncE8NSN3TQNn5Rqjpxal
opmy7LSIc1juWrmviHC5k3Catm0gz92AR39R8VMv+WQZOI+8S+sysnZG1ZsrE7Mx9ugMrm84zwdj
TMs/FO1/VVOfL8RF4IY+DdMALnT3SzEMPzCdhjF3V2lQqLehn9Ilozv+mXqUe4kW4DcLXQedryze
6oJs426Uw+MUJkCyusL+CLsufcgZzu7CcS4+frqp/360f8YLm7/eJ7w9Cz4a9QXkd8n9+PPX6XqV
XibYYFedUdrHGEMKMDtRWL7bDNGeaZdbLHIi9/YZ0nIm4Dp5CiFuTd6z3Eaj7X4zp1DdEHi9N4zy
So+0E8Zc5ExBD1dx4VR9+ozwlIBV1Fu3sIqL74zeyRWYqvL8+89ify2WLrcGtnJLIglBV/A1B0/G
86C3nQW1pMuiA8JluSQX1Ax95j3RbqhjgtuVpYuVVjTDW+4MWLQzlRNwkatWbEfH004ABttnulJA
LAwGlSrVxNMIwwJiydGtY9PPsS8t3UwLb3Kr66/agkFgHSbPpcBEGwfiyROo9luI2qRy38gp7rEF
kxRGJLdzTYZVdbBhnFNPE4GSU98YwToC+rhIXNfF+CcZ52eDdQT6Fr1huA/nhYGnZY+fbT62iWJ3
iliN4Hnp+NASU8NLUcxj8vT77/IfvkqKcBY3liJCfL728upsSMrSxGOcC8vcW5qa3zh9Oge7tvSz
OTbcr3kxeAXGZT2/haxX+79/A3+tHF+eGywqHIlcA2muc8kV+PnGLF34aaKZsG9CQrsp9DRfF7RW
DrRnNohNPrSErkuHbatZqlFGakte2fDhwLL+bnMcPFbhgO7drEysQJBafVerULPnOWNz0orL2yIq
YE4ylhr3YammN68bjLuOqOc96n/tybDS8FDODpA4gj/0xRTq40GmXbJuO0f/w53L0v51tZYsDZc9
iYOZ4Fn88mGlXvbu5SlsIAZdhwpE3uXa2nDFi/pWY0y7rmi+gxPJ5hNeAyKwSoFg0cbkviUmTT6I
Rkzv9RDqP35/Hf5hgZf0NCj7+EuXfwloflpus3BSPb5LsRqojZdWXXzQ4Lyy23T03bH/V/Dj/9Xo
9Q9fAzYjE9YVnXGDPeXz11CwQQ1yasUKxpn7pBdTcVlG/tR9v5wivtxZn17lSxWfAft1GosRc2rF
8buObvswwfMsF3YLDvP3X98/fCL0yvTdJes/p5qvn0gbsC3gcaAN6/aPxlDZhNLM7h924QvO69NH
EpIUCF0wrnFNU+dk8vmLM1ly5ZQlzqoX9blsTFhI+rShb3IakZx78c2YW5Smw9s4wL+PMu1mNrIA
33chCVcbJt/r6Ma3xCudIO4RTBRSeovx3NDGYfSMPqmMQ2YkZH+W9oip1vJgZ6ihek/C+A9H3q+X
R0gpaK+yUzL1oa76cvAk8y+tOgeeTcW2g0MIz4gzkaI6O8Wf4Pq/fG0eExU2PvQ9hGKCy/r8tUVz
YKLk1LwV2VfhLphSINT63O/DOsfa1gQd2eAEsf3+lqAU/PpQIXjjcadcYmFzBeXZ59cdTOjo6LqC
Felr93Qe8P2GEnRnMA5PVlUoZ2GMzVkL46s6HJ5dLwfIghn3NQlNY9Hq0Z7aB0AFKnIrcG6bskRD
ZFoVEQHlJgOQhXU0fg7M5rnojU2sD7RqZUqgmIJzVREHv3BxxKPNgqvpNvqth+6Zji3j+xgG6YII
II0sh0lf10Ygjoi9SFiuCZUwtQwwzICtNCCSyyrVCXCEt8grZs9sC5OL4rdnp7PlHWip7mZ2Xkl3
f8sx4t7ksyLvUYjwCdJmd6NVibkGHB9eZFI0zSt5oVi7CWHmiM35dZY8T7Nm+GMX59HSG5seYqRX
b+zIRjqO5dZ+HmNTrhEU3Jdlf1vLTcfnZBBv/AhiUa9EgPQk1kL1QnMjhvKeiXotKlBveeyV2xF4
0tKcanVtV0l6awA06pB8Ve0K1y97bt2Z78DH5FEhQF8zADf8AMVusPSMPljNg+MqaEJW+pKigF/F
DY7MRcI8KnPuRElyJ4o0fLw5M/ZsOVfRtK8R556CqK+WbjxxgtRXXjEiUM/njQmnmESOjvy8CZFz
O5nozAD4p0N3X/Xde0J1+RibRbq2SEtdebL/pqJq19AGWDcdGqbArAzcTol16lOAzMBcCsWflWl4
h2bgkFZ1Ut78OIZE6fXAebdtieQ3QvYHi0iODj6rtr+px3ncGIx3blu6P295w2XraqlDI44wIvet
twnnoNnqyLJPTSaNp7wqs2/kRmxyqFFA0hK42EWhypOWZl29gFYA3EYBifebpJ8esnBuT1YwdQ/4
fjyAePWEUQsYbMlB+1orq5D5Tg0liELruoO2CeLX1H2DYQKv7JTXwax1q3QY8S/ZhK5BFK3pjBTi
2qxJVIy4elsU9+0p6rLvde8CZrh8QnIGtU0d9Ld6aG/m4l7HYoxVY7pByHQMNLfZJHoy4IFPix9B
YET3hc4tWaHfpwAnUFNW5PJpBCP4LVNkf/ZmhJRIs04kR0SEGxazr5eAHoqpzj+kjn0Pq+20U2Wt
bnIh36NKPOc06bwFQ1h0Z7UZj9/cxi22djggGZkAbkA+BiPQRCB9QH0uiKv9VpfNt9IboCG1wqi/
Z4XRPoYydbbKq9TGw6G7KoMcH64amkOtapxXSEC3SV1ma3Jow5WweFPM+fNHu861Y8y7IpMv4Den
+ZkVFuMjBI0rA5/Xit8Vbkx3OARN/24J4MLF6JBF5gE/h2c4LpM44jdoYYRf35Orfuy1dYqR5yZo
MGgZhSbvrG763tCUOWf0am4wl0LBV/mMXzPurzIlbudSt05dpLgmJpgGIhCGbmcbgIc9ogDWkQe1
p4PmTQwkkQoJOWypBWMqnC6Y12COHlqCP/l35bzX9YoPWBDRNAlWR2E3ExtERWvUiJLXpsu7Qx+K
4Tqeg+wkAHgdW6GhzC1rkhfANZMa+1xFpMiGToIHRQOw3uq1n/YIZ0dNJddFmluLSRvNH2gJYObI
KvErL9L9OA2rW1NT5MoEHO0QNCr70QoqYnitkMS8CASl4aY3yCm7cxhMe0P16D+JYU+T+yBNcz5x
mZ4sfUS/CTnzTccjeC77hEpfDrO9SRrTlQuiqhJ/rJ2bmm6pn5fRjE3VujPwtIucKQaeRybnLvOL
uSRboja/5321jwzEZeCr4eo65AL19mYo0bbWmn5XpKXfRGN/zAUI6qErkmohUGY9Mc4DSw1yKXgJ
OZ71C8BW7npKppbT9VzvW6MNAQFhTG7S8Bq+pwRPNhjLaLBmE2w6WlAND9GyiwkSXKCAtNcOSZFM
cYIdZUdBbFwCT9fS+lvNiKt1rOf5ISpgGAqnKc62U50i6IqLgmCEV6gIxetc6+nGCNz4McilvWpH
m6yooLaeeNfFqulScQ0oHV7mKOdN5JTRq2doya6ShEy6DjtnbU4Vz0Xpbfu465D6JhwHswk7R1io
q9IitNWcROWT1KIfs6HsQJaweCdxfaqNDwg2Fo1FbWru6UxCFDOgEZpDNp2dMJXMSbIJBISb7HXb
mlZ21gbf8tmbntBol0uPvGh0m1W1yYXNXhjhcLTrNn7BzzIvS7up1lhR3aeS9j3hgB74aCtku0Wc
qxPI5Y+pFWKf99qVzqc9DOEk9m3fiENgdWIVkWV7b+pRfMri1rqqm0EebLLDVrqXhMdeSf5f4/XX
lZu8lapK7gELYJDC67LlFl0x9/kOnD9a5xn14sKtL6uLF0VMEbOSsnt2nemqIXHb0kA6djdCj1eq
cXK81DFomHKUWHJLJ1hpnXSPVuUgEJ9j8SbiSj2RBg+CXLMfp8BGfxvhMCFmske+2NceOQxtstFt
D/Gr7agdMWsOa5hdr21Xs/xYTxqoFHV1p4neJpYKjTYG61JExPK45VqfIOtkRlX4s6248YOWRAl/
zB37KoHYcpVLiAZ2695Kfh5wuaadci/JjnNcvTmNaaz0tMZGAsAiv8vr7lrDZeM29kdOcAiW/fAW
17+D3wRxSjiga+wtvmdmX1BbrWm4sG8YhpWrPgyWFGrBmgyzoaRBMEWrXjO8m8HwOsCSTfjACY8+
NQm1xtqzcwR0btPX14z8gke3do2zUq1+NNuh3FlhOB7HcWzeGhEjdu+rKCKVizej6bZ4t0bd+yEh
sIHniZMVNH39aMDlJ6ckx9AUU/QxKk8swDWjNb2aHmww1TcTbhqSL1aE/uZnMpBA/qC9f8+GEfNe
YmnlnkSgftMUpYVg0IiNBy2gJknII5V+Idive9o/BQauAPPSUNpslV0V3NulgWgetTJlJEFpm6my
BCa9ACnPxTk2L+LGzB4Lwo2eyCHIsFg3JMItyigKglXSWYxHqiLxrlPmN2sz1Qbf4jBE9nKgieew
YgtyyyB7Rv/ubgjkwlGUDig1h0F5Rw9iG2+e2biinkmsVV+CjGBMqc03Y0qD0m/rprwpp6g5Jn1y
Vs78nSz3b52yuzVReuauxsy/ZdL51BE5sCTvp1pOUVpvOzS5KyBnOWxcthvdvFBfvXquLi2i0c8V
FKGSSLiDadXGOgq6aO1aSbBTmpuTyqaC8aqPkByRd83A0luzuyK2sRSUREYxCbSMuHzMx3nfBW+Y
CM5yMO9r2YMUhEg5hS8ibZ4i7MlbRTL1qbrAMRsdkZqtK0SsvUxbPyti5Re60cBonLGeoV+ufeaF
81ZlGtxuBPrUSVLkR0/U7Z3WpKlvEMzcMAs3u+s0j0N70ThCvI7kesRL3kJ3WwUiPBGdcgcIw9oW
dp4/j7M+AzOFqbyltTS890nQ3s3qwvQh4GSVl6W7zbUpRNLPtkc0BqylUhmE5dhOsIBiX254ki90
xro4yTAZtr1uhM85EMZFbXRyRbJ9jk7a21movU8OGBs4Sh5QiB4b65Ur8uFRr2M2HSl7ZlzwD+FO
Io1+G/GWQnsKnPiDn8lXZK7MJU5SzWFjderIXs6YVHcQjrCNJWFz42ZeHK1sWq2rGgbhobcjXPGx
U7jrLIncDXGsLUuuXVigsMCngCGSd9qIWm3h0jR8QCtQwNDDkkKHoNjge/F4uDuPCCaADXYwn8CI
LVH05m8tTcf1aF1047FuriZoTFvwK/MtFpJuBXwTLcpIfPOVlUvtqEdWAKKPhLkjYK3gpqb4wPSa
InkwsmLTBUTTx8zs9yqUD2CCdqZqiu/Yc+IN7I/oDsdlcTeDCll2ZTudYvI7Lj4M50TCh/4Sicw7
d6lpHk2X/Db+yPDHZSl8UWER3XWDqkADoJXf14kwF2WieQ/u3Lb3mAVSz+/a+AcLS3aNVnd8GHQw
8WRspsXaqJr8ZZigOhMCkm4jDKoHAIPhtTGH1Qk/a7ErktK6KsMOaJmhCgwnZvgtLrvgpjRBEJQZ
LcTBkfFeUbB9Ux78vwt1NNtQ8wBeqHpbW0mFrRRado+hsoviGxpz/WNq05gbtUntCoyR3sIphuak
N5FLO2WuwWdRr+2drHXeBwM0AXbbPD5Z3KqnSjL/Q708mOYVCQE6RR+nyW1a05Rd5PGQratE5tso
H5JvTaPq5woXtbGydAYHC3CluudTnCcPncE0mgAsY2UrrW4YQCoONoRg6Icq6qNrzdHzlSGKctsH
NdRpi4yDZIqQRpROsq4tgm55SkALRpOcHjUMLA9arOEUz/CoVOVMjgY+rOvUHU/A7xAlyj7ttiUf
gYmqLPMPfmk7mCQySst0ku5AKFbFrGMMpThrhM77bp1QhQQmw9TKC5sH+IH0K3Wd+o7/XP3IymBc
9XNv3hi9qjneU/BcY87uX0UUJM+50PJ6FRgXwUkBTSk+E2bZwjWzKHa1eeqqfWE3rAzhdOaD0kIv
8TFxqFIWQvAWea3rqG1qabr1qIKg+YCeCfPCpHGX70xbkRLCwUAMeyJJUdXOgeFOpLSlNcFeYaVp
N7pwWrk3JofYiVGIp06NalvO0jpns+VtYy2upoXqi1bieoK3ydMuSrninDnctNWAQbUCojti6o49
huo5mKAW3Aeb9iyxDjU1yT10qQOd6HHBoEoSk7QQ6FSvmPkWx9TymgdC3ZPloOmXfFSXcxoRgx8z
CDVFF5ah+wwB8rswyn5NAhlbJPBPln996K2DctX8zczt5iOiD3TUZ6G98dGr5y4YGrGQQdnu2ApZ
Brg25CROcIHrayHD6bohWqFcyG7O1r3o9QPdsJD1vFfZ4PdWhkAZ79NN3Hv6dQFH+YWjJcdFd6jk
9ySpU5rbLNzfKjgL6Upawz5pI/JDh0GDd+4NTklmBXKNrLSDJ0ZKPFdAQDjoxcVd3gfyENQiTNHo
W99xPa2soYmWdmszPKGfCdpq3qX4q/myaYHBiNfCczy52f3YjcB29TLcl5E0blKRan+JsGvyYvq8
WU/53F5NqjJXpRZjeoNsXX+zEqffJmxfj8DrgM1LXASkhAxGs0O7mb4WlEsARop2y6Ma7smbNW7L
JtGww0P+ghljaoTVtGMb5MtxnILGR2fLLjn28zFBBvs0cBr+bopKXtFdDfdmP743Rv9eN9qDzhFg
kSWxcWXB7fJlYdlre2AJRZjQPdZlGO6kV3qHxA7j995VuIxmomOu6WyxMygK64XUTJcQPgDrq7Im
qWUeS+298QYQf8zWPhpTDM2Py0sQFOYMrXcmOyoCz2r22D7nPuZo7zDOnDC4TzYixh7caMCHK3BL
VGp+FHUN5B1I9HcyqvJ02cuxvSG7/LaPWnEkRX0t+FgBcYtjQ0cntbp936Lxqwcb5kA1PYODnkkq
0oTtczBJN047jciLiU3w62l+kR19uHDjKfvZBe9I8rlrPTV89J1kG17QX2xB3NGFpLtkPbI7LW0N
AN4iCSZxrRnjsKSWgdeQpdKvjPkY5arae04NvbetyrcpgyIjVKchVuOsq40JqebV0AbLIIcoUMiO
50AzxFVDSQuSnM0KMMXIltym5rhBo69tCr3JoBo6YBbDziyvG1MDHm7X7lXhmiEO3Sg0UNzWpJ7k
QLj8IZGjvtSS8Wo2mjMm3ujWMOkLehpSftfprGMQdMs24T4Ex4nwXMqCRMa8IxVgNm2GrhI8fhdh
VOq9p0Gz3EdMmc4unWoipORs0JpF1iHYe3dd4lhH2XeOLylXnnrDSfYknKklxUG5MkcYrHFfFQs0
GsNxhCgLOVuHX4kdn2kdpqvo5E6ciu0ekm/tevGPsIYuWGZBvbQEUywS6vIHsjvT+zDs5rOmhe4j
8/qCI1EcKLIluspayVDHlOUkhuXbgIQepQaszCoz8w6Fvcd5Ng6WHIHKK2NumnVpkRpdD3WybIDw
5EvIHGhp7FHFAB+NZsM2neggfXX4q6kIIt+L7JBya+pfWEYBSjhQwD3SqwZK+2COW9xCfC3LqalK
tW5itzu3htS3GeV9wWoqKxApo0nUnicG7RRnU3JdFUWwk5VqCeCsMx+AkHMY7bzaDqlBrFWFalv0
DWcgIEd+jWn5Nh6L20ZZ1oMxBqDYzZe4cF69zBOoopwxBg1GvKoT4eTE5+Ys2yk7Ol0gtmEY6eey
wNhU5ZbcKYiox7hJ73MQTjgs++ijQqp/R6yBjde4CK5iSpCVVvV3AYpSFmlnOJP/rG87HMvXIztp
3ql8hYOrO/9v8s5kR3Iku6K/ImgtFjgPC2189nCP0WPeEJERmUbjbKQZp6/X8VZLaAjQQgttJDTQ
QHdVZcVAN9q7795zU2sRl3ChqbHXXbhzK1RmBF3vFvSg2Qdhq3emx4jEMuSDXlj7ZIvSoqi4OkJU
j/bG5zGiuuCPZlr5AbAHNNqa1mYG6zIB/FsNLJ4K2VZH223KrepqYMBZjzaURrrhCfcEdPQle9bG
0BoQbD1FCdaVZbS15/7bh/NwEuPo3cdGdwEWNJ/ySYuTtEZ/2vtganZNYQPLbLVLE0pwr4IrO0ID
9Cb7AkoznyPMhJrVcrslCnmi/pPUm0UzOFUR0jIf5Hx/TGyJvbEmBz4opZ06LsNHY3frpg/P7qIP
Fm16q0YL/9Sp7B7tt2F3QHttlj82VmD/ojps5GhiHHZHiCDJNMwnBLCXAuKlaG28erRHksdD7BtM
e/Q6Cb8WoJvupvLH06lcF173uSzijBkKy5WQDTYnxxWAt9sY2B1U/F0bMAItgTxG7oxhtUkUNk1d
s8ni6hGdAmuiRWJhQA6BdMBdC+ptDIIYkZJxguad6ZMmpfAEDZZ6jyZkaL82jXHmbmz45cOmlMGv
pqr9S0iK12wFNak4YmkE2NGVoiF/zK2P1tJkN4Eli/BKGw4+usGxxBdMjoKPZ9eGzL2J8+z5kWTW
GlDbinnYgtOkHoRZervElK3uWFAgZXRyfkwtP72oFqKKNAl0zSh2jyQTNiJW7g3WNKJQ9TCO82GI
FvmVRilvxQi0/+pK4cqfLWK7rBypCU6+hMR0v3KINaxtlVnpKZTMJ9SHhc74gY2+eExEFHhHtsl5
uZ4N+xH2o/m5DOi+WYqJggrloonC/Mb+z/sQK3d2PU+TUJF1kE/5OBQXo31OW86Neu/lQBzBHtTA
dyCgRh9tXZqvuXGDH1olsMv6iQF1k3BvhiMHz7KZyt2yQFqO1ezoQx7wui9tftUMgwPTYtriLomt
7h2hGDqCC2NoNenoJgoDNHy6NEiEUhi4lHeh3UzMv+rey91jX7Vf5Ow7vtDxPuD9LqjW9egV73Nt
XXwwtwQ26Ch5DLiQYEUvs49U5YqJWK3GXtjnaHZ+umAyGzG77aEcgDcH6YwNM0/2Q5V8DmJ4CtT0
Dp9p0is+uHziF8j/U8G/KxYaCEzX3CUeMd6w40GvJGKjwJ2NycYxT7y7a96QBSpZXrbVljGASVVD
Fxarchmq38sQAPv2PapPYDzT/E1FWZQyM/kD+Bp8LOmavMN4uXYNvgj6n0kWeYjUZaDucvwDdlnc
9p5FxehEA6ETZ4gUfZOm78wLlb3FlaY2UeEtx6Hx9Kd08h5mXThPp0X3MIuGoMi5+ErWwkrz0q0w
pbKqoIIA7nIuksNsUysATM2jRaeo4DmXdXBRY+Jw0UI/lTaIhibIP3pYDft54MRFW53ocwy6jZtO
y/scMbVVa1ZZKBshD8t92FXv4+h4j2BAU7HrtQfS2JbFwXA7vvUTHb7PanEQv1jrcSVagnWTz4l9
O4GiUqso4seAH8zK91Uv0nsPaeib2ZQpZMnTOzkIgiSanx8/SSuLnG0aOOULI5wEUdnti/laqe7Y
J5DC16bmoXiptDp0ph13ZKFfdY/3uW/ECwvkfUtc5kBz87w1S0ekbZ67bBN0ARp3bt17gpUi54p8
0Q01dIQ1mEwGHjSC+nb3p17kXatA5Phy3kduR+lk2dC6QgGCj5APLluiwGftlhA/SA+MLmblu63Y
JXPlMuNjRqHEMpC/XIPhFFNjS28t8+e7XSdoq6GvjgGs9p+aADA+KJcHZKRsFtKPSoZLSYINrLOj
i0ORAjBOliU608NUvbgTgPW9QawjhOyLaxkmdbNDTQNupoo7HdET1Q+tvGFzwsrBrcrD1NHQvuls
g6PZr8blaZlkfcB4BmHbzWL3AF+jJP1Doy+3lTx/zzkVvxenc+iRcNxL2MKW4l7YylOw+BxhQTQ8
6IK12eCmDHKNa51opW4ZmVTjHzsX3Ng6hI9+N3KPuaG16Qol7Fti6Fk2zZQuUnZCzYzt+ptR8yNf
W655LfoFy3+8xFsZDt1+pISKa517DCN6mIFFBfug5wa1Yih1b5ngmlXWsVUcNkotj3X700MF+d0U
k7XuImOdi+uNF6iYpNuhbe4gdRr4ZWX+ABklPPBR8h4S5KBXP3Mp6EnI/sewmpn3wCW4S09tRUHz
D4htzq3aLc7YjHyuZQN351SNJ05cwvzc5XaGU3pPhQx7/6a7bsZU6ryVyA03KVugTQs4c1MDsX0y
YPtviytHAlJelK5Q9a7UtnzyNsaHV5rR+bKGVTNu0JC8jZ050DRA1r13MgsuwCVYx7QOj5Kgh2b0
l+YpwCm1athDrXnz9ODmdIBABa3CVnaBmlLMckODe3WRILn2pg/1m0o56xp85Pl+rHG2kYvP+Y4r
y4CnL2vY+a2IqEEGcPMN58f9CIZYUnfeg4jliwECciV+5h79LxGUXWocQn5SZUN81ZtPmRXzygFq
yW9nbFT8ZY3WRx3Pv8UQebfkCx94oFDrUZPWVanzh8xyKrMxOUUCGwhf1XSXLKyuybmPvdk3HJ5k
Brt+OPBYK66PHpLpSLn70cmleImUTSsYL6KBOvOknKe1xU8Wy8CSnGvab/FeV923S1Wuh+aeRp6+
V1Y1H2sb7ExRWAPFOmOOfSbTMn0ERtJeeLrkW1G3zvvoQlkLo15shRUQXmvS5T6sm3KtImpSab8d
WDuXjv2O61K/FIuLMBVXCjl8ceJj1rkKSEAofidiiTdtatPWFC7zBeZ7e66rutrxtihh4nb9TT0B
nlst9uCyfnH+NiWb9eTV6kT9MgQHalNvglk4AEsS3V/fIdc0ZTzven9Y7hBaNC19hfVVCBG+ej0X
7Zoh6QBbokeHjbL9JHO5c3S4LYGf/FgADY5ydFNs++5Iui9z5DldxumBJ7LkSu13H0045N9eApO6
y8RyiSJ3GFcz8067mVkf42DYoBqv8Dfy3wUqyfMs0gQ2WlRDubAH3V+cqerv/KJRwZ0d1/TzzA4k
vsAazTZg1joombFBXwr7YfbA4TFDVM4hcbJy24Yaj4oDnCJK8ug5HTz3LmsbLiJOhGhTAsKDlBXv
WtGzxCT8+JJ1FRYSCwvV0je3VmO9RLX128Pa+Vy1NMU0xk93VjPJ6622AcAr5attdcP9bET07E3F
8GTN9Mfm+eOI1Lpz/dy8F03YPwSON71baaa3BB3NyWvghZgoNe8cK+9hUXq3s3W9H4xVcUdtunuq
y97elyKrHoSWxToNhuJnGEDzq5GasK4aJKOKzemAwerAbEhARrWupqMdSsSxjHq1H7p4+aiE6uaV
nhf3u/Is7mN9CyAHfsZ8ymUgNrUfostSHrfp6RAFS2uIG/hXa0RtYo4m0R4pIET3CQHQeJG5ace0
IYDrOO9BUjactXxV1Yq4nfOI2CpPw3IFMPOp5E+Npl3T2sVRmNJ7aCPVbyvycRsrq+OTcZA08vrP
iF4DYAobZmqmPdfopKN8x4f+D0NmnfZ5fVAhqnEYi484y35wKf2OUVvXgi02LTr0C2NRU32Y71vV
/C6oI18lobWvJc2zFdwluLL+JquGs+jEeYya14lsajwt0WaiaWdFv4fN3jjb8pFdG8cn+xs5x3Jo
L3PvHHAMrckzZoc5r8t1MEocCGyF9LVDPNrHBrmn6m3Ag9ZhsdVN6fkHk89nX6F+E6NjI8Qfeejj
Kd/5mrQVG3fJMGlM/hkBkd1Zkchv40gWF5f913NQMzE2i0QKrxpn/y9LY3NvZHW/jQotvqws828Z
ge3dAol8X/eyf/mbee3/cRaEGpwYX+B/j7u7/frJ5q9/eui+fn732T8GQv7+j/57HCR2/wKXAQLB
wZMEuTTG1Pd30p3/l+2gMNu4cd2Y9Md/4jTc8K9rOCAhUobH1okSvpD/SIM4f9lEKshBIiHi66Tw
93+AtIXD8V+9jiFOn9C5hjSgNNhe8F/81NKhenspln43lSbzN3YnKDfsu+weTCPkjEA7bzGNpAwa
ML/OkrW3cxPXnPnxKPMLlhN53ynK5km7zz4b/yJ5XmqdUFTdCDc8p1jdslfBI0ylpNXEr8AEXECc
rruZLI9iLrt8Ur43vUQB1BydmeG+re3XBWAqm456fJZBWz2Lpa5/TBB5951d5QcXKNdNuCwZPsjK
PFSUHvW8ZIOpWbNdrjAtZhQjaHdGYgrmnmFI1xQu2c7IEWji+THBJYNLXoZlc+N26qme6EN8otOp
8eC/L9WlhbAzbDB+DJfKaarkZvFHvCiUKl77Uv1rry3vRbYJHoUuP5YVU5syqzpFeqvgYp4p8UmS
myF1Me/Po+92j/NctD/U2FDxIhJOfJY+IvlB+55+Lc7YcGRAsa+2OoKPypbUCpn2E+QxK6Rz+z6g
geS6bwiGP/oqAN1N4F0/S9c4z01IzZhHjPvR9edgP+b5MQNeDLTJylp735Rx+Auolz8cvZCjY6XS
TjFAZqENAm1qIakMyDJOLvDmAEwtWHTP9jOrHflhSl/8GPx435PdR3dk9+do28dMLmlGMcs6qNoR
z6mr9zXBwnhVBF2156eCOUAHpIvKXnF1V7IlhzZAABRYhs5eSQXm58LD8ZTnLM+4idf2jdXBV22s
0l3rRWB8a1PKngi4cUa3BphdKcJsYzwCEYHPKnNPFC+6sdpcnP26+GY3ZF1xH1TgyKoBrUTl8CWG
6M66fSlo6OH7Nsh569xanAwo19R8IQXQxCeN90eUVfzmdxUPuQPi3fvM2gibVFsS6DDTL49wJ1ua
wTpQjSU2gKVYu9LmlW00O8tTqKunKxhpQpnMzpCtMACyh//oulLeilH23HvmJdsrHcXfHdW7NL/a
VvnOhpReM8sNeCuEUkyCELFboaHYrFPXZV5O8drGk9be9LVnofAsiks+/K/zmA5yk9f1U0zwYSsp
6YHEkWukYy95Ln1/+Oh85mu7HXje4eME2ZpAQ0EEq0lj72AjbH0FFai6N2M39GTIKWMErdm94LCB
azkebdiTw2o0C2pxU9myPjpUvV01+iF770c5IXI4Qje7xouG6axmsqibrBipnbdj18t2gDK5gYKL
du57JKdo1YZd+OEtUWdNrEkpmtmnlfHffN7Y1h02vazbyUBmZgcXELOaP/TuvIbk4wW7kbose5Mj
EdNUb9d4I1ZsxOoJhy7j/G06YI1cOyq3mTQS/q6nLB6pEpsj2DFvmqcrXtlRSQ4zFRaLMDlmNmWO
VPLxlIG8O+hM6mc7L4NjHNBzeCn6ZmYM5Lab/yaX1Z6HsmF74AUtpscZg/wrIxHXHcpsCww0mmYd
L007ep0KBcxOBBFltI5NNdqqR5UqEY0dgGzVUv7pEu4FFNWPYouuXfRHnkwgmS14TjwPnf/YDbK+
q/FD/4QWVXkHEgSJvGFA635xHe6sVZUVapNmwTQwDiaSQ2JyX/A7OS/KB6gHfMzxd1ALxQET33W/
THkvhFyp5HrBke4SZqeygRKDJWPSnHXEHT03qkGyZUp3ZAusrMg8jColBbgdN61u/BhgIWIQDuq3
Jspp4xqDcb4zo1vc1J2XTKuOkO+Wc0hY1+qH8RA6erwdEpU8wFwEjx7nGU3OVjg9opbNaz8jKo65
BofGqAMQaUUtmmOq8Cqx/UBMdtQsT1qPV+Jop56d2vXeaFkYd07nzZQHJuHRyJGxvuIVWW0ny7Z/
TQIeg2e5U74V2LuXLX4Es7dnk5xbWqHWNd6uYlUQFV9lft3iw2zMFw7W6VOOjv/aY3Y7hmaAzUZH
1xNvSxnvlRP1z/QVT7+Ulv6Pmzjj89hVI3N6fUGk7KgnYy/cb7OhueTGn+jJW7L2RqmCkxdmvTg4
laICqx8gvdV0Oa8DX7PmY4cCaDwuh6WjmjL8EFHNr9X0dX8qwjn+k9Aigx0BsAD2YPuQa41dPapo
PWmg048HG6TjthzKGImlbA4Va/Bt1+XjXdArGuegyTr5bsaGzuEqnN9tI62zoSsRMb0WTnueKw9t
u++W5kWVYxnR9UhJIZJxS7TIN8OpKDJBgAzKJY2XNjZFrFf+I+Vg3m2uiuS+7kC6wmGNv3k1d+eF
JfZHPgQYsUjWtTfw+sSpQkTna4GS+BR4U/dUSZf/rf0huedr0Z/VmNivhdOTGcOivzy5Ee4nCaOV
Pt4w2uH6/x3GbvnCfEHNRFpJfcdvr/6guGOBPqStfd7RM9owLW3YuP0gdS8PGdVWd9xc2HMmdfU+
O+i7ioIR9NHGh7zvGPwSSTPweYuQPhxbho92ewWCVyaZHx1jLe2lpi4Uj0LTfboO9Zdb4ZtFrtKG
dt3N2FGGsYrDXv8ixOh/9nFLmoaqNu8ISbZ4b0YhxP3s65IPY+7Xv/Cm6G8anpkZ+qkBft9TKZpf
lY+EiiwxRJfEn3u62IMyumljdMdVGsDKWc0ZRMk1fxqHmW1F0bDpGlmvA1fxF4tUB49+7tL+Ofac
zPxyHeiffa23WqPA4mMD+d9yMWPFE0xg+5ZR/wmaBBWuGPjftpeZPwEC2LEki3QeSdZc9xPtY9E0
w7KieEwhV5ZD/lLWqt5nqupPMsP8Z4dpeJN0EX8QePLyLYc3RBIj7HnZzPxw2E5SJE1DQMZfvErP
yaHLqz7ftbO3fClCK/72b9ZEOVvpt+6nyN/2/VCjdMQ+WUl3woL34FhBh5s2h17v8o/X5FBaaiir
qK+p44iXJy6muGIpQ0Q8lbFoYbeVCw+rleJHT/LmMylMxefNq8cdcHnpYAQZ2PtAj72az0LBbqmr
v4o5CE5+CjbAI+q0Req9+niIYp5Eo5yArXxQHCO+pC2sxAUvcGw3bzoW6ht6KQYUrwH2jEIG6SAx
TfiUNfN0xnVYE68yfG1dRwyhieUgYcbJ/lirBdqQ64vmgVN/3nQsfpcDl52mxZuTiheifNdzhzyW
39PbAyU/QRbrUi5NGxpnkcO9aVafscx51cRWstx3GLhw8JvJfGndBNuIJtoG8GJR3HvShXYVoVkX
OI2AwrH1hFusMd756z62lxeiF8kzolARE/ZIljsWbvaBVHGN3z2a/Hc7CYbsUkwmeVD+VTLigIl/
NHdLvZomend2PW/mhxo/8k1GWRPL40rHBw9ft0ZTyDBsCn5mB1smWH7p1kNCdbrokQUUi5m4HhF4
eets2lAYVu1aXqATxQ/jLLi3ZYHqH0tXU+FjJ0vQcyWx7Jmb/RDOq24Q4WUICbFhSgm55MXFfB94
qvim4cB7UsQseBPRBkf81sLgEwxYcDjxyEyVPQvbOc5/RzOuIK5CwQvtBY2z620rfLLNGH42Sx7J
NT1ilJgrF2AGdKDkJsMr+FEA/Hyo7M761cRVfrGR1eXJ7XV1qoc5+pPEtmzPC+JQulr6oPoB96pf
0bfmQ7mUwwn3cgE1OMpscBfRkNe7MOvmeSNrTqGDUlV4mFVuvYRiLodt2bf93taBPlVZl6yjWdr0
XwWtt3VYFRMmdlHn7KIacemUw/y2xFSTsF+FmxTNkYpQMOS0Q/dtz+CDomJDeqzbjrWQp0n09hEB
9H2ycVemopGbRdLHKWtXfaYNtgJeTe3NlAHwJ0HGyeML/1GOFCMFswsZVc7svG0Or5VnZa9u4cQr
v3PB++KzWrl98qchUtSHXnec8NluVazLHQ6SaR+PWbNP5Zz+Tq22v/fdhvNvTq6l4xPToaXhhFea
gjKuCJQ7TENIC0/TPEysDI8qb/udM1v1gYRIcVIiMt9jodvHyJphWaVEULi7RM3ztVh+R01yfxjL
RHxynenXTZI9yZqjuTd8ofOCED5SmLCKhiY9tcEg9y02Xywypj8bV/CmthBaRzl+Mz1o8DExIFre
xMV2qEf9UygKFrb5WMZHHKTxJ74SB21Mhfpm5AHB9j53rL5dzWWxgCjQF8PXEqsfFuncrUo/vb5O
mcbarE6P4dx1N7PlLvjnBHyXLGOqlXDEbhPJThqq/NXHQCNpJyiLkOkUPmrinPFaTRPAcVXosw1V
/DiTmGJ5EXT2fbAECGRWHp69Jn3msX8MfXEaJvPqLaP/AFQHw0tQLqCSC9KBzpis+HUO66QQQNZw
YmS3maWxHuWzwcXtTdkbknuyZvrENp7U6iW09fQl22J6CBeXXiw71PntvITRIXRH/9ikyO57e+p9
jrd8WjBy2/dF23f3Be0f+7TXBwPThRuggeFNk6oB+tyl67oIgvd+boZf7dLfVlmpTn2ZV9iM7BJP
OXH3X26S2uCA2T/HZmp2Mxn5Wy56y2lokv5aVWIuVca/G+9xsIFCZ3aqFOR5/M6CB71U7h3kyPGZ
jSnlpX2hyVlBa/pQaRzcaMcdtnVlsDTMHtkIzNK7MommU5Ck4yUV7F3tWNu70Y95u1FHsPMsJ3yL
a3WFBuAdGzZDNyxk+Zb4AZ5MRNXxoErMB8aptspSpBFovK41G41I8wrH+M0O2I+Yhi2v/dQVl6dN
ZpnhDyg/HT1Ta46w7bh1zWSicXaTFJA/nWuN3rXEfDrki6w/J9EhTxjPJcPLjrMVD1Xe2q+pHBqu
30X1wOrE/XQzK7zHjOmwtLIaZ1X4JW6Hlt/D0TDd7EIibdDYWNO9FmoaaTeMW1de2rav6wMRlpi+
+lC327hUy/uQtcExQgE6TqZ3mRdYHDw40HbCw1Ug+RKBhWeqwH228ocJZ7ZHmrpaY7+wLk7Phl2P
g7/m/dJesjLSXy6rvJXVO9WBqtPPLm+yk9f3Gnf3FXdO9oV4Cq9IZ0P9UvCsolnTuwM7/1ZMswNm
p+4wxLq9u0R7jRXVoonSynEWjlUdv+aK5u99y1vTI6JQXq+MSLuUtEkcUfwgdGJwNfXkUlc59so/
rT2Zu3jx0zdKldlWZbOXGv62KH+X6MQ3KDg1BSW58iSS1lTeWFHuVc9jqpcL9S1DeK6mTPenJpvI
xS/ZDD56tLDNoUrstRd9JJWqki3MOgcoOGsxTiRiuWsQscstQ2dH5R1vrN04UndTCAJxjGbWM5Ty
+GyFS7++Vs1htmiGTz5yNEtz5If+SZkqvweP4GM+NPEbygzrDd5H3KTbYF8XZXsXJK369juBEUNS
6HOelHF2TpKVP5hELOyHhOHZ8GZd0UGX9ia0nYQoITc+BAPsZW6n12E7Bg61bu14C32qv46FRqBH
lIqG93hqtb/hXDfjqgUKDyOgb3DOs2EMqGymEJ7rcJ7RnZnapHYPPZNYvquiOS737OfsTVcE9DX7
XWveiShdr8oQs3jn4Jl9LpADg3WKYnlfM77w/1YdhzvJLkExoU6KEA9M5X8JqyfKbDIxrYsRtAql
3DG6QMAS+brtuxmT9lpm47RvLH/id/wWdFaJLrMemrj05nXv+3G/Hr1+BmGpucJKLExHbuI4c5eW
Yi8yqz3jXa1sYK65piogyGLx6au53dehCe/Ka1KNoQsk947leLQJZBx8h+gfFtRC+JahXxbkkbnz
vOc9XPO9E+KszlXoPVSghA5UmFJ9mWuvfKrZqR9oC1EdS0lmj7Wb0MvLrySsz04ODn3VK1qgNxWL
ILacNDmqfepWQMzh86VVCyi1S83WUHa+L4aIkE1aptPHEF4XOOkc969mjrCfhWZK+K6jcGEhX2iY
JMQrENCGglsyBBXnOaZIfNj6Og65JxTCO4X9wIpIBEP+5VLYhW4hJ8vZsTS0LZopfN3dJBFAwbw2
130znadwMMUUBc7KtyfxDj6s31e1G94giERyR/VCvUetLX9qVbm3NQ0ROVxeg9+p6iPSj9II/aqS
IH9To00+2sxpyLcJdSxcF1ZE6aD0jUOfJY8Kq790qVe6i+kDNYNInmmuYZqfXI6fOXTyX+k80iNm
XKggZ84JDJTCdloeULbXzjGecN/tRZwM3mmsBrOAeJui7y4w3UsZuhnDmMT3uSpcJL2V1FQ2i4yi
0hWzgFVsC1xvZAcaxxNfVBpGp8nt0Eplksd3cHSva0bOTw7sXNA4UHH+L5sC6r69CWpA9te1OIJN
mBlls2Ma2jsSRRN2/7mYPsI0hy8aKfPBJ6lzz52NuU+wmDTn1nYHOpytCBQY7fXiJ3Vknu0ml+7v
1bV7U615LXGuTDVdlC8ExgBnJg0GVNtoRbSA16TPVjQZ9z5dkVvLvZoehtaez3NtwQ5mirTE1fRP
4hZLRXnNosnl0VVp0e5jbkYdI1PSbxQgJrOl1zq9HamFH9edzpetsnM4JSNNTRyodqLxxnJ2DuDe
iEk3o23OMxwctbYUbxkCsaQr11RDIib1EfSb1ZIl8V2/aG73JW82RrAQsFua5zRNxOT5QjazglI9
exSIRXPDFyysqafp29TA+crKIUJhxU9dHDkoj3kYrnzskRPGhxxkI3CslsaBsu2we3JsilWolfUo
GDXiV1fS5CBCFn7EwzRto6ND6pmx3pd/fIq9PuntACOSS+wfqLg+pRA1qdJsjORTweL8gFsvG3YZ
9TOvrTTtaZkH8ZpXGTfpOm7zh1KV763lpdtGRlFxzHmJbFMDyhHTEF0OZkrrLxY61k8j2/k5p7fG
2lDTA/cx4tidTyWvQvJFcVlhmCYNe6AzDy0b0843l7nul53H1ctC3og0bjv2W4a17IZilIQIb3P9
jmjS8FZeGLocqqX/27HUuEO18HYTgsIJScen4CAwD709u2ZjVY1HJUI0LgePB/eJ9EX7lC7Y1LKc
Cg6KYIV76YgLseBZYv1cxK4znTJl2t2CviJ2yxgN2N/waCPLtD04vdQ3njzEPL45HyM28FAWsjG/
Q2woZsyAzrCc2yuJ/tBPUNVuUDMhJMnCdY56zi6ZIhyDkjh/2akkteo3m9YmP4+5uBy/WcgoJgHl
vnMnm+AiFHkWXgpGk9XQFDFFDF0onjsISM/cRcWytpMsstY2qyiLa5tSb2FkN38Sl5szmxd0gHXc
29Vvt8/jYk3BYrmpwwmxn5I+ha0cn/8170LVPU72av+/snn9P1dHBtsiAQHz3+9n738kZQf/uJf9
+z/y971s9BdlBDZv8ND+jzaDf9/Lxs5fvs1/AofcMRiLa80YOCWd/es/u+5fAVgQtq+RTawDTt9/
Lmad6C92uA7tCImTwEwL/kc9B1F4Zb38I40ojIH3xF7IfMLVL7xSBP+RcwWmT8V+o5ddWzZ08zVV
UALMROq+zaIOtFgEJduAbdgmBLerrVtW6dkJ4dMAhlWnIs8xL052lRIZwjaMRxZrrutyB8HWTrnM
nlQ2kGdHZlSlcO5tBbIhjjtuwje8btU7+e1yY/CeH6VXZoeqyInFVoPeDr25yhSivpckgvRKCT0k
m8DzuTpUvAOpl8KpM1J71XX10Y1L/yQh2lODSMqdY8yzbkdiSopVBXhWohmT9TvtTUfGjbj0L5mA
Z7PtkWEuyOUNbepXbbZYmnMceOFbz35p2qKUoBgULR9DHM3dgJPQM2KDmJK/5rr8GBdb3spOPqcd
bUCBqAbsjmH3FYZLdvJdegzTTodXr1F5a8vc3YOt6Lc2hUZcxersOMyWxbxiUwHTlTt8wcs24Ue3
dUSe8UrCX8ySbnzqaiZ7AtKwcKby5OK4AV5e/LiiDVYmbOQTs2R+BJNX4jka5k+4SuE5o1+Voi7b
whgiw4L2tZxSiJuikfmy7m0Ppbk3bTYBPgjik6WFbBnpLF+uytJxUHOnkTd4lUXxiyMW+yHEM/uU
DGWZHJlT3Z45W6j7ApUQIbNy+68mykZ1xFRuTmDLmNFsEAz3aFfMfgB2hmFVdZSnnUbI8UyTc5vx
3o98U+L3F8lDPwiKokINenFXz5TT9BMVPGlL9SVc+VhJykArKnNCn6swsYkcraZ38dJa+ac1GHeX
9pi+a0bN67c0sO4XSfzS6j7YBjqezkVfDffaiUp+laQ555U/xVcX5MjuPXaQslaV9Nw3E4zha9M6
3bhuMUk9JkES3ocuNQmYatPmgDugPFSJD7JoNAhh+DvFLxXI/LGX2ZVckAnFK3memfj4loadKZ0G
Iau8qg1hKJ+yyMQHHRX2IeRqursmebjgF1d6ahs1tyxaNFjei9tJSkVGKARoXs2opnWDVf8Ow7s6
OuwsPrhVmYcAMyZ6WcbloKvv9eTcefPsbAozLY+FwraVK4sfGQ1sawIRiig7u5N9if2TTzXQxP3Y
dXj4uWlRn9d2brdsDSWyy9pqJ7ajlj3+jvL0g7GgOzN+1rejSqajaNn+4wCM1MHQ40rZLSHceunj
fsUrN73Pe+qh2PKk9cn8G3tn0iM3km3pv/LQeyZIM5JGNvA27vQ55kER0oYIRYQ4zzN/fX+Usqoi
QnoSqtGrRm2qgMyU6HQ6za7de853Ig1eAbyOiKwrPVLXeZQ2n4ykDlu6O6k6b1yjfhzFovAy6pKS
SFFbn6wStdVhcKjyaWUHNsbBXjrTF4zpkbxFGjB4jZUXL6k7FLTYjcq2yzOH377LOZLt0HgAFTOO
hzBean8YDQ7EXGkm+rO0fR/dZEE3jhAyNv9WFaStD51ysmOk8devdaOf7tHqGZ7VtdkDGmUzO4ZF
BOBKT5J4PbcWHL6oY5nG0yTRPCqrSx+iaBx2nUs9i2TZ/tRV7nBmyLa50AY9v09ry2LKImw6FE46
6i9KxWrXEIl2TtYZOahYIrZ9G/tAAqdZXhbGOH3NG9/4nGIJWKt6IUTyFrHCIr+mHizvhkjQikjx
fKIJTc2qeAn6trieTdt/jbVm2iechV7qYaTHJHT+YsMHJLUhl8ocd2MgreYu0oiuxbLROAGiGKK7
bnBYqX6jmma0t6riPz0EjHy8lgoFzhQqM3vvixFCetYRpnCeZ6oUh4wTU7ZZ7CDdykiC+Y4h5aIW
CU3aXSYy8BBktUmxLKw86Kli3OR8ZPjE9hLIbWmEDK1mlGh0N/xiN3E8oBYqeJRpcJk2WXpWO2T/
aia4CvgdNBMkGw+Wp6Y8dnZMG6XDWwEoYMzOA/Ro98yhA/rQLoaf2RTll67mdtZ1wisBPmIsLU91
lTwFCGrmLVksqIWztITZmgT5kK39KJuedRMmC4fRyf0aVtoiGY4jAn9KRWQXGhwE7jsOtNCY9Wya
mKJElgk0IizSm0apRmxQYavw5NsyjDy76wL6nCzw0aUq9JrzXTiQKAJS+zCUWHzPU7MY9qimeAsa
LTsVxK1xBke5xaGc1mPM1IkzRtjeqLFrt01a609VO9+YvXKWPGm/u9XxjeUcPhq0AW1cL9rjvFcN
Mu/EfsI9radeUo72Q91Znbs2bTQte07dfbjpKnsGtoRHZWbNjtu1Pg2ImWH73ltM2G9bzv+JV/RT
e2tL3T1VvMOrURPmjdFU5oPWuNmJBds8NpaGGS+uA8x20/nspiZOMzvkpGQlzG7no2h5Yen/pvNL
lhZmzIZjTtOiRLeX6VbWcIrnUQYrxhM1wt8aM/EOI4L8RuE0ddtSg5t1LeF63Vuh7Je/XXdOiZHZ
wS5iFnQfjzHrnaI7zHS8WGjgTK3aS011tCq1XrgPZepme4PhICQnUyfegcbhInfXfDBzdki9tiJu
MrG8Bqm+5HiPeOiyGbHCbpy+SenbJvplHZMfjCqgo9FY91NODeEy4UH+0X2uUD1fdmJepMP+TNZZ
YDW3DY6CJ8eRFor7rlHRpgto+ut6hjYhTEVVrUVqZpfcdXX0Q01v9napo0tIwq55bdJQp/sTDMAv
fLR8al9Miy257qTCBkOWBMcnPWTBtmdDo1vXZsO5Qm0946hvGXsHeMdfDEdYyRpWenFswkqWa3Oo
nrEFp/uymtVzh8gaBcUI4gVFm2aBNbWyeVMWVUzlEOvBZ4sQijNLj/sHrJ80OvD/xee9Udw7A04w
RFhRYGwUmqRTVjfxJs76uGMslL/opvDZyvz6cc6L4lBXCc+87+wOq2NJ6jPZcC1Tb1qXWRfTw0ht
RmzbPOmqqzhCuLbS/FYzVqmMMbwxx+g+Q9KtO5onsMnJsBfD4xRmDEGTBHnZRnOYPWimE9x3ox2+
dpCDeaX7xdhSdMVsrKM556dHPlHlzS3kNlZlesqrquEwpwxpu54v4owQw87/1NOTgcUW1rsaR8aq
pLmOA4lM7XkKdxSk+0RP7GZVx8zXzInELoaddrtKRkKEpMPcioawCRRJsQRGWdKAq8MubwbtuGbf
Zz1Bny+OgSN9uMZpeVb0wXDHbGBYw3XKPFKNx89uZafpuqn16muAegyFTRjK5zHDbO/3Gz8p5s+h
b7/2MKpopEBIbnzRGytnorPGnMWxvo+MmYT5BBzQRArn3TSFYiIouNYfDZPd6CGsCi1D6C6tK9nb
zmEmbh69UZ3SCwzaMjUwynUgLjo3T76WgUWqFDofIjXNgo6c7YQaI+QCsGHNdrFu2QMOY5SWN8A/
h09+i5DLGlC075qYKhOB9akXDG0xgtKb3WtN5qDuyXN0HblwhzumX8ytLABP5Akm2VeypupHAa/f
8rBHaq+1qaHVAxrL3z069TUrkC7WnS5xNyVJ0Vzp5eCeQdRAKSToTF0l6ItuCdAhoNBHzl4yZs2r
L3aEshnFeZwbHgXa9NmhnfyMVp63Q7UMWU68eBSGICCLJ9fumjvSlOVZZ0pxlY1Gc+9Ih5aVLDt0
TDKwJ/ZZBtQgjDR3x7Rx3PPrGYBChHr3YrYTdoBFPH2yJT5/llpF7y+mSUcHfJJMwuMGLozQRbhP
08wEldGo4HGhnxOdOEBVSLt0mWTgkmuxxGvGk+s03dGwh+B8EFmRriZnKcH6lkZ0ms2ipjiQRDJR
E2JHcqfmjPYlY8cKtZm2moWvu7swN7NXFon4KR4GdZ46eiwJd6jyDd8Zs1mMMViAEEGQxhrlvu8Z
fvEJNXt/4mXFb8qgYd2X0jgaEmmiQ0+YcXo3bFhVIewpIrDBuLg+JlB70QUF8xTcY0ZxXwK35NWu
Qzv5iuI9PqtLC7e0ipwRFlVTG18BIMLY0kMUFFoikHVwbhyQVJGbM55qaKkMDpN4g809xWc551eF
smNBzBhmHbLuWVjKgojQuqnXFoskRm4d8brTWV8iJBZfx3RBjpZgkM4nxCJfSwESEBZecEvnOnkU
fqbfIv7i/KfYQy76svSHHTqdhomEEm2y5sXSxbbVLRJho7o+YYuzNmM2AArRtT0g4Qlz5C1ilFRA
QplRA5PosS7MEiddhxb7NAU5pBKAFimyMBnux5niAr5WOodr5gzhiy0xzCxiyk2Fx2eHCG4OMADm
4SlghHRlG354SHkAd4gn0lvWi+oskNwGlRFItT4JcVYMbLgTjb87MRDtygP1OX59VjGr7eiawS34
yB8a/efxfwevxS+Y7j/RZV32V2pf5kimct3vKSZvkM2lZQ0qzcg2h9Mp2fsVGXtjYWsnMnmTeZW6
fv7ypuHyiyv+pC13l0xDEkFcXXeVvTRS3vYw6MNWmSzbeZfURnxNNnN7YYZLxHVuqGM0p2pnLDHp
v7/ogml+1zjhNiXMegfquxLGR06wwOA8+yoZd0MYpGfUNe0V4mTyafQ4vCvnuttyCLQPzQCl+D+t
OGJX2+luKl//+389vWRR7kXgDKLn9l1fzZYG7av/uRV31b0QwPNa19Mv/tg/bRLCNa2l8Qb4WJIi
+k+bhPUXtHedtptt4H3+/m/+bscZ9l9oognHQhJswyI3aZL97ZMw9L8WUwU9QskInRaw8e/4JD5i
721WfjwcOlvSMoZ1PrCnrRJJfFd24N8c67M/dminKBGgcjCeGTgjQaYGCeCqszKXz2++qV+8Qz+9
tR8ubb5/h0Rs4InXm2rjmgmlVchsNYznfZn4XwcYP6vfX00sd/L27VnCrwz4rNIiYxPK/wcIeuz3
sd0ywyBPKjGPQeW3a0xwrPeOSLbgEx71II53POlqk6bQ21zVY2Ysdcvr7e6RmGIEFvMyzEiuEBef
W/EI5ikF6aL7D1XlC74qOAFREZ8MmTeb33964xcfHyMYoHAg4ZbgB/VhxRE140FgIObGSloCiKSM
sajSxGNrNZe6Cj/4wIblzfTHcODG0a3pW5diXGZrgj1a76rHZKZzgWbts2YCJJXmjjbA10AxTUNL
dWgpjVbQXDjAZQPx40sSczA4OxtkM3OAqToEldDvtBxKDQPWeo+pwWO+g6Dieip0iIrRprfCG9OK
98E0fGXGuEqGcMMA1Rv9vl0HUXKtwuSmTCcS+16m2sQlMK6+jNE47xTUGo+6WZ0XtUtJDjL24Dpd
dxChne+axk49y+FmAKx+MmtD7kQqgjs70a+ZHtNBdLmyrPr0TKCXeIKJrHaFG9N1CFs2SjwHKxNJ
k1rZqNE90+iiy6mGLWamQ4VlO2GXUxzHLM13j6Y2+GeOw84Bebu5GgjyIMq5YdzaFM4XzLuK3Oeo
uHRAv1KeLv1n+mzIsHx3Yw2h+Fpac/9adi0ebeM0iHC4GPSZeZ7uAKqJ5YI3ssV8zDsuodvz2uxz
Y6vlqnwBP/ESBYV9GDiII6FhOmXaxrXWlMAQp/DoJ+lnErWPleneBz10McWjsZqpRjLGHyhjn0N8
5sce22F1zgFsM3bFnUp53r//QYqlS//2daLUoI1iEztiUQ6qj3kZblAY+GPBxHVpmmNOsWZ8pMRQ
4PBg8FXSqbDkXRSJ8WwOO+1LCG+ADu8yqPajipa3kvejgLa1tOwG2IqvI37mW4ljftdYfrO23Ua/
Qa6fPDRV13G49PVv32/h/7Wz7/+7+ZLUeWRvnvZPSVC3UcJc/+2G9vcf+XtDc/5yBYQA04LqT5CN
wt7393zJwfenI3QzCBn8/s//MV1yiN7mH2AeZvlatsF/bmdCYfsD1kiQg7kkR7E9/ju2v/f7GWG1
JoMlS+AwtE1SQ61l+PSmFPRh+OVDLtBp0N48zvWA56yIzqEFlkdI/iidKvwBZtgUm6EMxvtoSIJj
buT0ynR8T4bbyFUmeuc5DhsA+G2pblDLjYdCK9vzTI3hH7al9zXdz5/34/5L0kkbQVvcu1E67Cdz
6foREUEapQ9jXSc1p4LxwWHT/zFd/R9rZvkhPOjnS3/Yf0vbzMq6lNM+CsCjzESCXtCudLZzNRYA
bDXQwy65CJ3BACuBozQuIhCbZCkP6w77SGnV+2kG5FJoQ7bAhwCr4a4UrmDRLvn2bDleptIPzv0W
b0ykwNqAo9T3zRwt+O8NNrL7JNYRmKBAYIGDO9s/JpE2zd4E5pDAmqzYhW3W3fZSDxinKAba6Rht
0lJkx8zVi3Mai9F5nc/D57AbWs/QyuIsMlIYaNlcbenub/T8eepD/cAitWPkoC14sh7msaHfm0Mx
HhRy110qUxpdYxBtYzS3ce02IJQK0T2WkaVzYNXiLcuboq0PCacOLdzxIr63bJ88nuEa3W5N1e0N
qfZoNrl7ahF0HqfYfWhmoe1QpHEQMXVvCm1xBiLoPMtww8GDkJ4zxXQdMJfLAVVG76inNkOW26MQ
WaH1P2LC5HzeT5ecSq0tZLN20xF5vNZC2R7LfsT61flICNLoAo4CKoZapx9S4JUbj/48+cRYlB7S
lhUge3gx1ZETnAUvWa+2VEGjVwYQ4aNZ9DDLAY+LgXZGPk5IrSa92HBjIUZCLLFWbetfBvziGzsY
4GHRpZ32FA3XQ+fKI28NSvTu5E8uRZIj+i1Tvjsmj/hHsrEl9B3CdWl324Ah1p7ELIxPI739mhY1
xjEQHUURXroAOIhwlOkZaDbKHOa8jWP7zP5sfdfi0DiYZumsHVGEm6qg8YXL1Vq7XbkEHMr5Thur
Iz5JQMZ9v+7D7DDLWnopZg2EpfyakVNo26GkYdw5HFFl0k2nIcBSP0YtrpE++4q38K5N2nWNAGJX
VQ6kcOeOAyAkgC4gpYrv0hrwDTHbRH8PCCqB1b3OFVPEVDjMDrrSG1wfKZZr4QslrSQz/Z1tfcrz
BhKXnBw6FWXqybSLPYRyaLpTmPd5RRWnnHiHY+nGyHX9pOHjXNnDOODIZ8BRlC1n96JMbhmMaN6k
1G4czNuksEYvcSCzAMChzdbFF7YzkhUdKgERFHp1i13IQ3i904Z6ZwlN25h2cINAHDlf5p4CKzng
/LmJHERE1TTetSMomjJat2140VdGuQfh7iFhgYT/aU6rS1Ux/lF6dxOGpXMvqgT6hXI3ud49JREt
Vzuoz+tEeFOW3zGQ24iRGKcwe9aNfAM3PfFSZfTrSkAfaaR54U52SP4Ghr+4Qn7v4pU1LqEXHGPQ
MOeZXWkEQE2T2gY+hBAAZkXzlTaAxfee67cj4kUQ3OJGg9m09aNB593ux+eeCpApNoKUFQIV9ylM
aRPp3NZhnBuU5imuJCap6IB8kChbe4L2j5CLzGPGjfu6xBMqEuJeSiLMvTpLrGvHhzyUovU9j/Wq
2xOFFh4l66JHP/+eCbFYNDfDaULEe1e7DotFaxIXE2g6R3WjobeGv3g15Eo/w5ulH9yqq28qbKJX
QyfLfVRgkvTJhtmnqILX/UzXqmXecmZDTC6n6VgLsPuWndxBpWyPGKTYHxITUeOMXKIkhCadApjT
gmOHJsr6QsATRcYN5LBFhInNiHI+Tijn3aaJDoHCQhZrtQ7dOYo2Su99FrvGesxy7ah8AgaYVayz
2Yn3OYRp2pn2vK8HNa80o/imAhBHHK13lk0Op9Ynyb5xo89Sq82NCe1FRTJfG0DOt2ODmC/p0VMO
WmwAzYCvN9fWzZvS5BenSPm+EP2+jTmcn0kR49BEM+bDuc4pgGyQ3GLseYNVySBUaBzMGubTqVKe
VivNiyojuUXu2e4T1IEX/vJ2hcigT3rsw/UcWorrpni0Cbi95sTieklYs/IFwIsvgOoCuMZN58V9
Guwjv833Aob9BmAICwMG77rSHTCuwbcc9SsWj8WiVGfXfA4N7UmKkOef/YVf3C/F1Zu6++fb/XAO
jM0UeG1iGXsGJv5NU49yPaFw9dDhzuvfX+r9Af3vS6lFDsT/oCZa/v2bWsoYND8j9szYR5361ioc
BpNlfmHGkHu1VT7+/mLyvSzo56stLbc3V9MAf/ZjEYu9FfVXc2fJB4mT+0DY5osR1dW6spP2iiSv
8Oi0Yt63GnpbkaBHAQbUnrtxt495kl7DTzO1q3EbN117hJXJPGzkBBpFPMLEGgBjt7HlianIr+ib
MV5NanrXI5RRUcQoVKR2Ni4bdbVs2SZ79+/v81fPj5xpy1DQdyl6P+SHGpoZGloCSAXD4jWke9Jt
oDN3GO3+cCHjfXbzjy/07ZU+lMJJO+YhUhG574PO2pu++wrmCwcR2E1cKPZXWyygYctEUrBUCqWi
lfj7e33fJf3+Caj4mXEo4Tj8hpZX980jxbtl6xr7yN6ucOskBCysM4m3GoC7doWMhgFaV6XJH362
v7rxd5f9UFOLtmBxKwa510xrkalYLyox2JlrP1mhtNWO+TRe+EjSrxhuFBs1MGv+/Y3/8iPwkCGt
AKN2ENu9v/NUN8amzCJjLyNsug1bYmQ156g6mfuSy0P4CHlB2OnoBthfWPWr7e8/wC9eXSzv/7r+
h1WiGwB+GHlA7lXafZFNNF60uS+PWWXzEmvBH5oBy0nhX72AH8/ZJo2PZwzshf9/f7fhgOSmLfBC
WrKJz4whIdu1wa33+3v6xZvD9/mvq3y4p0bqkmDGgugIVEergRtcNUw628wu//D4fnWl5VZ04RBi
KH5a+Eq3y6HZ6fvZH5ByO3DnbPfAe/uHO/rlz+TthT6seZw/upZOmsnbWarXaGgvY6HMHQA9H7le
J2+ToF3yoJbyGKcIR4Gy/WNe789HZlMnm49XVIe+w9n9/dPzwxGrf+TLPUkA5X5GnXaHQMQ4oC6S
+xKADbg4UmL6QK2ifqJ8C0IQUBVWQ3z7TxoDTWb2S54U1UV+SoLswa5lekXQxKcYvvUfDszy5x8b
U1Q0cA5NCT4xatR3iwpTvgTMR81HC7pTPiHdN0I92hVzCu9em89H1x43ZQfauEFqCKakZI5PORIx
+vcsK08xkLB11H0OtR2OVFwYXlZypmkAX9GPrL6V5RCA+sso4aR5MlRPNkcGR6SfHHsN5L3dlHNB
bVX6ACLTVxGRiz4NVbbW7d48a5rmR4nzn0bVH6YvkjePV/Of1dFPjaq7pyxK/+vi6aV716z68cf+
blbpf0nSyvEduNayEr+Zvth/MTEU4KaW7pYrlzbWP6Yv8i/iOBnt6RI9NIsAG9ff0xc6XGrpvzNC
QFciidP8d9pV71+9ZVhJOhKpwyyars5y8+HVqyvpdPZo15soKK8MCiDEGdWXzJQBUKqWWjI5ms04
81MGXvTmm/pFHfn+NULSanETOi0y10INjlz8/WuU+I3IkkFrN7VPrQwbIid+J0r/UIQwL+Pv+dfe
wHVYW2zm6HzzEkiX/WGJwyxF1KBCJ2ykGjiABU+gteG0rjkerNpOtVBLY3EWNX246wDeIqIz9Gcg
NsHGLXHjbkKc9ZiCUOVc9BbDCTIbrRPmQSb5ViSPVU0kTFQ37rmMGsfranCDex8dyrT39dLzOR9d
U+pbyXm5CFmQbd5BqcdvTqb3BWAN6ATzOBiXJukxutfZzXmAaoZBDn2AwkKlnjITB6+YNvJCmTOt
C71CylvCGbmup0CcMVzR7hQCxzVBG+7lIBELKuaA6AL1fBdhlL6PI+Y2lYJDAnEFNlVqdzssWtbJ
xbiys1hoYVCbJjmAtaZhuESnkuxNhWdLoUhpvFqLuuGAt7aQp8rXqnJnKunvggjFQa0hL1kX8P++
OL6JEiYRpbhhahiUa5JyWNdajW+toc839XFz1gY1UoGEU/k1XuP+NfMn/TNpHg0xPQSjTGvwPvxR
VwzDI8CPEHQxFtPbXDYPXaVZcCQEHC3RnpzcPLl5Xu6DuG72oBWjHdLfL3anu+d6Z462l3aIcNKu
6ZiNJXEHUCqWI2jZbBwvOiRgPKwkOfXIL3ZAu5KdcALOrXHlFGc5GpRDmJKLIombuiPgKyYsdmDO
UHczhiRH28wdj7sxEv0ppUG0sfOyIatUZeMu0dzLjA7imUvOwDahyXkutYSWnaKrxoAGo63WOHsD
3+Nm6XRb3th2xtkEP6lcNGjohmOiLtD+pTx+spe2NJlQpSokQ7km3G1vitmDpdk82IHhPCxjzPOS
DIh6DKyTY1R4cJffOQJ3qKa6a57LqXbvenTzDNq61qN2aTbkIZLqkbmcYIKKnYon2NwpQQ7cyrLq
5NYJECp7vWVbBswTYh5CD+Yn7FrO8MOX2OmksS3ByOh8xXpOtF/TR7wtxmAlW3OeM3slB2H2W/oT
84WTK/k1N/32Rpc5XgCFl2A3LROXQfrqFWZZfauGxr1v2wbN1bSMbHB5jWcRkWJ3MrGRJo/FWClk
DvhlN/nYF7Xn95YPukjTqh1FYkygjB5BTxgTdKcHFFnD13IaCSPpY0HjswZ8/AW50LSblTWB1jWc
BcBsx1+bsU6vhixOvAow5l0TCQtSR3Vo8sjaO4Sczy3GVqBEw5aQSrBm6JheIsT6+ymwovMqIaV5
rqniDb9EJhhUsr+w3bA86VZEElI3Gu29PQj3Ofalf9AKe/Y0K4WchFQCgVCTWYjqAKB7kdE057OB
CwV1VP0g/ZRhcDcYF3oxW0/+3OdbgD7RNwHtE9TEkGNd7Z1bcuGNpyyY7SujA83khxQG0+g09xA7
i13aN/pZi/jvMYyt6hNOdXmPxsM8hA1UgrKcWt8jmhiKXNclw65sGvwwSZ6OzRqKqVE/YxzPg1Mo
66CBwJ465r0oomJA4t/6j/UMcIwApm++L2ETmIzz541Bi3reo7+ZcR/CXt8UNm7uKYQxRWAArJ+4
q0kTCfSKVB9rnNDiwkipvTHuoyd+aSOQYx9POEZKNyIUCSf1BvcEiuiQMAk4IyVqNk8uEuwOFId7
1pZEVs3Er4JjNUHtLgkyDuArx/hiaZZ71dVzf6h05T80UtS+F2v9gE845+Sw8X2CS08o2PwnrI4L
sql1hxOqtuFTF+etOvg4E3yP0GJiyNCGgiCTNJX8IBqf8ngsL9o6bMQxzBx302vT5wkJLy1Iknt3
4Hq125we2yu08v7QULZtBiV6QiO7jtPvhMK48mzqwEd+/HOwyeYeXB2OatgO9NmYQ3dWhQKuGnp7
WJMNt7hpGZTj+cdU8nkse+n1zDyNRXGXmysszu1nLR8aEz5paT6AgtAfqwjWn17N4jnqYP1Lc3Y9
lzivrQ7z7pKcQvelIZbvQq9GN95JC7Ab2rXZxx06L+L0YOwZ7o92dKoIwSlA0ip5509ITVeDyUu/
KkxY7UwS+AD4iRKsR+E8wP8w0OyvggQW4SppEoLHZkTyZBjMU5TuMHeADYb40JFdZct53DoJ3fFd
ZhcOB41l30FLUXxi6/EDD3y5AvQ99uV9ErXzKYEsveWRYUSOnRYqXgosj3TeXQQ5wF3pFUBhwh4Y
kKcY+9s1AYE5IXwNDhOT16HUEgWaY7KuMF+GIVYvCJhxDw4FcWi9RmiQn2VTPbCa4msi/3fYhUkX
1Xg1SJBbM/yDpOiWMrzRDNewPebrzeJrGvTlRYeYiMxWbJDrOi9g3fjddhM8OSyObvOtnnTnckYn
UaxBfGBv1QPqLaxi4WNmkhgMB6klzxkhaGuPVyHWrZs5GYJPRmvhdhYE/Pi1jgS1DOkK4yKx1qFy
67MmDMLLRuEh4uvUzHvMbf1zP4EqDpOIsCiQ3tPIWQU6JZJdAKHStOpzZw7PULIT8dezIXdVszP1
gjwDJcK7foR7hh2fPxyaMOhFoRlXaZTKC3M0bJBBSotuxrbF6222+ikEyE9qC1pGHAEoXglnW7TH
1GTbSCeVjjL52ewBsg82kBK468CAAW6bccn1+IP2Fm6xOrbFUOxQ8It1BiB+i3hwQOEZ56CLQhQV
K7sh7tFLkCzRkbfL4oSx1IGmZA4EovCjog6iEPqW9eF8gaxmTA9OpM03tiBUCPU98vbV0POBEHZk
CEkEPXS6BV39SjvbITnCidrnzgEctM3aHs9dX5flXvVCP0Oi2yOahrvH7AeggsXSauXkQxmZPxzy
CIPBaiBgDzE0NLVb05xgq0zt3K371CTEVwUW+2HZRd1DazXiYcDAvVHQ9EACUqrYq9ZeEA4cO81o
E1e6/QwKQV2b+FA+wWYGGlD1UbJIp0sEx4Lqa1M3OqA5hmg495BLwe2bXHhSTTlfJOD29nWuzLsY
UcleFyImG8F2HkkVrhk6GV1aML2xx/Lgw8+G4EeKJw9v0WMRGpmCnKmspH51EwFRr59Fhqx2iKdb
S1rki3AuEKT2TMxP9zr0tbNOc8NmM9ErOAuJtqFhG3CZIDagBvFcTNZVWJSAQG2TRSxixNic1din
h8s8M214XoHWkT6S9f2MWhzi0GWgj07ukS/PUy+nmS8oThhTewkFsbW1EHTf9jW5enRZFXiMuBei
P5KN0jtbw0goOgg4Pna9YrYaZvpIBUwHcGVMZnIs/RgSg8vZC+HiIB5gRtkPvNRxfzTMWkLYCxGO
sOiAI2KpuJ+ISshPI3nB1UqPoHGid19SYRxMlZSs5YjVPE8xPGBNGD0SjBQiWp0yajMwFSH8mJND
j3LWxsrJM3HrYzj5/kMKBe5TDY0qQqXSIkK3Wo7+aYGUMqwr7VU3iD5NfOO73V6jYTAOLMWFE8aP
cjCxb0aJ1j7wtMtz05gJkZkzybCUxXzvN6k4zWZACIvlt2ekT+Hwt/wCFz+3vpn4ELDobXO8KAk7
CT0VBj5wFsojsg3cyrrD5lfhzv/9qe9Dx+nHsQ/VOfowzsOGaXLofduSzUXXdmlk4rqHN3QgwIjk
7PyWUd+jdLNbzFJsrIoJCEXmFyLs5+vfX//7ifbdcZBjpyuWs6DOudP6Dm1+0xKemrkXZH6DTQha
TmtkH0GH1aTm7M1wdvp10peZYPSdhy9w/DWB77JKs5XRp8Mj/jQLBhRJ53aZtTcJKu/z5WbWNsoS
PG/l9CgEJTxRREEO/DNW7ZXU7cL/0Vz9Tz/mT/0Yqtrf9mMeXpv2v1avefCUvmvI/PhzPxoyrv4X
+kvM57pSOP3eNGQcC2GrK7GHu8b3lgwtiX/oh9RfzPYUTRI0RGI5Pf+zISMMRLT0auk9q+/ySPHv
NGTe980VjnhHugJtNxIiha77QydbmVpQgZV2dnXYJVtQHmSx4AUFbpM4JGtNh9+/DsYyinj7OnA9
0zAEvSS+EcRLH6ZBsRjJDWGouTOSJtgFIolfF3DwdW/gOiCde/Ayf6Y/0/FfYaiYeux5cWh1n+ba
T9dDL+R9QrRl7/3hc33s2iyfSzh0h9BS0TlTNMDeLhPLnNikcHJ2g0i/tARueUwDHZSe1l605tF1
ZyQwqawZu6ejF07nVt3px99/iKUD9fG7gQcldJ3jFC2yD58hcSrbH8E87cpohPeTNGTrGVFx9/ur
/OKJowYGSYACmnacu/z7NwsSAMw+DufY2ckCzUYykKqu0FDiJKLoR9Tz+6v94p4sqXM3Jl1ERqof
fl+1qA19jB135+bK3kI+YxLfleIPV1kW8Q/fnMsb4UJzAIFPC+D9PQk/MarB8tUOfgK3kUxkpqXd
TZ9Fz7+/nV98ea6BAFVhAbQYEH+4kKXNfKPLz9ePIHBmWvxtiOZqnUBKk3Fy8X9xMfju9GpNhkz6
h4uNnVkUqjHR9YKVWKfsbgzxBVKlmaiVMbb3v7/cd0H4x28REgo9flYE1qkPzyoyHHPGLax2lUZ1
VgPfIyzD129SavhDAa7aK+EhbsN2EHvgm5DmgVJ8tVOZI/UYq5s4ceqdzLPeo3/iG7TXKvK9pYOQ
2YLn24oyKz0nzN3qwDk3Wsssc1qI0zOVO/Z7aADtbHgYlSj19di+rnGJ/mE7/j7b+XiPTAnR5JHV
8PPvcQCrMFhkBe6CPBSH2NKcw9Rb+hpN+L025VsExZBd6+CbkkRymehi7sDjO3/4qn/1e3XxOwAY
oShDUvz+90qcswm6KHV3CO/Nw2hGF7luuytYGPYfZsM/X4muPvuHwCeHQOXjMw3LpecSu85O4bhe
j52Dp7XIvjQMyje///kYtvz57Via+swYJL1b9ePfv1laqsyQmhKN2pluLzaggyN4wWK8Ero93tjw
wz1RtXdBMmbILVtEd62jV2ukTiXlbTEOe7chsgm1l0vTr7Ps247U5ierr5z9YNPAI3O2m27RKppn
bdsXpwRBHpYtYHzAfbt43Kb0Ntfw70hMylR30N3J2cPAsLdunU87rSJ8qq4JjJVW7Rr8hzqmSyso
LH83tEDuA8LuzzuaVpe5ZYzEn4UQ/4P+/7B3JkuOG9m2/ZWyN4cMPeCDN7gASZCMvo/MCSwiIwN9
547+699Cqu59qVSVZDW/A5mVSlKSRON+/Jy9157NHR7w7Aa8Xf4G0LU62aOY9noJ7ncRDLebsfNO
uCG81ww3/w3n8ey4KluFWgzIyRHSPTPYi6+MfNkJ8JT7khjdU+pkTMrJpAiYiraPtinbV3Oo2zdy
YH3sIV2NqW3pYFo0gJ1wFWPYFXV5zPQ+f9D0trvx9YqO4kxzaoemAwD5PFndazuP8RUBYvEzBO2M
+MLO/+ZOAKvh81lfCi1/qUt4c0xeoEDkvbyxhKTVX6XwvbKjhe/zSOaVRcAkuJB7w/DJBrNS17/Q
ySe8WTmvBQlYsUh1soj4ORhyRw5MtA6J1tuCn+iDZLNOlHe5XIpBcDMzAM6kc5kxLpuBEwvZ49P4
nZKJazJZWDPSGqBmORjXXR8zNXAsJLVEwKkXQ9Xjs0NeZberHHhSAa0I8UzZtjCiqEX/BBnLJrlW
J6OtA64jXce+7Ea32jedzvkiS/w2DruVrR/sIudmAhjx0+4KTJdgLUnQq33ut6lGLh/kGJqebjEB
GRWo9PTRyPY2brsvaWsuF6i67S9W2umwzfQivQGgpaPGYTxLv2DQOXCzeMxb6uUiXU63k3ielIP1
EIlnHYy6nn/rnJzf4MUOT7xgOvFQ2hRCO1AF5P9R4pwrrJSlYXufsKUXJhRDhtdA7604j3yzRTiT
o+K8NIuqO69u7zY7VNQLrxDNjRSMbGSuFDgB60H17loOkR3EtWg7YcvuJOk5odEjfH6M9fnKJfA7
C8jEFlHTaKsMQQ9XO7+Or0GbkDlgNfQi5hqoO4FyEhR96jOaD0m9SCEmEDt6aU7yMIxGd04FhO8E
GOgDiG4wOtlymPFZPpq6mPcZclqIY7N7nLSGVMMOijhei4r7O1e7xJ15PsqVuRBjogEgRpMYz6Pl
exfW0n1vDKfbZ4PMqE+77quIhWtQoFrdSTOkDFwNNyqgItScxupMkUafbIfAhquv+8WVPxCbTG83
PaW19PmtThKgDaneiMYBQFYb09EnbuWDYEwnBh02TXdjzgyt5BY/kPIGrj/Tyv2EnjrSZnZhSlH5
bXSq/s4UwD/EpFWRVHinOnLdDzS5SHVgXALKYLmaV8O+IHw4388eDCWJlTcY2zP9e/8CW01Hi3Cd
sBmoBFVsHj8lywjvUxrJjUY45YWUvXjLfNd6Mlen35fADMj+hWlOVS7jo6k7DXrkPtvPTsarQHrv
OSuMcee2FMeV6WBgbcdX3ycVzm/0ImTXQ5E5DMNRglC86iESDWFrT+sOYgZhZq4EQuBpZR7aEAJQ
MFN4W856rawOR1PurQ9m56mrdi2y9zljxdU1Mw/Z5jOEwzCD1dhMp9zU4tc20ZMAp494cjt73c9y
0XakhK9XichfB1fA81NbQnCN6SVxb+Oyutf1ojxVkIhP6EMLYBv5LlnHMcKWphFM4k7fGT3ABija
olp51zTjdRaddWWX6mqKUxq3oDbCedKX0LQX4xIeAd5uLPPlQZaQsp2ymQ4N2jba/j0HCsNlCCrl
eB+Dd88OEjpLUPYAE/Na+5yBDVST5zxSJK3R0NGBAbb/PLmGHhlov7YYe+PKrvu7NpOXVl4zXkOH
H4JBkQAA6jejaeB68sstYOPMh0hOsPs5oFW6A6to72dzAp47TNZ1Nw3xfU2Ky96LE+LYfPvKbjB1
C7SNwWy5M7zYAYK3gIZNRG0Tust66zp4FvKJUNjAnSf3tfZSmnFlsgCTiQuLXmtCmrJdaxNl1VK3
T9Rl851JdOSR0W4cQSOiKcZic51V+C2MThMPAA0JMhbTiMR3LuUWXVq5M8t5l9PCLYfG23kdSHhG
MLIY927DFQkYIHi3pVPTS0tYvF5GAhbfTQ3Pe9jRcRrA2jAUOriEFIa9Wj8XM2NWBSiLRu7wRohK
c+KPWwPQUbjECFQKMYESD7kAlmrIr2LxueYl7KI1Z9KJebT4glOkO5sgyAMGTyuttYk5IBl5hywj
p5IQC17jCU73Gs83mMCeR7Qqu0RoT1Y5EVnPJn/rEl11UGucF6A/DDwORIPz5BaKZpZndw+mqz94
meqOTYv+iLGFfuwVxO95USixOgx6RF4wJZZDzRSQnk80dqQYJU3pEmWEZCqmRxqAnCkvl74yb4e2
zHa1ntZfGh9qWmc7+1hbcib6rBZkrDSfbEi0X4mFPSLBGp8SaHVE6s7O9F2Sg2AHjQ65iZkzTetV
EAlYOssBrE7DpLCpTsQSfTam2ZznKTYeLENgA9GXW1BqxXlZHbp3woLMaRja+Ix4Ofl01kLuU+7N
Tecv+omJO4mGZMner05JDm8VfxBfNVwbtQYpOxP12YUgTLc2H4rjPOq4sfOGfEQClJGi6XcdadKI
21PzQDtrPqyxA98sIW35TLqzDu7E1A+GNZAxYObrgeTE4sJmNlEG+FyyKZwLbAUDfcJvUFzLiy0i
tT/UPVdEuHkZxbUwTjbYJKYP7kVhD6+LnJsrRrPXM1jlD3KrBuYwVrtLjHJTJJjXA6r5vYiVerNg
3kSVDtG6cpaoaLTnGqYBiFloaHsivupzE1f5Pm3nBPKZWz0h0eivBbrQSGcTPM4tVimmKU92m/qk
KhFDTqau/OjqaWXnpigIzKyBvDkk0641WZtJekyuYU4kd7AZ6lDpLRljlakVgaXT/aaRMd7OqXxp
t1FUow2XqUnWDWn2gP5Zt1dC25m/zsSDzH7GXGONRtGTp2oSoL223pW54pfaUtTvKOyJRU6Axi4r
RMCgtnwzqOb6GRJ4dmi9GlQ3shI3OzLO7U/lAEPOY2xInoOXkIoOV8W3ZvSSGBmjUtt8nQS1NI5H
zuOy4NZpNf8smhk5vJV5R6tkOqNBbR8KgxalAxkfzyOlfLH3E4albprHERJzjD18fiAr51vfOfGr
V4FqaXXe5mkh+xy7c992TxCY/UCNy7nXhmc/N8fbFBMQl/aL6DX26FT75mfNs2kVV0w5HhKQsyjS
jBvw69+T4js8jzHqMgbtjN8fGWKAFezac+t4l5ljXMHdH8LSG9QlMUuXkicITokASzJZ/rdm9vJD
YlbMghOMm+0YWW5XvazWB6248uCbnREaYPnCEq8Ew1DC5P1KZY9DAwKoV/WTBBvrdjl/dW9FG3+d
G3Kg4T3YJskOoNpkOJQyP9RV+pSa4uhUUMT9/AtJDCc42iRIqvracjGA6+bYBG47Tnsgd0nQb7xb
U8MoYzv0L9LOJAd86g7kqt7nvFVbLME7bYeTOy07DRI+gWMGRrKR4OI8jY/wIsabWiTOzdJ66nsP
RZCmmXMqYq06EzuwTbumNaqm+L2wPA7mHPcfe5JAWI1jfWPqOu63dDXaQ6XsMIkr5yCFXp6XAp2h
GU/pVkq53d62GAimpT/s1FwTToC9mPiA+sq0kZWreqZWaWPB4X6y8VtwRCBkrOBUr1HD8INzMy9Y
CoaYaBYbGkjD/ebcCsVH8x5Qtt/Y1kRQhym/juhQVE+dXxP9wZzXHAInZs1vEwp6S9ynq3Vl5fFL
v9TXlQv+pJ6574mG+Sv3SnlK07Vl06+f9B6tkhwt3DF5+5obxLMaKD+xrr97mv3ilnofrpI9e2kV
N00Wzy0MylumJNXzTDMUF4BTYghJjKO9ms2+RSkApkjlb9k4kEtopxVLSpOfvVonudTrtF1XTdS2
nvxKStEYYSvmlyILQ80w3jhkYjEfspr9ii/q00OlcJM1M9Wda5WHRdebgyYwkS2IbGrOLIec88+Z
BFCKI5eQIFPeyp4DhoO5+DVtNTjwaTxEtFgeuiFpDnGLQ3pMrn3KwxvVacN+Zu3Y2yJ2rxphIvXK
Z87NCC2665UUNrCbc3HQXQ7H/qYBKWA6D4hRDyba8X2COCH0Jnd+NDUi+7y6pZaUkw5K02u+zfyo
syc9Ao5nbqlpDO3RJOwgYr/ViT3Hh5g0RY0O+whyL0e01JhX+tKVe8DW+VWBffZZGY377M/O93g2
GH+Y9RilpaW/AJjsjxCztYe2HeX7xLN9C/nbvVoy4EGISrQIFesY4bhLQ3JB1LUzqGpv08ZhuAQM
Ve8w3AUT1Tz8b0N5T3pThBq4ceugQ9AGS0SPLywtVenBkLbDCQwesXl6+WXpKBUTOl7f4iSt99hp
FkDtlEI9R+RI5I5FrzqnVsr1Aa1/7aDscN1zK/vly7Au8KElUYG8vgddGcNpk6ntp9yZcFcl822m
OxAO7QKDroc1s1buXUojKhwr7jgmG3GE902qLb2Ugjxg4qtNhaN3lvKUM8CtxTQfBC86Z6lKXuDh
GKFh4kbC71ddCQyKlLHkODmFMe3GFYBNu5KDPsymG5GVjfKkKpb9AKEnWh1zPMbF5J+BnhGhODTd
zsqo5jmAPUzKtIjwyI3QnfuPWVgMpIrka+2t5VU3pwwTs/WD47i8F4yscA9JbYAjNBDpUsjxAsLa
k2k6L3ysIlwOObk7EA+VUg4riHShREz1ZM4qA9XQyfTa1DV6Q7VU1r4adHpBlWbQdczcMCGMA3lU
0x7IKY+TA4c++2VIpEGqWdO+jDnbNIguoiHqYQy6tOFsteRufUevon5qtUlgcEzbt5zIhXvim/Rb
s+usfbpssh93zeRtYYp3pm7inn7cpni2mGvb7Qb/WvOwFx7QrHbwMOQSkLZxLfcuuZ+nca5piXax
u++0poo0mFthq3zyvzwjOy/pgqLVkQ1ocaOZyDVfvyKT0Y8JUs3XtMFbXOa5pMPhvnv4gCgOBIxD
C3ykqqx2MxI3TAeX7NIdOWn5wsohVuh3Aq4g3rc66UjwsNLLZKzz/do0BBeN6FkDraCjelHOA8Ii
0Nvj3ZLr9seYT5151tZiicbJIwvSclfvFVcqaE178mZnT7hC9tnwkHmh1S55e0ls3PK4VsKDjELE
dbz3tZkgCJss7NfJdYa9tkyc9NZ+fcR1Y0ftWLI7LoW9Y2rykLsDa6aQZDjFXXrIfWPe+fOc4E92
VVio1nmKC9Tz/XjtV4Y8lx4+0wZuGI8h8MKrWhKnkW+GosD2VkXUX02iGKas5pkPkk9VWTevxbZ2
Eup6DYSvOOR16106qTAOpTGRbYFOp/7SNq117p3K3K+21yw7u+nio+HE49PULetDEY/dY1agXtXx
V2PcQ5yh10RdLUTtQISDHX80WjGT5uJlw65DpIRsYjFYE+GhGShOSh+om6jGMPEmbY/pu7MDO9Vy
6HJDDPkyoZe+dNA8i4LNIPCGAWmf26nyAEG/fXOLzXvLPSkePdaf66Hyh++ydkDFEWVWRwOX2r9k
/06LAxFg97GjWL2Ke9cXVUSGJ8GK9C+DVugQyuC42wmZm3RyxlDFoxuso3ZNwx0nA7h+NcYsvMwR
DpozyUAWbRd5Y7JrM7Scg2uHQtPUTpsLpw1G0RVXTpJDe+vUM/ECebpLCwzFijDwN8zA5lGMvhlK
ie9lEuiuvLUf7jlSxrz/VR5VZNPs567lWyE0mhZ2P9MZZqhlhR7R+vhYlWmf0FWuxF1PeDtBUU/9
FNGpxaDlx/qt2vydkOyxuQ4ans+MDCrif0sC8YoO9F927/b1sMf9fI5tHVcwTwsmfLrCe7o6IDRU
br7PDVaPXZUTw0MNvpAlI3X4L0il+wtCeobII0SkYfHS/Q+QayIaFrN9of3R3tXEzt4DhOlfEdrn
N1x5zsW07g7GKL0barmJQLHEP1S8fTt9NL/3aSKPYjVm0ppQ4wW6KON3erBU+PTL24vaSnoUVKx5
Ovw1z/MOA/5MJBtJ1xIlC0yz/0QdZMx73YhXfYchmrFj5cDGQ8/cQkAhaQh2Dahg/MzLwDEYdaJc
T71YWpjL5BVHiU+QyNp41VWPo/ypcMcYdaTfXarEnXYxWUd0kTLt69K24Vxm6b7Ei87KP6l7Z2rt
qGoN/Ya2iMcfrQTtC0VHz/E8WLWCWlaE3dyZ5U1bsEynaOuY9MxhLVFbtfZ4E5flDpWxCiYrJ1er
jkPEyJ/DKp/qfhZPmOBJflXJkntBUqtq5xkrLtz5ZYXsHNg9DLqUQFxtU//7LTblZsmyc9LQE2Kg
c0rKTHtWk5btBArDre1ehKAWM9Q1gC0BfR76hlNXlwDk8XXBYXa04e2gArJOVLDQnTKJ5uig9+yK
OGB9EjsctKx1KH1QQMjucb37Wkp0EFMV7bpBRN4cdECIgPA8kT5YnuVcUPQ1J8RdzR6PfvvgjkvV
BF7vGkSeVmQRhTQ8XALjBrO/VVaN3RDxuvuoJ213lEXCIRLYXQvFLLblWbNMvQ8WfSHZzVfY4hPa
mvrkua/8rvXQL5XaBhXIEq117K3txFLexnqCit9YO+tjMTuKXoJ+BCKa2sCY7Xftkw96kSyTcWsh
F+AJP22ipymFfJ+kTWYIbG/0S16cufBeCVnwLplIbVxsw7tn8OmdXBPJru4kZDG6jpbmVNU2ori+
VOILpqCGQkar6pPODofD0SYlj24/TTvUZLxb+caO2oE9Nr6DrLWeBl7h51jP28/Cq4nq7YWqbgja
MRkxkPULLBEg1kenOTrCsGWGl+BkD1kFDBVfMjB3n0HF1wVzyY3T5uV7iUGZjinRnISF2a+DZsE9
V0NSveUOANwWTeMY1JPYMOsaB6ZwriB4i7ZxHkTj+C0Aftt4U21iHifZj1Wg/NS9LYiXmEK/U8kt
ImJ6u6l2MNM4e9aV6D+b2myeGSLFL1VSNeCkSvCLiiufczlJm6WSPC51tr7ES5O+1onJq7lgnf5i
Ss19owtsfy3VosA4ooKNLWD5tqKEX63R29c8IiR82zZbSpPv0fnNn+YKnlSjbxMCn7JRwPt2FZJK
bj1rTpWerFlfruQ0iS+5YRah7iniURY/O7u0mV3mGD1i/kbGbytNFl6Apuy++HUfn1dqbYrqtZRR
QQEY9KpSKSx055HNq/4+1kNz69Y45Rk2aNamywdmTcAj0lXta0a7B/MZMgp6NzpxBEZCwhNy22t0
HD0SXqYSe6tpq1vGZSiG54R+l5Mh4AQ5WrUPi5qkCIql9Lk4sEpDm5iNK7OfypM9Lf5pjtP+nNnk
v6LKZjDYGL3VhTk8+TUgsxqdvJh0yMtF1VyxYPhgbciKuTWJQm8ijskzZEqz4xRNwkKOZD8rN5I4
fqdvRi6nOxrW0y3BnN2DM3rNd6cbYGvrdXFeh9j9hGjnw21p28vE9jQtNI3R+gRO3nwnHncCoz82
wxd464Q7Sak8LHaedJHjdWgISSGxYwjvlnvkUSU+mwHpo3I6Iwct6ZACYJNEdo9l1H5OvKr6qBP5
bAi6orWiIoEUuhJbWCbGTMe9K/CCT8tbpUSKL4Pe6UA9hR7Po/W+HlVPW88Brl8dOAZwkYd2pMDQ
3HbVz3lKcjR2b0Nn3jDH2fUy906zc5i6skYktX+wkrS/SHP2LwStTn+Y1o5HB4o1gHyTrNnIVAWD
aHLV9KuxI9or4JEwr/XBo2Hn9f0SOq6XvA2yjXFISvVqG0ub79CJk7RQyeY+5Ub5B7K27CfFgHDZ
61XnfVAaQagUG/M7/4H/Ln+gwNsfWHAmxsty4GnOVYRIb+sMSgVL3BO1+3X4QRhvKfkvktiantx+
29mEO0XJqtG112pDnBNveZcSthiT42kOOFrznlAj8QsYJhjAXZuOLZc+9swcx/uSkN75IZMppmXZ
o2Z2F6QihnGJ+wlFnvRt6UaWvSHVPTrYZpA5koGHxT94NJDokvINt6jet4kFY3YwvKbf22lG60wZ
+bdY2eXJszM41GXSYyPxdD0DVR533+TiLey6tsH2z+hmIZtZI35w6t1XxKZsH3nC4a2ScVUcZVlY
H3mJzHmRds0Bd12MaBmrOrKKkUScvF8OLu5ghnl+fZpwvHd7j2HarYuLLGEGObCbqFh9W/OWIMvW
1OQLtPRqN41UE03aflqjIS4czRbnHLXV7bRaGtHoNqe1RSp5tSxEETGr5Yy/YLDB2B4QYmhEnG3w
gnJqbj9h5Vt4o8o8u01956Zk7huZSZc8plVF2qqpNNIMUbaOB+b26aFW9pvT6Mu95ub2Nw0OSQD8
5XIxjeYD/EH+BGu7xIM8NYLmr929EjlcX2qA165LDLf3CRaLvxFibEKLP8pBhL6ZEtm4wXvZv6pD
00L30Hx3/namZ3jKifnWA/93U/YtMcPMZvWb0dDyJ30c2Ur/WjBh/yu5BBIUpqCYuxDe/KLvAZXk
Iued/WgB6HAj3FbiKlNMEXTG9taEXyXmTMZgHCD4x7SypchhqA7tWBjBwJ0lfNMJfb+i2YmPkHQx
Bkz17FqHiTKeebNpEOaL3SkwK/SxNFAdsCau3ZwnO1+vepURKTUyqnDoDVootcpwIGSNdYUKmL0e
v1AzFGZUzYUWZKiDdm7MWjbIwaZCcR7ngcOBMy3GbZe533JCuUPNG/sjcRiIvKBHAapPN6nU7Ft/
c+nMP8sIN+rtFs6DZ5Zh8C8itopHictnU62joeTcoN/a9rw0aGAXQlqQLE0L2gxLMHcnXHe5QG+/
HESJw5KHqUPARAgVkM+wIhbBD4bK3efCGk96A6inmbWLWR8475YFBbCVg4XJcW/89d3fhKS/Pno4
vhyBMdVAz+BvyrmfxDIZe0k7CikiXbb5D5LPWob+OqcXq9bfI2J3dyObM7ATlZ4NXR++M/EaTpJo
myP0351jEOZqKiBAfo1u46+/3Z9lewJxJqg70/QE+tRfrm9CD881yKuOCoNGFaPIRFzqcS3/5mOM
X/3ALpI9gQVnewVY2o1fPqdlYGyruBUR409SHSGW49Wc5LCb59J9NznAs0YWbVgbMZFww+jeZxSh
847GeHGBZkfclIsPSXrgZWkdUgF6a9DJiIhXyE+Z/kjaiXr+60tj/HptWK91w3E2qzSZsCwcf7xx
W4odDQmevVGZLAqrSRiaRyJukMdFG9D3t59FcdPoWfOlXOmeMf/Rw3SE47KAr8cDmi0fTi7m35kU
/yvS/huRtid0izX0p5v4J9t81Lz9LM/+n//id4G2Z/+GJciBA8Fz7npiY1uju+j/7//xrN9c1Hk8
mqb9T1Tjfwu0DbTbCEFB1HomzwAqzf8RaBv2b/4m6cZMbxv8cWju/gPA4/YG/GGH4otBmPQRS7vg
fPVNuPzTMmF6HFudciKaehMSzFNKol6Oqc4w2Ma1Kp//RoT8p2Xpx+fxgQ7ibK7H9sb+9HllYlEB
lkRhrzYOafwcnxiycnAPHKR/uge3v/+Gf9RDddtkda9IXLO2De6X3wbzBdkUC7njOfq2O//0WYML
JNpK02kPtwBsZeU47QbbMNCRmO1VESfj1bBaeURufL1LML5/uGUz3jJkKk7kQ2FJ67TCOJOlAmu/
GBQrVSES+WKXOaRbxDPOtYth+TzopnpfJkQ+oTI8Unry2U8xDa7ME+lUNN81ssyQixTGY+VzJDxY
Hi3/i96W+m1WmioJVbbGRL549vfeTZs9zOh8y9hhfDPMWvqdIRH9PSzHuyYu11vyCLF+9d2SRN04
0NkZ+vEuR3B10aH4H4+dTd+HIBsmMsHgYcuB+8HOaoLqpFGXlF4SJD4HXqJ+NS9qV0tSo5c5OZ+D
mGC9KZs8I7rMo/ys4JqdPeWevITnwSCka6959WW9uI81Gv6WEYXFsS8hTBuTcX3LugrtyaRgjZHM
EUj2qlWc75En3uX2SrgXM9RlHiShptjeuxYOlSU0ebnAoQrxkI5hzKQoKA2BhYf6hZZK4RR7g6bh
WVvUawaJmTG0XeyWLmO86SGin0cPGk+eH2gfhGnKcm4ZjAkdDftqjC6zSMw7Q0KiMrX7pRvZ2Sjs
XYPoLAirNmRfcWIqi1Wmtfh4KZHFGcDHiDUOSInifzCO8/SpOaqSWdVYYoVqUkX7zObDTbcCCO3r
gBtp0AyN5NXBz8GJ9aqqidg13eR9innUDVX6O1QzUTbpd00hd/52RQsLb1Bspw89uSehPpsfzkA6
X+EhX8P+VBpVhBmLDNgJhoCprLvYKsgRq4yP3K0O0H27EAN8BLH+E9U/EbKxfCXg5ZOq/Rqk9Sf+
ssuqT85JWxh0+zfASto9JBxANAdV4TLiciyiHkZXWspsD72c5w6CN02TmOS+y9yyIXzlHDBvup6A
H615rRmIhJMF8s2aygskeN/dgTNaMUv3gOWOJBVk+IFIwEiM/ST2WBSLYPVrKkTR4f+1/WtzSZNr
K57f01i9zInp7h2T/k9hFYxmY+0xtpJLenh6uFocfBttk+d4DRPLmIBUN+GohpvUleZrQZZRGsfE
NcR8XDll78hDkMloPQojUJIkgwUMWghSwo4ebE7Wk2r6cSeVM4Xc2LsUf2EYNxOgmrJUAQhBi4a0
uT72moKsrLzHSeeX1l51OdbcB1tv30E1N7+Lm/93c/3bzdUwDJu97d8zaf6r/nir3up/vNUf/7jO
vjXvb/IfJ1Xyt+qPm+4//6R/uqKs3wSOBuSals44jFL+vzddYf6GHhzr/uZC8BzPZ8f7/5ga/h/8
dMBobI/zC5uXAutJnCfxARzfcPF4m4GGf+M/Cgkw/ghyw1OtI8znmxl8MwBc/Gl/2JloXSjgFbOM
0qmygtyp3uvWL/aWx8qUglg5QF/6RA6L6k8U742hGFlgVsYvizc5a/D9+rXaxTNh6fGUPY8Nr+1P
F/lf7J6/Ghu3r4h1S9/KAq4I9cYfvyKgXHbyIpGRX8XkN6E+3KMZJzctFZcj2hTbmq9dhUojIUiy
QLHyN9v3v/kCNvYxLpWHZ+qPX4DDcutPmNep3fkC+OnHcIudDKws3qddS1gQAyxkRUAJCQhGdMn3
+Otr8Eut8uMSuCgRDOwxpJD9Wqsom4FYWZVdJIcE0IPhPQ4pa2D3d+z3X8jRPx4HrEsuH0OzADfn
Lz8VNAFClKXporoBttMTDXPw+va16SpxINA8CxeXYS0tHCsY6cqGCGpoXMzmnQNp+7Ii8IvUSit+
U2gA9hJF3L2FVjfc3otIOLM8DXWzRLKyi73WspwVuJf3jtvSIB/IaYW1SdU3mLedlpY8f1zIpXO/
0N056RIojJ118Tmp2e2goS7g5Nf0aomf1snmaa3Wx8bwnYM9T2jmVPFpWGuxV2P5XmuAMQjNvF59
8R1+8L21ei9/fYd+6a9wh3gldJBImKxpVPvbHfypwvPWGuRDBr/HsYjYyeblS06+EQ22PoxNE5Vq
ChHZ60Zx+OvP/dV2ywfbjkU1j8vN/LGM/PGDq1Z4rWJqF/kqLffMxPKT56/9kcLS3FHjKiKT1jGk
HCBLbeGFronNYoBYc0NpJDMVSw4DIYqMvninAD0VOxGD4266aYnKnCyNDRjPZBf0xu97zb8FlZvb
AfKnsnj77oivtnO3jhqaBsYfv7s+CHtcaIVFeN7qHXMR5wIsEVXTiEBhGpp94QGz6eO+uqb0OI2W
cdqg7gMSGDZI9/T7AmTPB5RpLj3BgAgrKwCoo3bewq/BsZWFAKS//fU1//O9tpkLmRTtLEiOLdg1
fr7X8AE0HdtJGU2a3CIpWRQYwhW/X2jptowOB+ozZifmf4Rj3F5PPtne8F6b3vZPHuvBBIdAKihq
0VG1hMoJQNZZr3Z//ft+Off/+BRrA+1vzlVs1L+06+oSBBYZ9mWULl4debIrzjJO3//6QzCc/ou7
bwMCoPNiwNE0f7n7TSVRBYHeRfVTfsZeLEsIFBRPCUSqAL8uv02b2FvGvt/Xxgpc1Ck/jcRe7xgj
7J16SNl3KJoMTEphBXsTY0miH0vFQ47FgYm9ruG9q/1HzdUWdF/etUnA8CmbBp8ikfJ9NEpx0Kyp
32ewU/eMMCJ9Zn3DE2WGWSc0wuz511TqGJec7ghYGyCJiZj/3u58IDMrZ0UmWH7QzbN2/HFwbaFH
HBjj10EqWvtgmup57rfkFXJu4d/k79WavTu5dVe1a3yOW3zINuWxNAfK+gHHiS7qozYLHZ2CLg4l
TCKZUFcOzGgDoOQcp0Z4Jz9YVHWimAS15Tuzb1JQiuSJCIT1MJbiMeXhAMdW8L0tcnIF3SYslXvL
7NHC8LZP2+pNJ0q9tDP1t61Jn1ZUjcnE5sNKkdtvhr6wLJu4CrZyViWzv7O6zsTKUHYhZ6yvtUSu
kwyVeY8lguIhA+RG+qe298r8k1E8rdkEFACzdGiNfX8vzeK7W7B7TpDgkwlvwIhQHK9Gq/YFG8gO
hBpmEam9enqrdnYsRShSy985RBqGg80Aj7Wsjgone7dsbgcItSwkQYUBxNKT7mBXl07ZPuSGeOxU
VfEayn5XxH4aUfxYbCyjjQqOW1Mree9mK8bWdrihwIhir36XugL2P7RbknSJsHqmDVGhDwqZ3bqh
X7qHris/0Y+bqFpGiD3jxVoVn5zCRDQz89wlNj9UTZXDUfuKGY4Z+vXo70gvui7ihuMYKdIcLTgy
mgN5N3HLc04gm7ZfGuor8ibbcBmLT87CPLHc2cVDw240/CO9c5C0M7mvkYiRUl4pcneSz2bLtKhJ
1d7IGf5OS5vLGS1IAMiLLvlavVtNVd4MdHBCd9T8B5jqhxVxLdxEPDUL2bFu7D3qPTmUkvL00s05
Vf+4MVQG18qV/Z626Bj+eHaXicdGb8nVY/SP1DnN3v2YmtFJrDusryLql/Ld10cG8TzhRs+r8ePB
lSvfO67ngzdDwyFeNVo2NoigkMFhVvz+ClQ8YYZh3SkmYjumljyRdos2at702tlWbWj8eU3VWoGf
8gSh/kfqqPO6kJdIBgIR7peTDpbbmLCEtD4PbdP/P97ObMltZMuyv9I/gDbMDpiV1QMJcGbMk+IF
ppAUmOfZv74WmFW3pZBa0felH8os62ZKJDG4Hz9n77Xjt8sX5+tSxcB93SQKexqg1OaIQKd9psdA
cnWnsl5X4OwzEVXoRl18WAP3TsyEa0r8jpp9wbnBHoo7N1kn03ACpENMRgova+o4CZIX+k5WLguW
oEUg+R08uuk/NzhXrVs9q1/KivfKnpL3erGV4Sl4uywXvUjfOxxXuOtYCYok5ANajq7dcsKvbNqu
jdZxnB+5iBwGqIck9RRVslgNoMJhQSanrHRSjzgvB2WdhmRPVi+WXp4uuxNqKSbmuPw2lmYGB91O
3mc1CG50XM05RdI6tjHqNG2B5hD7J+vp9yJjMTF0nlxUvvAF25gJJ++xqfD3Dqy1qV1ykyZrixz2
raO+WpazGZfBwj+8uixKvcXyEnXtCw0oNsbeBnEEa77OrFvOO7CkNF4V7BZvsxLTlDFodWQkP/5z
moiWgsWODSKd2XbsUlxdfiHsrvfllahj63bZCoSt33YVX+xyDyrdxeajjIjaQNGk48kJE4sOyPLY
FCjXAt3CKkn0p5qYDEAbOhJVmPmN5FFpADj9s9I5JouJRTZEOVusqHSyfFaT8bp15s6fFN7fhDcT
9ZzkTzmmsssWeEG33J0JCcaarKSTDAvVw/7I/1TJ6XBZiUHaUYjZYeaNhFLyBlNmAUUivwla4oo/
YfNNnGnTLh0LBxMhT31fbeISJqKS5mSAuGrqORbMO/jPQBxVrthlXzFSvlS7FM+pbdFdCnxEY/MW
TSUv4syFXJ6wSbIY4+K4tVhpIA5xq8aSh65xWXiyiseKgN3F3sqtMVwKiuXuEtr6Ehe84SJi1ecU
VGzrkL+wHjgVXNbfbFkdET3STUs1Y6W4JcHzSdsBW4vfyPoysEvxVCOGoyCT6cnGewd/jOWGUW2K
0YpyuI+TzO/HJj0rQTY/qoTH7kTO220gZloRRP12eVaKLn9LnOi9kNMDCpuZDaOhhTRwqZfdhnRr
NsaOVyCAFniehJ16tmKrgMNIzDQ7dE0kiveICIp6I4Yly9Zu4quREHa6cEt9zlA7qetoxwCWDQ94
3BWrZH2MzahDtEHPqLUAL05GNHm9Jt1N2o+OX5YuxLu6w7rUjngZgsgipaWS4Vsklt4ikbvxZtCq
AetX3G5dEVFqTKhP6/IlaIpuM3Gy+qa4qbw3sgSqYUGUZlh19wmuky3nnNjTA017geRPjk8+E6Qq
jNiLei2A0YdhK8zqjSU5Jg1luJQG1UAmshUJcIV5t4zS9bU5EjSTznW5d5YDXBpRJ9eyuTI0ZGQC
3tgBAdlbr0D7SISOciclhQaST7tJYa8dsc+R8FKw2C/HPPCMqRdp+BzY3tuNBXNz5yp5fRVbGaGu
tCrXY5nR8jRzdQ36i0Z+FprUKKSDRTm9YPCv6Gn05kciKdi6AQGmVuP1VgMSfSBko/CrX4jVFuQM
Ay8bsESeBxy6q9Qx2m2lNck6pgnIxyf8ZR1/mYnxAPBdgfla0/pN01sHeuevYRaOP1IAgljZnMAb
0dyQumZ/q8QyYZi/9RPFs6JFLFoIuFGTDYhLaqz3PA0kQ6dFTGdWpfNmlky1Aj22sSMZOyWhiWww
jPSH0CSf075RCKJC8UKZqBKDM9O7dELuaRidiWY5xiXrL/S6R6Qqh8YGmOXEecVSrvyobB4+Meop
YSoaFIFe+Wp1rLpJrRn7Tpq3CI4wajbqqVGM1CtClkw16YHGxpqyq+NIxZiS89YuJx+ZMrtQYd+x
2Mbv2lS6myiiftICVpqyiOZHozPr5Q5LLATsQGZhB+9jopQIgJzsqah782hK9WXQWSoUrX0pAloc
eVo330LpmixvKFDRGHXYyyiCo6mWmzGlYlI5w6HeV3QWrmUdN5X0tHSB65DFgfli56MoYn5dNfyp
5URvuRR3wuA1dZARsslotwbBy6usgKgHCgM67/KIcmDemuP45g6AYtJiuEV5gefQJaxZKdDSSraC
5XsuLW+N7sO2XYSJEL1o+VJm91r0llrlC/42amRLvW3llKw6hsrrMWqnw2WsFKsCJpcIb4psPFUz
ENO2rzfIZptjq+rNI2rcLwl7WtjBCtFn9zA2LGpYndNzMvJtHKoq3KEd1fWynCJCk+e0Z8cbHIRp
o+U80HJ+g6B5osCYbqSYGqpA41w11DXwDU8aSUecG8EXd/qIjG/K71199Aed6VenZ/zWuLGvzDGJ
btRGq77EKtce+0/nL535zOQJqzKehh6XJAUW15QgcK6zKZyn0igwqyvx+JDXCkq2hsdNX5pXcUhK
TpoycV964UFLnQM1eLpS0Gj2K9tdFuklJ3IYKmrvtiMcZ6TG1OVQbYs4WdVlU+5QcW0DtW/3mstk
QoneQ3Z7nMad3xbWVWjwPS87OhzGmD0ieauXZxVlCwENJrTekJqAw7XuJ8as+ApfGF4he2Yxl1DB
llOLnGgQCWK2PSwQLyUAz/Uw9uN1WPFKwd3mZiOS3nb9HBxmOpNIWbPpOrW79K7uBwz8quYrIcOf
SURUd5zo/csuR6BBcYoHRiyuSaxm6LjaKaz4mEznGZ4iQ77mCHS+4xZy13QtmEO4PXFUmB9hOvA0
uQDmvmZjy9/S5O+qVNW3HIjdKWPXuzz9nDf9TiQIek35ThOCX5XZd84Ub21Xvy3o2hOrzs6VVMqP
pVFlmbLe9aE7nC2Uj6s5XfbAZSjTlwQpttRQLAphdQsQO2czc6s1iQXJWlejKwymDnovI0VOifwr
tbqD0suYFbc6zroE+Ffz8YsScZ2YFFixol9nDVrQ3mRyqMDA9EhNczc87WxxPbdoKMzby97rTryn
kRk8/P3gb/2pvUCPEX4K+UKq+pGUNCQDUvxkTrcKrAKQgzRsra57qSuagomKF04iaeNXcJc7Cac5
0vOepaZ6supnNL8PqhMT3h1x0F3KDHQxim8L8ZAO4Y2qTxJDHtoKIr163EkqRpVxuLFz5P6ILCiA
u/Dx0si8nJGYh39H7Bm92xPmU6uzb6EbFh7wdO2k2/N0sKspPy2kcw4lS1EqOAN1DE05L6VkJHUW
tZeiav8cwnrNcO56uKRK0ByLtnbXZrhUgdEyH+TM61mhE+xTTZv+/RY5EwESZ3QG9HQFPuZHAyCM
8vASSN9ypnTEGBxa5rU7W6foIufqKb4svAvWAqrGckqiaPz7bf1DUwxnDl02UwNBTj/316YYQJ7a
ivW03yaQnJhwymjXNtRJEWwECCwJoAB7UBlaxsYn7SrtD21Eju9LBIDBgkEv6deP5s0m9DV1+61T
Q8S0WNQ9cBbaXTzauWfKqnrtiYPyA1WiB7SSm3LIh3u30rezMWkvf78Mv89T8DiqQsNZhK2BwMpf
v0uv92oVlWO6NZdFYGkYmB2vNPBYePyWeRuHrK5//8jl533ootIfJT6Y8YSqUXj/+pFGQU5xQ1Nq
2waG42f1DKUj5J+0rHyY2mZg0KqMCIkaiDrhkO/+/ul/eJuZE/AF4OtdRlm/fnrORTU6xpzbGmMd
1FNgQAUHik+e8D9cVrrMumWDtvzDmIrdFIoctcRWalAhe+zjHi7FVwbxV62LjbEDwfn33/VR/bR0
QYEFEjdEf3vJn1+eup86+jVsLMqSvAPGn7RHwsGgIiOU2LMk0MoZnQew7mRMqXTPltF6PmU4ziat
Qg1eI1Qc4u8y+0SR9UEic/lKzBGR8PCw0wT+8HBBrW9iV614x9Lktays+cc/xW8KX73MpvoTLNtH
5R6fZ0HPE1jxQM4tg8hfL0GPSM0OirTdOrG4asAJeoViFX4ZmFCvqZqRYdhf0aA8VlBuMlU8NrGt
rIZ4PPd6+r1zRgw6VizPf78zy1T2wwNvwYq0ECzx5Gn2ZSTy050xnKmaQxG22xz61lpkFM92zVID
LJ8tU9f3uDtPEU2yZ6OrqsXrT0Ub5bR0EQ1ozURjijqOpCYdxXO5UE1s4wp2ANa3JPlmtzs43ZMn
TUqQTuwNtA4Edr73YQSpPuwTIrlDPxJ0agTRz+uuYLa0TB1B6YewoBewTN7B1DKWs7Wq6lipChJk
cKdzaWhlLWO7y8aWSLXZ//3afNSLcsuWSTKKRgPJFty+D8NSVxumjoMhxIKA48Js1UBYu5BssDGn
LyYWw2hkxLQOcvjxw6Befiat1bWZ1YQROIJWbcBOJ5MGlq/aK76FFsQflrpZplSlLTT8My0JuCAO
ndAw/3Q9+4iuu/wGdDiQ+SybobS63P+f7i+9DNb5hmKTohRwLowYj54apEPRvPQ6sUCRnZ8AoDW+
lggSTjLANqNafbKsLi/Tr8uqsFC92QiWDchy5ocrSXabUQ0irLe4Lg46ztHVonpBzWp/8kH670so
o0PSxHDtkdYkPq40TEECnGZpBQOErmBC3aPNyJNr0RXvmUTfIwRdqXjpLteEfq8KGGgrvcdES65M
6I1V9KZzhId2Q6xIznkPnvr7RYRTLmfGgsM7/e0TKaU0TjPacErA2eXvD96fbhoDPAagFqA/5Gwf
JscFJ1cdonu1jSC9eXqGKakpJlI3WqpOnOsYZsb++3JeuohnoA29QyH9ZMX6fYEEPUuAFDJjw/xd
zZDpfSsqTau2qln+MNwZPJ5u00HOEENhvPnk0/TfJ1hiyfpzmftCPSbZ4dcH1cC34yBprJhfjksc
CR6XZSyJ3xPqvBZaNHApqIkMZYtwzPAa/+RLOZXp2c4p7k01fKscbT5nZi13AwfvVWoixDYJHCBD
th3OiTFe//02/b6P8o0Bv1IQ26zoH4UEjTUJiOa8WkKZSdZqq85TsP34vcr5iVY2CjI1+2Ro+YeC
n0/jiQAXqrJsf3yTYPA5Y1nrJWkWNDbr0jA5iE/khpTmtKC96KeGRc6JFjAB7amja9CoXHqG9NsV
P9dL1YsLWggBgyJMUQMULMvQDrRWtE1NNVsZHDHh9qWeYXUvuqTeuvRECo2D0yL73nRiWc1ii37t
Mn4x9T6+JcqEp7M0IlgXwoTwggSdrLTHDNHVSlMY6lVglnCY5tUmEksxH4xE+iwTSoSet9NIn+Qy
2ygzrNTM3L4tJ2E77vi4SWVCEbwayjStq6odN1LyGP79Vv5x2bABompcXBPy8sdqwJFx1ABX2IZz
F91A4aMpwPFlo1tmh8uKvOzI5JCLvvGNtjndbIsbjZ7c8cZeh65gNxAtZnpEl7U+10dGozOpKjj2
KsvrOv3LZbRpVpqL5idvDjnj7qso4Sb8/Zf8XsCijaW6QM1EUhaY0F9foyY0GcE2ot0Wgs24xzq7
+Kx4JcxoOIbQ/NYuJP8vphMIDy1o+smeaf6+/jo6lFsDzQtaI+2jvsd1phQ3VQELKWOKVurNdEOA
RYctgk64gWfzqaisfB0bUbrvMfIQDswOOSn0sePln6wUF2ivCkAokseUvYuJkmAAZM/mq6r1h3Qu
XxSydDH6MX+gtQGiik71BJEpiJBJVss0wKLJntCU3Kr50uOblnaurOLbph7NJzWzvEp1T81AeIBl
S2uDFY+ufei+838MPTJF/YGOOdsWDgKbVDBu/PtN+kNl4cDS18DcuCa7sr1cxZ925YFZXZEQFLGt
GVJcBgS5uYyENSZCVcxrKLtsJJNE7kEtAMWMqRhwlTI8qPaXMYxUEdVWjWus2a1vs2V9q+0HHDox
c/HqS8FE3wtnZhFCzeft37/97+ueo9tUFLz3KsfUj2eknpShFhVsCTjR3GoB88VlqUhn2pGXblQW
5J+ser8Vz4JnivqUQxkGOjb2Dxsi6dABCDlOgrS2q9VcdUvIItvxZRbTXm5vz1BoYH1ByYFoBJMv
c86OcHIDTqrfQB31LcQsK6Qany0eHzfKy5ezqGt53xbV0PLvf7qZ9uwkiZIW6TaOagTcDd+BFCCm
AIzLsuWq/P3y/+HjllccpZKhcZj4bdtJK4ssljLdjtby1KJhnRUKKrPl2eHs+NmJ2Pl4QhCscawo
KDoRsmmcHH/9eVEzMG1s4mgbRZEFU4LwxsjECjqZ7oZRkwsKKqUiATnKnkEZuoutEViGphRXZmmK
59HM3ZtkAHlj9Net7ZBwAYN0ZY5D7Y+8ox7dlfaYOVWxxURmr6quiE+FkaCgXoyLseyKTRvzl8cD
5mdm17cx7fB90hfapkzgDymlDunOcaodZxgzWitlPHomdv61SgISBuFxQ0ey9puwhlRA1O8BLYfC
RCW9bmfVXC/Q863QDa4hgnLixJXEA/QXXheckzdyUAYvKxxiGOBz4NJV3rRFbaeNdX8LaV7f4NJM
YAdxUgugStA2hKXaU3PLVcyc2ivS3DggULXQgaVu4tl5XWyKyowPfdIM0J1MgDCESBtbQ8AsdmO+
g1IFIf3d+6ozr8Mo1j2F7vDRIbiT9o/UXvuR5KVOpNYnL5rxsVAnSoQiDNA1x1VkeB/Jz+7il1Ay
dnkUFM7ucu4xMlQjRasy2aaWSvRcva7qutgG1WiuDTmbvl4tN5DwFA8fBKDGBMvVSjQigTMbfcv0
xNg4SA+xWRB+Y/EA+bNCYrrDAol2vik2DBHM9dKV2DgG2YFzOZond/nrk7K77iL9wRKoTUYYm75r
9YbfNznx4knrfNJw+rh5IfvjheINpo5hofmY9sjKiemuTh1iTSTs2BnLwGcmxI+L5+UjBApDi1BM
7Tf3Cqcwi0bAwv8AK+aVA+3XAeiil1aARFus61wb5bNT0ceigA9l7cRXRId9WTY+rFAhhNvEjhqx
qUtR+wy/mjXO75qxG/4Bx2CkpxhWuy8bNVjD02g/aWtpH2t7QgOWAhmPP51Vg47Lr0vIXOckyOQl
5BK7ggUzJS1325BekiwfGFjuvnI7sgU0/YG2Q7rNTHt4/PuqeVHA/XwEvXwHWuQ4dh1Ev4tA/OdV
mtemEQtXYZPYqYJ9vm53uWk0HMRVGJnNELtrMDTt10mVwRUX0rwqJ1SnAGSde7J1pBcNAvI2LthN
n0uinFqdS1m3VHcR9Ls0au5GXJd7qxH8nA48Rl2b9klUY/2kQ2/C41CAvQV6c2OIsALKr2SfFF+X
rIdffiMFLC1TfGUGjWv25l9/4xx3GKDZQjc9b9VpNJppo1ahtnaHcjhcfoRLNPyNOoZiCeLS1gwe
SYOUqvQy2GZrSQnm4Vhv1kYUhDs3jBxPlInCe622+0nq7xVajJ0yENDdO8AX49C4TfXc8KsmHg5S
Ru0uq+0GBYB0tvYkBqbara8soYeWBAOY2Z1E4VMuM/ZC2eQVCZFNQLRjFYEyaer2auJPEtg4ILGI
wrtZsRS8I2N2M8sKMCFENCJHDtaIP0qaYNLDOhrOeiy6F6Usvv/9kflIpncEl5MmPJpKQSsYX96v
l7Ny3SCWnJs2YdrQO+mVZi2S4RSH432emwE0XlPbyE4DM2nPmFnoeK0TAHu71AGjhaEZExfz5XXm
8polxRAd6zRUv9YLyEaVrjzyt9inAUYEE2Gz2NFI6rHYRPY2VYfFgu8eOeWp64XkzUClNTe1XheI
+vRmrdjlU5/N/QbA5kNOQ9pLZfNZZWP+tlpBFeC0SdvIAqxIu/TXK5DE3WzTTrGAF7F5Q9c0XnVw
8Zi1TB4BGNa635fEkXUjCXGGkisIceroSKKes5vNuPJgTPa40Mr8Eec08o6Y1y6VrZWuHCuBlTJW
PJh2qHgN4jhPbXhGZvIE11rsJOtedTR/hrYEjBu+pm7ej4PxYipatppdcR9E8XfOOoAVmE8d804R
uxDRxjksYuemo570AU7WvjtkHMeLqPJy2Bdbm97A1mTkt2EwyYM+8JGTmxmf9HB+q9KWs6QGfoxo
jyX248OSS6BnxIySZ2fIrHfcBs7N8q40eKrWo4ZF8e+Pqvht5zK5RQYKNTq5WEs/BkblPb0qte9Y
YZFTeRDl3ReEZdGRoE+NrNp82hhqkFxFdhcddadhwWsov7SRiz4NNRW8MwZrponPgxucxtA+BxJk
mIbKZ7IPcwjbu555r4cEySv/7bq6pIO6PJdNwvahj7zNlO3vZVvLW30Jv9RqOfwAat3usIppTA6n
4pS0qu2n5AhuIiTxjyNItjsG/oGn6dEAGDuW0F3QaaSmRovLlrUfYtg6I+Zy90xkbzv8MTs3nVk5
pNufc7sAQoS74jyqLMttlaabdvk6TEwXHkg+PFozz1Y7sM2Q9OfkcDABuYL64y3slAR8YKma9NbU
V/JdAcYMGuPsKCqVjdvktJ2HUNnUXMhVJDTbj+gFUYHyQsh/t6bHNbsQJS569GWX/PU9a207S/MQ
VayDUZE1hOvXVBabU2mWnrB4If7+vPz+dDJVRJFOicVB3fp4SrfTAmWwLK1NBuGM+TZvA7I5d4/m
yNlFEirI3z9P+72w5NiGU5oTLzJ1iCof3gcHeRu4+9DcoGMy/HhGGUpIhH2CL9FtC6lGxwn2EoBP
GwZR3+yaluXCTiEukiGjwRItGAXAnAX9zD+5PRuVOnCr1RJ27iS0bluRJIICs2zuiENAGVMsm7sV
NOw8cXZjFeXXeVlGQjJUUFzz0Nla9hX9Yu0nNqrQpIwVL6Q3+VA6bHbSds7ZsODzWuO9Lt3Sk6MF
iir7qkd8d0Xtps3sBPJIX0v3tX6isVI2D63kWdcWIP5la61SSq0GT+gLijKD/E4E9xoiXzQivE3k
QznbiEfwWIIwOY6d2W1Le9lNcxhEYUVdksbsM8RgyJW6vKswNhJkPf38VkjWN5guTIVqHvEUvNAO
VTx7T8qy2wLpe4Jurmy4biSHNHyhSmC2pOMCMlmJmALMNaD4y7/NeN5jwC2bRix0nBJliNeTKLee
kBas5mXXTSK93ZtxKnhZWC5ibaQe6CbynbWp3Ued6py1mgF+Tx7v3u1CZ9eSx3IuIv4TNaSCKAK3
89oS8Tea725LSG9zFROXgu4sKNkX+JmKpSVXgyKlVw1a6/dzaW/xKOHjzWOuHdkD20zaj/YsvgEM
w/iamfqet3M44akxfFYwnmJrdrZDnVGyxJTRl9fdtbl8KE35BIVdoHKpdEgNYIjuGh2Hdm7H5Wn/
/+b7XD7oW8koJAas1P7nf/z3By+Egl/+H7/o2IBvITvOdz/aPuv+hxiw/Jf/r//yf/24/C2fWDo1
eAIcC3lr/++eznMsy+Zr/rN/8//8sX8ZOE2mv0xC2ReF9bN7czl5QoljbqPzkv3Lvamb/9sk7A56
Bs5KPNyW8y/3Jpl2YEttDlIsY/xZ2/53kAm/DV1wguIsggoBMYGD2eUQ81MbZ9JaifI2H3bFYAKh
SYuKDktNVEeiXRksR/s4GL4kJbwtK+x/6IEdnEMLRe9Pl+zmn2L9Z76Bexl0/FzEL99Dx8cAHpGa
k1r+173AcEOl1Mpg2NmkC+w6oW1MI8U6urYBv0dHs97V5F8gYwaEjxrJahmUhsE5iaZuVTfGQ0/8
OMR22T7J+MpQi6NB+vM6hllFa5B+tS2OFThs4mUxBljdLaQbunik51mIKD21fxzb5ARpzZ+Cwk/y
9mZKp+sxRe5jVP2KA1TQ5s9mTuJIUuW4XNOHPjYavzXCr6ZIYVqK3vYse5gqtPIN+Xx8kNc7NApW
ZfzSttWDsXALgxmPj3EzukxxTROqHBe2NYzuJbLHlAAaqW5EqJNyRIVc5BoU33A96+dSKTd2beB2
eVZSeRcmyT0OygOOmh1Tk0MBTZfWDZq3+n6arC94+AQh4+kV59N+ZcKsg6RVOjvDip/pw181jjzY
UKTLKAb++Kq06qMI+fhOnBuruSOpZKt3pa9Nijfqer3SCSBdIzxbz33qLyaNMhu+xzUMt16CES1S
+113ZbBvLT3a59LId8Su194k5LHTxrPi0I5GjZatRo2I69m+z7MQOs9dW4g1/RibEfJ4X0/hDfv2
hjFtwtVyU+Scs4+4sbPHQ50YjzkCoZWqEKTd3tfF9D7kcPBa9QuAGZqjKqE4Y/USjvFmtgD81oZF
tyEkIxH4pHAfebxWqYWHy4A5q9FpR6/lz+pwFZLDQjT8cbCNO06xnFhF/6gZ7Bra9zLPr1p1OPbD
tIS9hF45yXGldUCtG71Yp0HmgR9/TYxurZsc8tQpexE8mnVkP3KuVmGnFt/LuoF4B06sbBMSCRCb
5Un3Te2qiH8d4IuE7W8XvtBGWOTRMxSwBzN/Fk0jrxO6v8+DzI9tat4GEzEvzjy6q8YOx72p2x6j
jCPmIQ+u9o6k8Re7D36QVXWe5TXQ4NYkAUaDMYV1TL3VF4CAMsp9FSbPMNnGXQ/dnYDDGxmI0zDV
BAxZm8Eyrs35tnGqM9O4ddtEoIbNuTyZLjVtDx6tt6ObblrouEm34/iICqCbLOZrVrpzopsh1OA+
52so1m1hFEDw0Co77g0RBAnCgOm5wlpKhPQbgCyfaJaM3p7WnGtXA+YZphnFjOED4/NaB5db5myg
/HFeW4+VdkuAtaeV5iZT5ZPq5LtBJ5q4i0bCPuxnJaaromRbHg3hqUj+9kYJfmvQ1H4N3veq7LVD
pAv6m/IxHnSLfAbxJcYXSwiTheXFwsxm0OUgDUVvtwg514UkWmkoRp/z9jd7MG+0IFleJ/3aVYkp
qjvrOnbDPbOf1yKt93FvfS9TiCwcBuiwYhDQy3xDMPXOKtTxlNFh3ZSCgQcS9LtlD1zLQL0O0QL6
hXbT2HKttipXHiFIqCp7p4rPeVyMoMQMjh7NsCELBOWybd1YTXAL5KSGo1g9xE6xJcHMXMM91vDa
VG+l5Xrgk55yAjBs/gePHAGAIuhT54lI7qh5FLK5Rvr6pZ/zahdpfUSd5DzJcb4X4xh6k4v/oTuW
YQB8r3lQFfdaGvUXgpBe9U7f9GVwUuf+Sz2nz+ks8m1X8TvQ7cxK6TcDSeMi1u9mU7lzHS5PTrHp
iOLQ9Yh+ehwlZPyU5LWJJtkJZ9yPqoPX2NhK8LdGmm+LPiHXjZnOOAf7giT1cx3w5hdYrNZa7fyg
c/E0WRRR9F59PMYbEg7QsxJw5IPSg5mrFTtHul/1HjFu3bo8fx1RMHZENkOiPOqlcVrMdj5v2BV4
6ufaLRhv0iI0SQYnDa+Ffi54MaAgR934hbPhDT6KB2V0TurQLTkAMFQTgXkcy4lehnsZmj8oR60V
WVmZp8XtSXJZlSA4p8O4aVJiEcxylNSUnK4UhQyYqGG0D3bSN9T0yKu377S+8HtTuWmqAfluFMKJ
SZSzqVrE24Tx96astq3M7nDaYeBSwlt4Otta8DyAN45E6je2OPeusS+leRjbkeL3YEfkiyEM35Ug
RFQkzrb1hcioxyBv/biDajqD2B5hAJcsQipJyF0UbCtInVX5GpG8Ac78eWi0/ZS5XpeZx7HtduNQ
wWQtPI3+wpqO416NpyUOjFh1cV8Ho4eTZTfHV3XZPc85QxKSenAD4X3UXijlrolzohNCop5wt3EH
GNNqg51UouVA3jzYQfe1SQlHiEwYOXbz7LgNgVQoyjGHFi4Q2qw/aeI0ScPDqhkj429uFbIt5omV
q5rslZvwyiuWuLGm6Ec1H0OgsaVQr6OJ0Hl5Rft/k5AM16jGOxU4x20yRPpMO1K/IQ2P32O9+B6F
5rVhdySPNLs4DR9gJvlqDwTJatwXJ8Hk0r93VOL1zNIJmbS1miurnngJyxdekad6tg4iex0clP9D
8RoyPyEU6dSr/bXgJGAgJtvqQXSmN/iMFe+2acuDADjQYw2cq/y6tvLXPFQyb1bMN1fUV5CKduU0
n0UY55CVjHXiarvcaOmp9F972b9gkfIziIWML77RD3vLjfkYKZgjAoI+dJpOpbWysSa2qCrzTGvX
ibMa43s9PxgsChFzI5blnmZvl9MJ7/1uyrejcSb5dk/G77Xqxj8GZ/AN+AR4atk/SzpKE+r8rMYp
qp5xDgU4fmt4sOltU9jYhuy7Hq56hG4szrsv0bnITnr7mCCdMGplU7XJVUVPlQMVcKaBGW8sCGmR
ul9E/Kzkhs5z0YttRtBlmbffES4do5hMpcVH2+gnM4cnb0/Z3q2X03N2NAnfoan51EzNG4lMgd+Z
Zo4hMELyrbTM1ztJDCypRcAXbkfpEtQQkasDmIzChkCAbTkYa+yOhxRSUdqBjCpM64YcpS8cBr8R
xvgMBWKLWDRfCbN5Age/K8fkKRGNj4NpbevDNpwoZuTDQPZaz8KLaXhtWPldXSHdC9rtrFm+GIDl
hudhtLBPE2JPqxVERbl2x/csytdISroahwiTw6CLr5P2oMSzZ2diPd1NMtqULVro4roOME8qaAxA
PkfsHzHn8v6uZyvyZpqqybglTy4U+nM4qndxr7IeONs4fIBiDB3J2vWxeSMZ91RNf5rU/HbQbnKD
BwjjloxfFZLrp1pLVyX49Dl5G8duB2zoFFdNiL1pOkwumO2xBgNcPBFDuJrL8EBzD5sRwfYuB4mq
RuZ6ijWCejLnwUbX5Jjd1xjHBvqN3iPpKl451A+9Ip7TzigBdDzVMsQpq+x7/YhYD4MWS5ZJSToF
9qHO7XstfxgsPyxnkwSsNq3xvyJPYrHOH0NVKGtATvHBZSrcC3Zk+vbyINCdnivHxkkFW5P5jyz3
QWDg+VMbt3uxxrR8qjuiK2Vs9ajKu/m96Drnxk041jepMXwfxpLEh9RVt5ZFcAbc7gCoVu+sdcea
/BLu4Teb9JBbx8jtowpKHepoauc7V6/Sp5Jpmw/zyr2TA3GEs9JFrznV8C5jPipWCed+v8OHckCd
qPfriJRMf4kHLiDN7zUxhzvRmOoPPtL5RpNOvim5re4I5+owzSTafWk3xkYT0FCdCHmhWiT5UVVE
c895j/qYwmxaDU3R3tZ5ajxA4ZvWisukfk6icY9WqzqWgxnue2XWNwKb9U0BisALZs3Zh7VCmkqO
IGnbl1V9Lsok9Nlr4PFCDd8ruK/OeiGCAx3o9uD2ApIPkyYwBQ1QcVHa1bljtL4u9PlcOjp+7nBW
k3ta5uJJbdT5WwX0nDhVO9iEtiTGCHT/FyAb7lViFPUjBx3eH6cN8zcnsfsXJTOscUVpnFybQ2c9
WG4S3UGdmG/b0a2utLGx7gYzma6b0o2Os/k0xNaqdchxcWU33QWlZj6CDJ8hncez/sVylHEz1RVL
mZyy22YQPS5OCcuNDfMVnrrY5WXv0M6fprekkcVNn43djYWJ+prY1WSfx1ANaIEvUwtQ/FHp9Jv/
Yu88lutG0q37RFAg4TG5g+M9yUNSpDhBkBSFhPcm8fR3gVXdpdJf7SZ/3EEPK0qGOgfI/MzeawuV
kydAXb9wzJKdb0/0hRkYYllYMdkTkgCwbG6w80RFuNbDgHFvOjA0M6X9ZCIMXo4cTy+xnRqASjpz
Z8WuODIVUpwpOfy9NLotxpdRglGPpL3s21TdGPjJwkWZqf6eAIulEoTKqmxbFCJfddX0bsPBo+Nt
OpQ/Qf8QaM6jl083TpV8c6J0Z9kE66LysaYOvngb7TRnPBJesY7KAYqZay813QtXFuw5W3H/6u7z
oFV76L6QJYQFYJDLzIhfLVQmimEte9UNwabAxOcgIT6hEXG75zsXL7T0bR7U5NsUD0Zu7SPdu6RW
h/FyWsrY5Cfutn3CXBrWt2j9dak1z6zV5EKFERVl5jz0Vv8YaOKmVMz+NE6iSCbA97Q98D82NGG/
L0VlrWzNSHcgutksT8aN8roFuq10WcT52q/kuYqGBvUERXkTQec1rE1fk6DXaMaqXDfdE8lGi7Zo
jr6EUoccIEzzH2XePP7zYQc6aoYZfww7WLLbyGaQJTuokJlF+7+o4nGtUzHZzrBz0ifa/Og4jd14
Mw6lgaUvVQfdyavLWITTHeeTvA6RYz8IrG03dVARZdk4OXGlSZ+9uZ+vCpHq1aOa3x97fpPk/E4l
89tVze+Z+Hzj5nevmMLkngxhBigFr2Y3v6Pe/LYi4ZsO6fwGkzrMy0xYTgMjJ9EOYcC7rua33pvf
fxzZ4TrLpuqc+Y2/xUs3R5ACF9kDdFWrHPP4LYs1Y1POZ4uYTxloEcM+DDh59Jb4i8oazAfXVpxL
oqE+D6Vs7/W4aO4BCmdHNFj1oZzq9iac6Mb8+aQzAoblqGJ1Pi7OQfJoPMyxhfgw5lOyVm20l0R6
+ERorZPPw7Sbz1UtCrHrfR624H6GnUo8+ULsjY3jQvlXK078tTSN5CtgbhqGYeD41uXgHCs1yDvL
L8R74GvjOkO4aZYxl/znJQDnWWyJNYULNd8RwXxbFPO9AWNR/dDnu6SebxXmOcVXMd80iFy4dPg2
i30IuWFdzXeSN99OzXxPsYKR+3EsTsV8h8n5NhNca1EQGSRsTM30nSHhEQYS4XGVIZqvA+Elz57q
WjRhIDeflO0y1Mo6Q30bQI7w1phevClDBlAJz+a6c8iSmzIKOAMl58Ic84vbpPkFZVOEisWQl7Ln
yTMxggNrx/KlSR81f+0Gr1ZmA5VhNTDR3BSt2DS27taoaj//RlibGUEMHoj/MQClycOUS7lsiiK9
LfLYefUqwzhmMYfE1iHYr8IPbVEpsLTMBywTVvJm6uVdb6ZsPUqEv9VGBiZ1Cd3CsoNXysArQ0Ab
ty5TNbsc131VXSXdJvnI1rc6Z5TT6eTQRICXVxOPr0oBnYZqXPta8BDH1UPaknCjDeSPTVqeXXDz
IcqkYf+giXnSPN0+m6Rur5vSeuwjSs9eM0w4/D185VZ6EHzC9OoNjnbyojm+0cRtHOhJ9ODqrVyw
QIkP0nEeIhE/eNipj3HlJ7vcpczuMv0QmgLuELlDcuOMPUVPi8MdP/pLJHRmJSL6odQc1lNNkqo4
6WC7qlNN/bEYMn455Gq5jN3+2e5EcchZV29yZ7TYrhfGtlJpvUI4SSTHZG09WWAYygdtIQG9bBim
MlbR69e00++oC42F7ozVgurjsSzGryjH8vtBK2nHvFRura7rPdy0CXJft4RXn6ByhOFWAqkQgpBK
p9x4LhGyntU3m97gXSs85ppBU9CBhYp8mrF5GfLe3SuRRM/RlL/YIqWCsMt6m5Jvgc3GhH03pR2P
FSFmVUaocS2aaNGWDpEuwYTMHi7MsiW/j9vRzygtSp12/tbGjAaEjIqJCDK4NF5QfC2Clm9Y0bXi
CnaWjd8/8PvsfWjaKdcuwv7HxnPyY9Hawd4ofX1Xcu2ei8D9LhBxPiSGNvEUcKCQzPKdLuZHbDqA
+B2kISJySZYMrQthWDE2cj671Jffkd7aZJAR8J1UZPFQFUAxVNGbUsbzkH4jpe6MkJ8nAhCEyt1b
wkMMGJ/5D6eZrqQRO5TCHYbttMUSr8ESB/wQhZemNvqVGXM4Cp3GA8A6lxW7vfteGPojrrKG7lW8
j4Vuru0qfnRx4AnUh2uNdTSdcUmudygINnPNo3IHySyZ9wt6KcEeGuUAA+kL8EMDtiBhW7uoBe6A
lk/uwiGcnmNvbjIJT99MI95XEnbRTC/jtp9egijJVqaPrtDtgNuTBm7cuG1MMJxU5j7UHP0oBz/e
p63V3ASF2972+JFv7UAb3wLOn6MwKnc3zhVVP9dW1VxlmXO9NXxWXnMNZmh4o7Sh0IDGztUZJ671
CHhuvNZz8dbxiX9evP/fNlQ/L6j+Z/tRXF6zj+ZzT/X3vdVvm6q//+f/qTUWMpd/vMZ6qKOyq1//
Yo3Fb/t9jWV8MWHWzTv0T6vsT5ss8YXdESJZtr4OApBZQPk7h5RNlm3P6yrEZwQ4mMZPmyzjCzhr
3cJq4Rkz+PA/gn+jy/lTVeV6MwnVAvPJdgybp6//KlzKE00jbKTbMaIgdJkunnG3t8sIbFkAC3pG
Hxcu+lHOubLwbaai/RgN4wkN7XPmpvo1qNDN2NXwvVUcAgmyJAYhTrfSNEH6dFvl90mpN8fZej4f
gMSUsrBlER3foe9DzApBakctyVEalgQbJygbIyUpje3nguJk43TqWtDSZcRS0S9ACwhtrK6A0mBv
aN+t0LyQVmYQs6VVL0hFGDixT9pxEhOMDBSSvzXsXyLWY4gYTiy3e0KJBjgnmRPessXwVyDVtLVe
0XgLM85PQKzMYwurmsik0jnJPEAxXbpWNqv91dfAZ7YVJa8DBoKEwWKKdFzhzEPes6b3AeKNJGEp
O8aEpEh2V0hm26ROrFPJ+ntvJHZHgrUqoI37hDZXAt3Pwu3UyP7GFt0P0fmXRoXOWtSme2chPF36
pVzLqkm2ChQOsu0qP7txAWVubII3kxHqzqHsOMjGKFeIokjoGnx3n4CtOMDGdN5aR73Uoy+XJiXo
bMtvloYPSq7MzfKtc3ztHOAQ3/sDLVjUDvFqSm3rTIZ3t7Gz4iMWZObRBLs3tR4j4w6RdHWxMDh8
C49RqWutEwkFZvCrmqnDaFw9qq+yhMpUIPa+YfqYPJuFera8kpQZ7pRFM9/WWaOfrPn+LgtycKb5
Tk+4VKLcS3Zu4b/4873vEE8J3iMl3GUQbrvuKRCKuVLgVwGvKWt5jNz0gYXEgzvXFd5cYRCBGj00
pKSvEhfrTYOSDssDNckwVyesbROUnD6BqXPt0lLEuKT8rl1m0WcSR554Xv2Pca559Ln6IZC3XmVz
RdSXDe1ggAF5JKB+hJZB8RTPVVQ/11MsbmZci/UtJfRyF7fNVczVVzLXYU5sNpusK9qvOnGaPKLe
tVf+A2iU29yk3aTjoT2VlrNoesZKC78H3DqOzbysNY2qJs+wJcswmCOpYd2Ut5Yzlmtha9qKOOH0
xgcxty4sFlxZRMCywzN4E7YNuYWhFSF1Q5+cSslx5jfbqS3PszFfMl+uzSNql/jaxJa3paqFgm03
X0XYjPeZnzGiYt2+E22YL1vLgaUTG8R6kVqcxoC6+ar69WCrnjl23IJ/6bTgGzP3fh0kRnUCkBke
JjU41SLo2V8vhF0bqy6oP4qSOL+QspdpJP2Xk1njHYNAEubgurME7kyCsJ0D8FXzRq8DfGeBjSzD
H6K7QRAEq0qvu9HjCQmk5kzvrfK5pCcK5cEls16P22RRTuIuSFqgUXQ0cxVUbADOAcZpAmbWTihX
SUvI99IpGfUb0s5TEpSynImT7qz8QeueVOM7j13YuTtS7Mmi1REUaTqSMLvX421kuXKPC1YdK9eO
HuF5McctKsdcSLhQ13QS2gVkDnHYpBc9ObnxpEu65sJRi7AJ813ZjLdlS6RjX4p+JiYMKy1qUPEg
MsSwMhbTwZMaA382U3RHw0dvkmnnluZw8BU9ML0T44egZNzgpslGTOGTZ6XlBZ7kEcezsXJJEQ3Z
RYIuIUFPmcXS06rj2AeYrwWZMytSd+gfeukerTSLSWcKylMg2vhGEqOyLPTu1DlRv82stnrKAfMv
2Mux+qkUYzcFU6iL8H9nDVndfTzFj73PjzGn4lwDOd2NRKWsDA+2ZKGGaF/G3R33EJPKIgCcRfDf
G13QtBOp9hCOlb6ezBxenJG3N0Xi2cj9p2gFQbRb5UZ0IksBtExoFXd2rKMnjVjP14KOD1nE3Jkh
7YLOR0WtAbHeIwPuVq1W2STweMDz66SGJNLOWRaVC74WQE7vmpzCkf0BjChf+Q6Nk+X7d1ntvEeG
h703ZnPC6pattl4iwOrpY82umdZ9R6xjFuBeKPLgK2ZXbsX5Z0D2aq7DCPZe0frGk9fzNqc2VHs8
3f4Z5A/ATqO38eAkZji8acA7YzKUh/rBKL0fNiF12dBx+gIWHKRYe4Z306PZJtggMTX8KnK4GoNE
wOsl2sLW4qsL8IBVsxN/LXGjrysDDYY/ya9Z7mxtbSAtmzshXzqa/40tL55mv/xejDxQTpM+9BVh
Q/GogFOk+mXqJ+YSlSLj0YkfAUHi49c0Eo3nb9pLVLAxe+p5L+Poaf38O5vgN+ril941Aj7UyWQC
i9RhTUQgQBn4XQcQmbf4m+qzp4c403CVRsIxl4oRxLLIe2OFsgEl5ZTnoIdcc9f0Sf2A0rNdTQ2+
b6dts505Fq+6xikERmUVGMHaae03lbPMsuzvbBzBnreCLZ9p/6bk/m+5+++otkgp+2fl7ur1e/36
G4f/NYTCv3vtP9Lo/6l+P/+U36pfAm6MWZKFI8y1ZkIOhezv0TfUscJC4Im2C22p8ROF39ApmWEA
UJ6RXEVZ+oeMS/+iU0zrOmk5v4u//qZj+10vRe/wDznYvyhbGTbDHmbhAeMeeA0+WErjn1RcMSk3
oxmkwXqA4RbH45ZAvg3zNSDF1vanz+kvpFq/8v75t1NczyrV2R+AFO2XvyvMNFpj1rbwk4sNIKar
IrG+SdxNjrJ28qtvmW4v2+HJNzeaO92E2USkk/mc8uYZ0XgcUy51nv5/8VPxSf40Up2/EX4qlMSe
SbvhO78ioYIyIv0wq4J1KdW6RY2ROoTxDoa7EWG9nhyA5Vq2dMj18GAI+mG/UgEbwoDBvN2ivy7v
/vkPZHx+5n8MeT9/Is8wPbxTTLUIcOB5+fk7yZilaLBTg3UzdXJrxNYeEa51tXwR3IxSgkS0NcKB
076rkZtPmNFZFLaTTbWd9NZ+kvmLRrj1HadDejQ7LzhaFvePm29YENTcKcOLO76n9CF9y9qhyM8O
y9ZkWIxejzDEhu8QLnwQQmaD8AFeH4Iadv3TqmJ/gMnvrFfayi+ZFFr5Kk6ts590G0L0Do52HYzi
OgXcexAKrQp/sqfmJeMKdDh7AOMQOsG2q4pT4xi7iFqjqp9Vpu01WS2n/k3Ljw5jA8yO5qGkXDOs
XeJ/7bv+qe+I/apJaVuWo7u32q/AyIFK9sBuiq0Jajlr0pHb/g4VQ+TGl5TbB5/O0rMVdLLgYEto
zMSo+EE6i/Xusz4/EFi4GRsT4WDICjVrN1XsqY02ILUy3BVOUkTww2xNPPfS2aBrHt0BrD5/J8G0
ZUGCUUWos/3keKQ7ZuSTEVIrUhtRb0d50W9CiI4x4ZF1MyzDtOHj4a/xLdLsh2tR23d8n2zzzF3X
OqSbDz3KddgaTBxF9SbdGyOvTjnp9lHkLaGCzTvQQ2nxZvbeWo+zpRbdJ+TxaPVFle7G8eVrTwlv
WW/VWLw0zXte9yQcES0e+jcNthhf3UY182oYvpnnbiImaWHQdBfSL8p7JBUvoZtpZ0WRsXLxempM
rq8w+4p2GfJoGW3AcjmzivfQrIJoUZZ8aFlfxix98/SjUbm8M6awePXNiLrLJFsdJ9J8nwdyTzLp
vSs645GE5H7fEKT5jcQtgDmmHzISn3NPicMKv2ZlksPTJk2RKDqKWcCvsDwCu8vuuYVZljmNu2rr
SWOpNMBT56dwxle7VukutzMEHGPVh2fZl9HJ7Mwbu26cu3rq3WtrZNXm8z397yX5ry9JHv/Z/PWP
Z0IXrsY5nOaXa/H33/f7UMj+YhhMd3CNuQaBBo7xt2vRNz/HRTNhiWfP1X+WNztMfog9YPkHd4J5
LMae38NpDPuL4DKj1OO2tfkj3f9E3kw62p/vBSb4nml6vLsgQriyjF+GQpPXINdScUbSg6nWufsa
umRhRVGdXaSlglOUsh0l3eOxKBMEvCBUtxUqztfRst1z7BFWM6KeIPEUyms50OLSlVu59xji7yYQ
xGei0s2cAgUMc0is/q6v7WwxGGYNVadL7xuJ6Tr26xptpIUeiIlF45xVw4ng2REQqJgheB/cddjm
CUNn+UDs1YIu/nGUgbepZ6+Dm9knJD3OqxsJUqQZ/zaFwSTa86dzmk3cGkOL2AWzyaJHVAPJc9gM
TV9yCnmbiQ0kQowuM1dVRnUwCnemYWqrwh/uKmkxcvG/c08uhjI7ZR3Ws8a44k85FnUZLsGcLEFI
/rBFNB40GczaqcSbtoas7yM+25siyqgCJq3cjm70OCIecbTh1Nl8mH5bmqdY8U+OzORi5QDetADQ
IYoC0+7QhOlFto3G9p1mfboEXxvOnEVTARonA+dgCZleUE18dWy1SqtunVrkpGVWtRRe/qO18GH6
DoYr9Mej5wD9jB8qpB+ypGOsXUSM8CsXOuumlTbFO011d5ph94iFmvGxiyZ7b7rZukQiuIqSYq1K
1KmjW4Xs/kN5j1HoKs2eBC56sZCU4s04Kg9jdmbd2J+ocZtwdgWWYanQd229FicHVg17jw5aPZhZ
QWpNZSHvNllzx5lU93oaTMznm7bc4sEKb0bn7Gf2I5xbkHSxk98ONVHaALXOoW7dSGRmSeI8ham6
gHVWy7ajkouH+hTWzV6DPq3TJw8h9NYxWitbESHcNZe6bn8k+b0OIJvW0Dd3tlumS8Xkbt2KtTX2
Sx2bCCHyprYMxokaxKguqtdPiT1QNAAM8TwPp5iahdUIBb8aacnIUGJxHJ357473FeHGNSG6j0CO
oyV3tw2ecmE0G0ToqMu8QWwreM+5LV6tQGO1LfwfaeyfTTKnLT1DllPdmq3HriNeFYlxrScpvvV4
sHVIatHaIpHk3ndgBQRgwReGQoZgYtu6maRp34phajeRL+Q2xxb4XlpVd4TMHbXLRtnObVqZ5cEM
GnWMrdrjRqkkpqk8PGpElRB2W3d78mjSp5iMVpisXROdpCH1vYzDeqdQwTw07khUOhmNiId19Y10
C5Bm1VDcSofMW9fN0xf6SPd+snDtpXqSMHbJnaN0Cv+IxcbhbhuGTSvErKyZxjOij+xhaqPxAVJx
d4j1MnvMKIA2VW+gYqhLv35tmSmtKiF7KL2+fQZpW56oDoY7NKHmxRZTd2hB934Tcdox2ytGmN8+
a+rUSfa19O2bqS7kByF23JwNAT3fMVIx4mWd7J+nbojOWGqHk03kwjENPMFEpO/1W88b9etg9tUF
wLM4ZUkhH5k9+Cix7frEo+KeTG3QT9QKLXHbNQ4v2K7uVqRGeqE/CFELYtOJU6nn/6KYNz9H9X/U
ziwK4PggueQWIHjSp8/4c+2cMGkszGYK914YppfSqot+Hzd9c6nMHG1LAFyvFMOwUIboVoIk5tWA
z3Ftw9dfI2B8xEmtbVJTVbwF8bxmbATZ7mGkb1jAN2iFo/BbG3SwpEBA2bdOrsfHVs8uBF5ia678
6ZYZNz194KVnBQd8wZP0aAdjQVi4b+/gX2VLhv/2Qir7oa5RqnTdkN04XQjhYVBd8FAOBPQRWKXY
qDXuVOUrmfMHLxh+MLtzXLKn8gmb8LLBYDNC7IFzT8SjVXyDKF5FKyqgYm1PIn8EJOx9gwd2ILIR
lL8BINbVoCi3+VJhnShzZS+r1s1XkJ2xjmWkaZkhItxMtPxU5rUc25Ms6/uAgA4crHrLDsQ+gLwb
lxNjWPI50EybIH+X7hCrpZC4DSarPwZ1cXIjXv8oUqhrmxDfXARgqCOpPmOcvqgGJ3yXvT0c8n6w
NhqGNwB7BIkWKmYf4It048okvpaTQ6h6F2aXbhrcrR/gWOwmhtyLieSg01DOOZpd3Jyga/nnztbl
o9RD4xRGTnVJaH2vhXD0W5nAsVhCYmmPfNfjCUZohAW29c+MZHjemTc1390QH9OCtl5+4L/Ol2Md
jJt6flPU/M5489tjzO9RN79RaeN1BxmM5iXR8vGurKLqZOk597Ns+kvJnH4F46rBu55h6qDoh2g/
v8H+/C7r81sduEn+gHtvPNuC2wfx9sCEinMAS6Z/VBNyktIqUBNU+fwcVN49Svj0BY9Dv5/mc2Wa
TxhrPmvs+dRp5/Nnmk+iaD6TfK3U9wlKgVMeOhxZI/beJ9w73T5OiPos2yE8pi3y/b51vNc4NdSx
DDS2JU7i3sqMZKcZfNUdKUCcd4bQcjti+0QqHTm3/GrtpqtCZymQVa6jCIwGBh81a+CDmhCJZvKp
UBImDs3G85NUgMx242HjRnCnVqjxnWwpQrNWICVk1l9yN/aWul3ZuDOZ9k4rw0cviMbXD+JDzkCs
fMLEXdOX2UnZggYwk3ZXhHUfngzaBqamTWTVi671+g6tcU4aQl1FGHL0UMNl4kmpwpWvxgoJ0mRP
3Ne2zWyhtubBWpnHBfTe1rwxtd44e+Fo340aNrLUN5t1jeP12ky1ncBuCTJ9S4RKmq61WuDqDlhB
4SUoWUH1TkVv6APjXNTuJLV1l6VUQIyFkci5HJvPUwp+eElzLjhbVBz7PGKiEqARW+OatBWfS17d
uYGagKLFCMcbVS5bI981xPtuYrd9bPuTg5uCgap+BghYni04/DRmWrCkRpUL4AnBEjtZRvekSKfx
w3GVFeWwwAzI4q6PX/DXDhsVD+8iN6ulV5vgxZVxG+jVcCGzxlg6Tf0WuW84TvyDMlhfOa4yGBNw
DZhFZS2II926skDkJK4xQtXVmHqYWwAYycx1SBeu9XVXWe6xdUZnlxYB6LLIPBA0dC2SjjsvEuZJ
4/5f61P5njaFNn9HSIBVSSKIHG65zh8nUUY/bGuQJCKhhxrSYjrGrCoW48DySHi6WsWiUj9Y+/MM
wuouTexGrR5DjoiI9f1vn/dvWljnfu2f7v7Pr/m8/P+LNu+P3b/1hb0WQjMPxp+wwGL8vc1j+kn7
R7Ym5GzfAfHzx+7f/sIaHgMtqi5Uf+j+/mjzzC/AnpFA6sxHZzzOf+RihSX8a5vnkHUq8Nj6qK4F
2I4/Fwx21eSlpif+Lq6jbKdQUxPY7B/w5JmgtUJomnY4PiREfmwt2BTLUE7jY9a02j14mqc69Kuz
Vnk4K4NsPLrG0F+b3iIUImPwMgnq+IHlo4EOh0Uyk/2FrIOvluFlZ5ha+6YOYDt2XndMk+aq4adl
IjTKNxuvJrrlOGdjkt7GHkoDNES43FFwKvTtVcetSTuK9ZtN/4OvaDHGoA2YIqnyzJk1yhX6J5Ze
skDBB8piG5WJu9Ny37J3CDDHe/o6+RyV5UeCvs1dha1ZAQaI4pfIQLoPLHEXWdYlzh3imWWaHAdw
1KvGtAjNsFArshVeWd0sNrUHFrZakF1jAmEYBdo71THPGTJBokaEeHyqkSv3VYTUW0bP+CGJBm9L
mgktn5NLmqFaDLaJsryebRE+Cm69Cze1wWXf8IgkC3rU8qoP8ffBbizopAEoGalwHQh9oBls9JdM
jCyT0BH1BHwRjwVROrzvh3HZmoN233duetenjrZNBzvIVyWx3Hf24HqIscMBVQeaLPDwgjESTfbA
HcZRmhCB/FmhRnOxGhgAW9oKuDKghLpno5oywExLGWr7mpP9WI5pG2+CyWAnbJGrECBfDQg5l57m
H/sCiXBr1AEZb7hv5RYBWH/ABVhhZvOnyln1NuCYBbOQPiCDq0xxymQWJoHKHL/m+Zj3C89vXBZy
bsWWqieoxAd8pfzb1qXZW2SVFZLu4bs2xyUmFZ2Mvjh6ZoFcn6e2tViTo8SPlqEI6BABnopVi0QP
C2RK81TWMDv9vL+xLbMRdyppPZwlcUNOCDSM1F0PlqDg9WsK52uMulPuXOLLqwNPmBkuyXcIpxUl
ikGKx5D/KMooO7qkxYbrVpV1ueVuRP4Wo405tJ8OjEHUs/Vl8O8ghuy9RCffBgjeIiTBrNXbjAgT
U6cWc6nJzQtcjue0cW/HeM71iHSDyrfeyZYm2a71c0rk0aIwi2s/t92ldd8RaKWEpS7R3MZmxJIM
XXWKQ2KLkmLvSAi4TDjyGZJJ5OuyrQu+MmMATJWpbB/qiXkbKVP74HFeFWDW0SHcGi20C6Kv73S9
Ipd4GBfsKvSNn6E34Z/6w5zuMhK1G4/fAwP4OdOM+K7R9X3pyGg11OgTMNtZjHBih+YVzU6UJuQA
aAFTj+bWcxQCfIW+caiZP9heuMOVlTIflQ+Z2cttkrgxF6EZ7qrZb+04GVG8SiNQPSuapZomHY1F
ob1aFh7Qyt1CFJUslIth0RMxs8s9nVF7Ya5ci6AppkqYlAORF2c9ip0XX4X35L1Eqwg/yXYIiDHs
u3iTWGS1C9Ntl10XuO+TNVEOCbUW3ticDCMmqA35tiSybd/b7j1H3zmMkUKblTIOSQSKNrPXKk7T
jaUMZ1v5KDgQLWzZyHxPQaizu1AfYRLcmHIocBDB4bIa3JKIoz6G1kveuin88dMU8i9WUMbnNufP
/SE7FdDkhm4ClQOf8OfjPi9H+ISR8HdaCG1WZtBz/CllRx+OpX0jkW1GS23q7BI9V9Kc9WKMnsH5
MGPAQ82aJHMQPVFNO7x1TsFIPDbKzl+HY1IrnsvIo4wRCZlRUZ+or0Wdi/deBbzPoh5ABjFUcasF
ozfMkliu0GyNZd0fEiHZ9EicsPW+FjaHRV4GR6rEHiLY52mCw42Tpfo8ZbBzpscxY5W971rlGhTK
LA9kXef0bbqlbdAKxNc21hhBpZXu7usKg1Q9N11GgAbXaMMNBrXulAbNZvBRB3dRxLcJq0u35HC0
gSBg/JVHlGPxGoLhuEwMXxKmGfpLI/dh+tAdTnObGHOcnZw8sLdVRYyuj8uGpiBqUFYEWzpu42B2
bvsh0Hc/Uq4X68oE3bJOmgpUZZPAgdnGJDR1eFUibLEMuqKVo8c1TzcLU/qbUsTJfaQaMRxVxdIj
jQd6Z+ICgVCBJGETla18P8RQNvfeLByYZNCOR0UdH1UorNvOIrYN11iYf+NQaNBMu9PGJkQRUhuY
Tr7QKr7pS6JTwtbuwHLGd3VaGAdHj/JVgTFHnJkFJnha59Ky/a3MbEl/OWVIGo+SVuGGjD9t6yJd
Qpzfa1t4Nu1toKGdLdwwfA+qiLd1jKruRdmcXhgijRt2GgismdGuCiHerDQQO31sMuazNvI9I6tv
U2YNi8g2tmkGVZdO4cBtV6OT03q6UUjKzlhDBJUNlD1jFdGQ4CtXp7K1n2U4jWs+uaeUuB+yWaOA
f4nPIs6T/cIoxUPmtwVpLOOutuaovhSK+Gh+D3UxbJxKeye2B11SboltKduDCZhSCqIeDXFssuAp
CM2VV8k93Js3RA2wJ/yL3vdMNbvO3oxT9z2To7jAIvpAjYX0oyutlXD1euONmrcDXP5qe01zkPMm
qnES+V35/nDoHa+5y7CX7JsGpVNcRt4iyxJv2/fNO8Uiq0fb/N5bTHk1VCpLFG3ku4ooOlqx9m0i
hGabKV1c8so/Y75SS5P0rXWea2pluqLYmG0ZLKsOQUtv19BByg5lDV5kny87IeVq3XqMPmFKFWXT
nqdS1ChqlNq6Vsl0cjTusbqN51SICMCOwaxEKJJZG0FCFzylO0JkG6hJ4dr0+2ivzdKkkBlDSlCU
y2bUt40BeXhqfRAJip+iE+UPlNNg1xOn2FjdVLDBBIRqZsbstrDDVWwm8bYaxpgbdnZoAMLErOGM
ynhyPy0cfY2bI7KjFjOipeMQi+L4h/w0f2QBvrC4C9sZ6TM25VarsSGv4UlkKKO4o+v5tk4+L+7y
8xIncIgL3XQx6u68z4u+/7z0p88CoAwDioHxszCwPosEZ64XGA61/+22/l1g0Nxt0Z38463a+SOU
rNXU61/0W/zGv2utXU4RVmCC1glJM//nN7WJ539BUwDukpG1+/v/+ZvW2vmCDATyHjkQjokc5Ce5
if0FTjMzKJTRSMdmVN4v8pJ/Jjcx5v7xZ7kFWmt02zPT1PEs/jDrlwsY8Vjr2cwKdrVfW+HOqBJC
88DYjjVS60h+H5M0PTA9GMs9+oju3hLKC9fOIOJpAxLRfKxidnJ565CyWTpJTyUWadys9tCO1TbT
pPk4V8rnYBj0m0zT7PbWtHOkVy7sZBgclhX7O4xGHnBs5VXlSdeKcY89G+CIHfKSeEHLNN92ufJB
js7Fj9AefNFVR69zu2dYxilZuZ6/FnqaLKvcu+rcI7hz9ItSXPw+LDHw6U1fv1dpVQ5LZK/Z/7J3
JkuOW2mWfpWyXhdkmC+w6EWTBCenu9PnYQMLjwjHPF1c4AJ4+v4oRWaGVMquUlktqszaTJtUZLhT
JHiH85/znQ6xKUlOZk5hH0qwtZy8lGP+RrsowKCqQCwuZbUXgyTFb2f2PvYC2ji9xYGJMHOBdMmS
sZRNCTH82b/TqRM+Bk0Y7LRVaMLKZbjO52pcOcRbIwemNoO7kOtj6nOFxKTyPDaBHoi0Tq0AbdHc
WyiE+ArabKaaFqORyZEuznC71nq861gHZ9BvrN+nLlMEw+NgHOnS0CWnz7CGuLPpuRO0m8TAokiS
m+zHNrHmHtPGGBrW3WJ54XwrE9I0d5ZrIvEA0I3lvsgNGTNrC6zlMJjKz4/xqENn0+SxNUbD4HvL
lgNv+Up3aufdBZUEG2ItDJcw78ItY1hlF/PKWfpx2MZ+P+6EMtNvZtMmYl21Vbir5WA9e7EGAJGY
SXJhXn+GUAAGQ3dnuw7sUyPnFuHaNOg6D8ZX4VNpkprxGeQih7pOK/b5qWLwJPWmmrvsDp0b/d+k
G7CBXQ0axDP1rnfr/ptTjWLfkIvJdhkZeGtTNma3KXDUPqJ4Un46E2qeNxXNDA90Jc4nKqKBNk4Z
2JtelQ+KctQNLoiSDEvNMT9xmqMpuFuD7E8iMwuOiOZc9RZreYzrzNqOXeMdfazUqzQ3dlltwU8J
hnXR9P3D7FKBmlp+f2tw0dvqQifVSkFdXbmlnMnlN6moiFDx73cNBskTU3SOETkT5xnj70l2HHRW
Vu5mjzytwxXZIQsouI19FYBolh/mpNAtteHDhnEvwaQ2GQ7JqIvbkHPPm+Kz5Q7XxGAiEtrusRzr
aYLGb2i9YdRBV3Ulnqcsq+66udlBQSijLgTIU+UUVnm2oSMZiPahGpIekXHIed/zeefnSfcmQqzf
5EyH61bN35thAKXVznZFGCtWeyre8q0Pja94bQ3tP+iGOBnziEK8t7MiCmVWvnvQ5WgwjZ0G0g44
Wn3DHiJv7Iat2clut4RCA1bxynVlwQ8rJ7LKLlSWfRkaR7NSPitMNV37njm8xmaPObZPynMSOt2x
b/Oau3AaglToiD7qMVa/ASj/v9nkP2Q2uZCE//m2uPlSfal/dWTSL/tvt8bLX/5hxLzYLW3LvGBm
URB/2hqF+Qtb4k8eTVTAv22N5i/8CV8EnIHQzink/IcUiUfTd9g1PSyEFr1D7l/ZGkM0zZ93xgtn
2wG9BVEd1TNAjPz91bSVBm0bteXC78k+B+HfCOntWj98zGOWK/LMUTljGhlJXxBQvmM49sa4ZzeE
76nGM2cZyRW28+di8HfUzWwtGunzE/0qR6WhuAmwW/F4TS3lcwcyqbjcARdvly+SCMm6SXGOle2V
Jdf+EGx9zd+lKqzM5d7tykPhO3e+9G4839npzr1zY4uygpVN9xyx4e3chhSWdA+B0T4ssIlitls3
5YZRmatSfSzlw5yADa2WnTf5W+Hqa9EGB+Z6J6t1b2p3em4dgPaqPvP1iloO3WWFYISrjxnE40KD
KOkH97H3CW3r/LaKXXpw0kuC1ZP7JcaAgPZ4pxKxd+DDgLMa35UMH81AvuYubxm+iJ0T+weCwREy
5ldDYWnBtOKyAv305P2JwPBHKuJvH6IwcUhg+OWp+YOcPAOb7lNQc3QhgkVjP6lAiyS6u/Xm+VZI
GjXSlJDPIiKDXld4Lr8tFP/Uz/tHBPWvhl5T+CaGKpxVSOS/f4qYFHMssLM44sC+tBjhgkFuJ5MZ
3Dh7HjEl+9aNC383xMsZ3tjzWGfOCQuycah8XDRi9X12lNwuGF6p43ayrbDiKoqb5TSVcj90F+NC
gOppEjCpFgyirldWm12tmTiRt6IBVJeRpv+K9m2fLSf2YLs4V91EV1vKoSoaevvrrON5paflbjCz
3dLjEOC79+J09hVBs+sgH67qLu2OTdcmV79+QH9pIb3Ovsqmbz7VHxOYv4tp/tP/1+V3/ffLaXJ7
cP+fxvV1iiEvw7Ke/skayd/8sUb6vwT034WczSlUI5bJ+fyHWd3/hXwmbmWf4/tvNNIfS6TDEhkC
o8BfgmWOtCYP/Q9THn/EYIcLh09Ug1k7VQp/4fZgXS4H/1DvLk5B/B1c9UNehenSt/r7h3tIfVGZ
1eVQoGX3VFHP8NoJK7kOoGIhRoVyelOG+REXlvzOdLN+10MPB2VM0yFye91EYmxkJHALvEprbI5j
1SYbK8jKb16ZDC9//VF7bCr++c89Zz8/Zv+TQsPsrvgwA8u23cum6LHl/rSIXli7Pxi6lxT0//5f
fx6o+Jf/U3/7l3+6s//pr/jxAJO2sIXNANploCd4GX9/gC+bPGljj6Hm5fr7c9aYJ9h1LEwElBIR
Rr40bvzNVmr+wpOGlRFe/q8/8i9lja0/gr1/7PIm7kLfxfUQ/uH+25GrymEXuVGsn4a5uQ4frS18
d4qpUPviNRh/9m6zv3eeSIMhjBIr67sMt/ZLDNoyi411QLeLWVTvYTzC8WLw3q9gUYtA7sY2gK0A
myf4mCd3k8LrxGP6Muh3O1ORMdMHZC4PTmtgM52R3SUdBEfCV3Jal/sYVo59k3xD0MeDd5pZ32t9
3UgYmP4nmSroEUyrjBWS38HLsY2So76hcWgza2NdpvOu8plP+tMAMZaAoLEjmSW3JGeTdTOUNxMI
lZAAY60/zLAmY2XeVRd8RZbQvu45MCN6ASm1/qrKWz8gTjmMheIyAmufAFWZ4qtgyxD22QJhm5TL
wXHk1pztveFWRyZI5ZpiTjqVodC37W0/SIxEiWRQR0N3bp5LShCmNs9XhtN89xCF13XnvpncofiY
ohE4TUPGO6f7yO2L7UwMXBKczH0J1KK/djJ1VhS1WrHztRD+eWp4rdSXQISxbK4081NjUH5XMQhA
X1jlgQsBkrVq5Y/8VBqJzkkFDLgLexjCAZBDEgH59O+UGli/mtt+Xh4v3zuTDI+wOOLCd/7Ds1WM
Zj9lDdSlaamepDLQz93+PI3eHjpN5NlcTUvhH1VR78r21qumnWe5V6oiY4gIyHCjJ5cbQxC/QJ4K
w9xmAxTKvAACETtnZ2y4PnkPjutJokL9pnOyq66+Mgd3J9v6ypo5cwZRDeOqzZY7r0z3geBOZ4U3
io+wnbNPF+CWV7wZvM0xxx+81NsEwiggijUG1E2nL0JAT78q8YuJfLg09hTvnKUnt6Pjnmda6Hw3
uZ4IlodTtatS9Zij6vJIcn/D+PvuMwDFcnPsfJCNjYab0TBzFwKjachTWcxkYEbORMTHO6h8THq9
Kvio1LwvSxO2xcWsBdQYbXw5LdRmB0H8ZW69bUO4u+IHMl+BQoL0e2S5eLHthAn5oy3ltYzdPUOK
x3p6X3JvusKZ3GBUssRbFztEdFE0DLjwaWtxoeUR0b6L4zPcd478ZtLaDC51vk3w/zGqaDwc0M5w
1TEZb/3l/afV9U+OqL8WkP3xKcEh6YABZzdnp//9Jro0ZlBIXRMnbIrvCSnfmLcvltZ7J1NCOPJo
CXnfxcXNMoy3SS8POYjJLGOExdiGIbjA80svF2NqRt/hLbxc1i513wchVkVVnPN0pPem/neebvdX
kPfPr5srG2lOxqoQWThuBH+Ij/VYBtrRIuLSCQkGz8ZWhHV+8Zr1NDArlSRv4jINdrhiGez6IFpY
pDpAl0S5JtrSurSkbtkASCQ7vcCtFTyzkJ4aO0N4YxBo+/jGs/GBhXXnlNM5y4eH1rCeFgcYtLS/
JR5ZTJfWPidQG2C4agXshF/sQ7yegoClcbQ/4X0ST1fKOGEt5EyytAqhRN+n43jWGD1aP4ZB5tek
VODv+374zkDKWjnF+Ohb5e1YusuK8eNnbeRp5Dnto1bGZ5g6QFMz/9M3CAb4+Svzp50c+3LrWZ9t
me1ShMGw5hUk3UH2YCGCcK1S7xkXxg7gC3gF+aGZF84MVZpKR6QTElPj6aZ3tPBeaihOkADgX0Ct
8tS1aWTnXrF7wFYiesu01KqLVToML1zKnjrTZh13X5eie0qy6Xaw62UzDmq9GHCd827dJebeg3rh
pXpvJgudBfnX2GwfSqZJg+1sfJvve+4hPQXnpDYPeNTO2qUvtQweKsseV0PlbwYzjEKLlqnE2yap
ueWjP5kWd4tRs8tkL3SO72HDRKAF1t7MpPak4iXCzb1VYbkuRbay+td8ebhcRplGb9LhKmyLQ17H
L8SC8t0MFHWN6rjt6moXFEuU6rpa4cb7BI55mfCemaVuOpm/dYAHVmGf06GG3XC9OG63yn2hAG6L
uwYfI3TLblMz4AUlNp4zL0f5dceVYX+Svj7ERvji9gyCjOYbN6ctvNT6cjE60aXM3xibs+qKvU2v
Zt6gfmn/vkjyK9cmm7wQoOoWj1wy97fYUJuwGahs0Zs46Wt2ptfc1sSEp301ENMjd0wuUVVPYMle
k947TdJ5LjFzwFp49ZbucaoGFfFUH7pYfC62cxVzoo50T+y6tJKreSJ2z0R53qDblpHnLqciYdfy
m9uq43ghpPnFZfgc2VreN878pegQ9YpBvZol9kMLrxCNr/NZuuppXILjCBMKmTWLjOJQ2N6zL0gr
K2tClc4frd5/HezhyoSVWEFAwA0EAbl09oaeNpNpnmGTbAovfq4w/gUSL5Eb3vuDcZ0Ub0u3wFEZ
1mGc3vRjdgfUI5p52t28/VwyG8j/DBUxfJhm58XuQLSqhbF6dx8bH2MRfFLg9T7hGkWk3MIa+ZoT
qssqMZJz8+7j8HvFiF6EkWuAu79prRvA5vVwj0h5lkybBweUhQO6wqayPXiqpn4NPXfdLGrNmAG/
xQQ1+3uRYdPWAZPuVxE+ai+FZ4C9uPxkxrGx7LcheRBJtfMDCRzrjoEmYRFSgYPN42Jc5+b9ZGeU
ni0nMybGAzMLF9I+Q8Wklc5zqwgkK8hi2h/9W0t/JcG3roTzqoZg5c98rwv7FXJ6NWkq6u/MZCBE
V6QvXWwXsGK9TZJ96P4C4/ic8gbZPPyYHKfchmP/QQJ+n8lkX2QWGNOc+UeYwqRtQjI0FAV4od7Y
M0SwsAHdh8K6MsYQOEVSPWfQpaPJnt1vhgSyGxj02WLC2Grsm56sH9OkE5sltx7Dwnhr5vmlKZZf
6R9LrAAoEBRYO+BDDokqaAguA8D2PrWso66/NsOyCxaxV+gnfpUx9w84TiXp9GC4jMulCXGMYqIq
11+Uz3HYkgdfx5jFFSKILz6qcTyGOv0O++4xrMnedLm9z3NcwU3P0QRjeRHFAq7CpecmH9Vj6Swc
7Srg7u4Je+lnYRLltHYMVI8uFUNWI6+Rwll93eu08xj8qF2AfAHjmLIm6c5EvbRHBwKO7o3yJO2Z
bqgiuIjz6l/TJbZLxvjQKr3wXNgXDkwwPGZm9SovvXdVk9Ko0Mf3TmodeW+yKA6BXNktmkkjsOOI
GhKFyTAfk5j/8F91af1vKHsI1+K+xm2Ncefl4kZg96ez0L+5aZ6+fPtSpD+rH3/6A367RwaIu4i+
RLApK79E8RE1/p7a9xx63ogGUiprXaL5fxNCxC+mEEi3Dj0QPxytfxNCLggswbkf22pI0pxT118Q
QoJLjctPSoiBk5YTPrW2fzi8uaWiKKBQ6b7UotoyhcGNk7caYw4xoe4y/6uXK2HUwW6ghIWogSeO
jPc4k4y+ym90yx69qoPZqzYCQe/ZM+Lhpg+D+bnNq9Bd0wVXt5DnKw42GY/vPcm//k4UpjtR5ldB
qnPE0mQcTJOEfj8OZMTU6UojCH0prPrA3GK0hxEU3XVve86xnCz9ZYzn+qNNC7oNJWv0rqlqzPyL
B2CQ/HYPTo8iW/+dGVUC1LsJp3k3m4oSDLssx+6AS5xrLwMWF+Q6tpbumAd+dsck00vWCNgdszYS
wkMgJiqwBiyURIP9N3suqvM0WbOxnka7GDlyYJzasnqll3xyar51+YzNk0gbS09Icuh+qjOIl17u
jF9zz5iOYV65Rwsn471neDX8zcx+sL18eMEj6p0ZNlf3okJMNZQb7tHPl91oTnUEL1fEpxG1HJMX
5WBOAvPcRlQPtmT2IfYk9pB+pfebz9Eoe8iepe2P3DAKvVy1hu98aqI9D4Chl++ZrhjrQhvo3rCA
ubfhMDMJSPucpq7KzZMn4ZYMwQfy6+cUYuEN0QJAWuGEur8aknncFWXGZpczqHuilc14Zk2iUAVO
kPkUDBZUpNCnjyHKjNLEiJjaH7mlu51cAgKTtmLNn8ykP6MAGOAbYZKLqGrj8Ap/ijrhE4JQyiWm
3ou8y+i8qvD5rQqrVu+VWxhA+N2h/55U8fTojQ0npN5VRDkDZQRrARH7Gg4SKCtASGW5UaELW6nL
+/AWSHLZ4R/N62ntXWqKoRKVDbGdRUyYtuaucSMY+YazpSNMfKeXK0bwKDvKypjGtUvkUztnAa6u
8mbFCty+L26ZvpoXBiU7yFTfVt7EZZFvDbZLX5eVpmxDcIjljUXDyCgJ4P0bicSuMcbVhD29Ob33
iFhJ3n0/ea16J/7M8lbMR1natKfEvtqDKh2sr6AZzAqnt29xkajihUdq8lQDLdtJmzOTbevErlrH
3FfK4JBq3X8d/HQiVdIO9cbMKv53b/fGyTIycLHjwIzHbZYlP6t09DExTLHHrWyunjqVuN9mGtve
JpyUwUqGsWg3nANLzNFQNXLTKNz1pbPl0KYEN5gaE9ZZ0fXluxsAAyW5m6ZQ+LPDZNjOocnlPV3m
4Hs4Sh/UQB9C4hGlRz54UuLOHOL+gA2yH/EwDuy+Zdh/hNLrX/I8NW/AceOtG3qFmSmd4K+2Mhzv
6K3oX7T0uHd5urlaFquj5ZGrHpem/MJbG+MxquxQwQRtUjey27rkvSBOC/YsH1vqIPriqrYKL0XK
8ek/ykm7YQFJaChAkcEpz1OJRmTqBqi2R650zIUf+X0zfsXcCb/UyqG7r2HUqeuyKOd7H04QadW4
aWPqD+Zpdynh2FltaR7A7yEb2HyMbzIslm8cORI/spXJFQP87PVAo9F1SCUKEVPquu911WYP42iQ
uilH3zqY2l/2LuS1+yzQ422f2L4iu1dTltcM9etlBh+Ni063PT72R8K5NceeKlm2NPZwP/XClvOy
MslSkb/O3+tMN7d5Kb2o75IQiXuaDuDDlm/D7ICemylftHAHc9BCa5r57OFkpPjEddK+QVsp3pDH
bXhZdKM3a28SkrOGqZ74dKZxZeKQvOWaCr22BGp1NLxJ9ysd9E64awJKLOPMILRj9g5j/7jMmw8Y
T/6jcgcews4cYAIz2srfrcZtX71Oc8/sOtmUAERc5W1df+Gi1xQ53BQlJFdWuzXb5z7H03lvB02l
+EgcFh3mc93GMeCDXKX5bOoNU3lrARyvLtn2doZlaJeao6E05965bbtWXlPzAoVC1+FcbCi+Cm9k
J8qPKU3Sz9SQzabtzewxsSUXL9pK2W5AhBHHR39N19giRQSwnoNggjtv78L2Iu3d0FHgjh1akYNl
9zjokWYdbywrXKONam4gv0FGBgyHRTuIp7NuO0qZDah9u7EiDGwRDCU2OpTumuoab9p2jpOfHGkZ
3tpulMOg1Ul3I7j5YcKznjKjgmnSj8tpztuWxFgFe8XsXCIonV/lMLqLOuJqdaWnTAN3KTFErxpe
4V3biP7FKQN9VAYnjnUyK24YfUHGa9VoMyPOIZojXxuveamwmOQrV/V74SOO9HQCrmarfCsDGRLT
ugxaiy4EnluH5TF1NJl/K5cd/fF97Jkrlp2adQg9V1r3TjDd2Raht8Acl28luwEbdcZxmeP6FZjq
icR4HKDi9uq+jofx02Xz2UG1co5OCIVAahq7SIfsF42V3VZ9/+RMnrMPCk/w1S0hSarAohMnQ4NZ
0xUWngdkUKqQ9ECQhMTG0eKCG/lzNjBWtECEOBAZICZk+XQiG6eIOzYmPuS4uC49FvJLUVTXUpaW
NPMaoIEBwMu34mKdjoa16/M5zKlx6IrDkmGKgrVTHicetVMQqPxqCTP3Cj0HiErWDv0rPORw03t1
8JX+Yru+iCDdrVuVwT2AOQHuUNEe67ZxvCIuYn+DQW5vYkqF7rqcGEtX0hcdVQURW9NT7ZNZM/zU
Ax9/A2L+teIydeE/UPeLPpSYK0vk4qYuQv8rgEzm4jLEJu9L1V6G29BtVKceOxvQy5RY7dnHM3dd
y5wkkC5yAMFeLyKnEelOe79qlmXrKM5ctnivFoe4LqL89OS7l+Akzpbke5x2KaN1A/LC0Aqc1hXf
wpVulcUGiuPmbXRnwQCNJKrhOrDeOzNO3gTtE90qycbp3fBT470Al5OR78mZ6XM/3aVBKyi98p1j
OOnik9crz3j/549wGTKiSe3cczzL4ALQOREookya5FTeay/fOAmBhJXP5PwuSGSwFYB7nhfc/VuB
ZvMlhNADAabHzkRMO0Zsi6Wq5drunGTHR6VPVsJdckPqVN5l0iFg0+AYzFdqKVmp7GZSJRyHVGZH
kRtDsxuUxJuGp9VMiHJOfrktrdS6YZ6A1Cs0nGO7N4t5m43VCN2DnlJnldnABplhwNJoyP0orqsh
MmoAe8hZD3YHRCietXzTKpP5RhLYRCNZyvg6821CGJ7ySTlaTEbWyJDqS5IKNjXtBdZ9MQref3LG
Lvy4Kh8IkVXls+um3T1KaF+sJPeh+3x2w81ojcnasE1xlfVecGtNg/k9o/CqxCDR13bEvou0JWzq
KGB/SO8B2nmW0irLkWClZZ/WgPsWei0sgyvMGX/miH1s9Ny9KO2mgSfhMlkqgUyjz7NVXCrEeyqC
+BSSZD2Fjdj5lgruy9Juu80S6gB9Jizdz7wyQiApGAKfQs+Yv2SBYX4LgnIYKMFZ2MkLZP+Llp/D
weuGbmox+OdtVPYqJWtfJp920mT3aoGoPYetlW05Yy7VZYYSLaKRd0NQ90A7JEtUDbl7O3Nqyzfu
BJaRKoaAdWookET8Pv4S6s6+N2uOGBGn3tBYyyr0ymhq/enSRFAan0TiFs5ogzyEC//hqwWz3daI
6ymSwuFr4rIv06I0gTrpcrP54oRda5/zMSkjauKwBbb2dG7MEuhG3TYadnorYSXyVNnruOrSc1wW
7sEpAkoWzArJZ/Z7ihTK0UbPks4FxSn4kckT9a68Jui37XOrRcCkBWzVZ1NmQC+cEicf/Ah/U8Yd
iOGc/moxkIeQcjL2ypEqovYNAEtscgKkBwNMZVIrFQ0LJExoZ4W38syk/ZKWhrwqKKnngG8ty95Q
8DZmlwDyDngmNgxsSAYJ9ZGfEqS9d0gESS22dsu3d4wn4iOJYfl1LsOL8gsu5Z6dm64bx87CK4YY
NSFzE2gXBQXOzjR6mnI6yKGCPSRKpN1FqMDFhJVWLAc3T5nMEV2OwsZA/p37gVpy5R5dxzZfOQdQ
S16E9RbiACxIT5XNSuh4AecFlATSPe1SU14MQJKZ3qwqp6SCOsZ9u6o7M7sTJpql1dKlsvKC0Lsy
K5vjlFfEke3HH5xTw53JdzJqBtVHQDCTd1tW6mOmiAPkOgCrTTLbxXvSN+IuWawesIFb5Ufd0Bm4
GFUFyUVNj3CPz3OqoG2YNPt4meR7aU+AUWLfm45BN+q925bJle+3Be+7nwE3BRCPMyvzdk1h2i+d
XFAem6zxLyf0ytmmpgm4VbgubkfUeE6zRWZ+eCwx+4xjKQn7Ke+vaUIE4T+CMx0k81g0rCxXm8RZ
ygP1KByizSprHoHTBFuOcP7ZpwrgwV0a5yD83jg3PdxO7TdYd5OcMGlntEhirLz2wU+CIBLTmD7y
1YupB7EXlrZ4aFkek4zVZRjDjLJNAjdM/VIAKql/xm3s0zcRBFCLHd8srj3DGfZpljo3GTgxJtR1
Th9J2SXzxjPhw6TmIA5xlcw0JAy5epjtMnuCoTaeQyPxvvLdtc5WKsPvXZ/2W1oOYuaq9swo2tCu
9WKrhlO9VeQHr/NzgKAmGF5zRMuoFOtVNgw2w+SgAjlfD+lmqKsKN3OHpklHx8Fu/XZDPmu6Mkr+
YwvBD0Fpr7Fwq6RhaFo6w4tkq0v5bV25NZnsw8vAuouIFzyqdIBgPQ+tDemEIeu2K3IaBR17um7g
6F9KlzWDTkC59aNVWQx83DE/N679KbgMMkkkZNZvpsFQp9mdBOY9V0ZjUQT1fTm5+tlnU+azXLom
2FK6qb4V7jSv/5XLednGtVPunRk2myrlNG2Yt1PitSCE3y5sKcOmBDHd/+Yv+0v+qf+AqeV/EuMe
u2VguxfK4j/3mD4p+gMRD//INPvH3/2hGlq4RewADo1N0MIkbvF31VD8gvGE3CGzeevnrLtj/eLi
L4UyhgOFU/AlEfFDNLSDX/gD6PKYUy+GFeH9FdGQccrvRMOL2Akwx7pMUcldhFRA/n7ym8bEcbnA
2TtymlW5E5AuqQ6FGg9aRXhfeg61d9bMet+1hblOigXxhQOPb2/Jfaut9oQ+0T+cASk39YpK026d
tk+MswhSjVBgROFtUh+/qFDt+JFmgzqYeeZww1CJgcS21HDT4QLTBDZXQbEORAY8v+SAX6tuubVx
bxJYdNU+rwdehT8gcdPjNYE202TXW/kd5gdEK3FpegyrDI5aaAU3phqyU4KDMJrtPNsYYui2lQ2T
11VVFvVMaRCrmCSG6SLXHe2YO6qjwm85tR3VyiPEvLX62N0182A+iCXLbovW73Z8MmJTORMjDlfp
5Ugrhr0xcXBs7UXUtBFzi8xWqU1XSmDxQnVS5rsqICO+Ssa50JxfRvQJbwjudJknG79r0X4Ct/0w
q7K7cQvQ74v/rkLzGkGVFJ7LtWguT+Morhj53aXGkK9Rz85gJa8NPrnN5Aq1dSSOST+RB2pxJmDa
hl+SNDOqlhDIpNUmRYd6RPXlPML9KTY3EBTv7Ca/kgVrbxtU7iauPdWtgkv7WFrN2GhVKE06zga7
+WI4xkyrk4zfw3xCZFqC9sxqMjTrxTb8x5L88JFLRk9Dh2FeQyMFom8qBuRzoC6ng9AqDn41if3Y
d2KPqW58GjGpWujFXlGtpoUMm2NYJ5xbxqGxCRv2jorpXPBsYiQ+y+hQa/Giiddf1TZdueCNoKZQ
sjtHYFezbxnWv8jkqdyHacPu2nhpvUPqqt9HYNO3gsohhplm/iHb5k0Fs3gLOc3tRFUX9xWYvTO0
bv+5yXSJSyU1T7CVxImrdQJIy083sp9OhGSS00XI3crOMfahqYsdDHn7TiCRZiQ5gaqQquSJ9gpq
HS0U9KBOuXBOLunCsqAAmJpo6zSD10LRsXLxrISdkltnBnVoumx+mJBkDwgv1tm2ysGNEq8dvzge
F3q8uS6omT4H17eod13F+hTXVCiHgBIfezMwUiy2jYZWk8v30o/BNhT50nfrcTK87iY0C0Cosa7Q
XplS9CsAAUZUcLrssJwFtMuqYoIgZfBras/X55Ew+bPbGMyie4OPoismSNboVsJd1aODYJcQX3Jg
8nNNAkJt0MF2y3IBWKfI7OwmTz30ANTVs1aLOo2APc6TNYIBsmnregiXxjq6heov2Aqr+cowJ7k1
1YwEbVu5vR1lR6nsJEzYhZYwriCLd8NaW7qx+KV1fmvDRb+Ox6U491Iz7o8R2BV2Lnyb7rQXQosO
Lp5u74JWx7cBcc1TWgWAjVq6plc9/PwtEFiSszDOs5Odx7QWNrN/stJ+ujIpgd6BW0Y3MFt9nRKD
effakspdSl5HZ23PTy1iY7j2Wid+tGRlf1j20uxiRiNrhBX54BEp32TuCEWrtLIdoEW+W1xiixvu
FPoOhX26w3jN7TRopFq3oRAbltSIJoe90ZmSnocxxVETm/uw8MajEkZ3tvywwkcgvOfO8DWN1Wbz
XXOoX1bwWAmHLYHxQAjUvh0ZsjxbcYfCZLUaFJnOUQ+UyAlx0+rZ1Y7zWSMMkzLW7bPXmNbGaCf5
nKUDgCYSsphT6IiMHMKs2xwTJLjhIsV/mGoS+UlP65rMcTJAEXtwRRVv0xTpfoWlZD40Re2ckipb
dnPle7sgVAHRBblsEiuny1oO4WttMK7uenu4ZypwKUO+3K+VFq+ZtrBvJTLdQjjqbmwfDi1h6Eud
MkEy17KrdwCS4XsYVNV58Eekw8ngkL8UNk+7r6Jq5EIPzl/YB1mMXWTRDOWuvbJIjwW322M7Iinq
IZAHd7GqcwsTd01fw1dbTsHar/tjy+BiJ9jVqHl/b52lQ7saxH3SQcmopvkQpCJ57PJy/F73KJJ0
Zk47hW2KaTzXegsJaqFAhaM+Hgfpgu4zYKol0CSc9tQK43IlYp4sB2gkKG18I01QTl5+CTUzWHCd
V0n3pjdkxrXVjPsqATQhMqxtBsBPluro/7J3ZkuSImmWfiJaQAEFbm1ffN89bhCPDZQdFFDg6ecj
pqc7J7urpFukb0ZkblIqpTI83Mww1X855zvOjCOxzCBkwwzr9n2HNcOZiqqh0etJgnRoTopL7vYa
jEGI0inNhoqA0XSYDnmfFWcMVOtrcZJq302Mx+EDfEPDzck81AHwJ+NODaY83zx3epl3gyeWvWiN
f6iicnxiJ+aXe9hK0QnM/rwvYaRi6JqijcmegnWJyAJAP9ia+6whG5ppnGi+t+FcXqaGtwe2nP+C
VtvliW1Ykutm3YXFzc7R1Xx1zNpC0nTKcVrQSYjiw5ninzmXVlHGX+kU6JMpcayEFT0tzVzvJdvW
r+Mzsl/0Xp7lPtHAwfrMavvZgxTK6sMiyDMNKvg4pKwO7oYNn7eT1eSgc1CCcb1t/Z7iTiLdq1l8
2qQOM1AcTu6yWhmSof6JYGw8haKBUyKaBSW9j+8mrR5i9OQrJXXZJ2MZP/MBlLynQHw2bQ4tMhRz
j7y8Te+cBL4Z/6G7S/SEe95e6geiWe0byBDlhyEiZT+S6GlvbWskD9sIoKvsBzDJRWy5f5eW627R
f5Aww8gFxauLYlcloVF70KXSO8pKpefKq6wnKCAJENjJIzYXS5u9tXQlUTRGVf1EfaGq2yKxrHRn
lWSebDgGtunZ1hgpd6JtM3PPHqG7MKoqoIS76lfJiUO6qCfNln1JuNGuVK9uWYJ/oNwlAsFxIFyO
0EzRevX8O5EFZZyqg5sJJCC1wnQa2QAqQsR09JtiPwSmedLG3Ft1uamge/EX6nNXI+sciHRgMsOI
o6e02K7ZNNtOm+mnUdP02zTip1Z+9y0oxi/ZjHa+8b2kvqcZlKdhGfoTIfFqW9WuuQncDiZpY4/X
xRPdro5J4gg0gcim4HrS9sDcuQ1fxGJAEwqT7wX7vF1MuO0uZfSCMI9Zvl/41SHVg7oyhTL3vRNb
x7iGG9TnZc/01JHgYUD7yWyOf6LygE7f4buq0sXlYxjKF+XX8la5YfJgs/YibX3sD1YGvkimhXxO
gqS7cSuuzm0mloyFaM+wU7Bwu8xWMB500JM7DEH2u5ON0x4PVfyAxGXYs84Kth1HFHi7zL8bapWj
A4sJ2WithJ7VhS9nwirapNA7/P1SgIbz8xHVr1Am2KexnR4IQIwTqiuDvSeqvSsq8XHvdJN3Kifp
PMd9lO67hjDDAVzFyZ+9/JjPxnnrOzbxNLXuKZejOasirh8C9lPOZmCpg1gJheAHM47+1JocOJPr
9jsUSyTyqirYkPnnvXHRAd6VXUh3wLBz75kwvyinDE9BTFL4kDTV77DKw1up/eJ1zFHhyb6y960N
0WTJSeWL2tk74KK1zxUJMTsvjyOumplRIdXA2oVX0422+0ff1gfqVFi0wZJhROverbhGTOyld+Ns
fcKYZKOT1CBzKyxJSK7IoaxpWhoZ6G0j7OnSgIffdzHw3s3kKYNHCeq5HEo23jwYgJTLvjBPdu7L
F9tb/B0Dn5hXMAUbknniy186y/9UoLuKOP6qdP17n/Y3D5dF9EvGFic9EQMEJsslah2VVUCAdqgO
6A/qHbkp1msbiekFLGv0MYdjcy/SJbmGs2g/YwXOwhsp8ImDEckxHebmZXKj5WD7FvbkIFcIWiPr
oRo7NnSrrCGnoF1TciKPUsKKhfrAPkmykioqkqtFXx2bkZQrr8qvYaisH4msE1Z2U31vZYU+AeR4
G1pN8kzf+PsYhOeHGAYwgI7PRr2NoK3wu2+r3PfvvCLHX+u7nb9DVogyLw2Cb1TqydEX7K8cRFz1
6D8M/fDsUaFsCEPMYbwIxkVLOj+OQ3WD7na5gbATUIETRLmBHYaUJMfnI3HudgvHdtL5P0XfMj+z
PMZzLKYoCvcsfer3RZQFub0qzDliUznexEEwn9OWapehj5CPda3Z3BZLhl+Y4wCoZy4wDdjqZxMv
iIs9CyZWn4qnesmxvRFesEGpifG+nkd59frBOvmCZCGdLXW7FSHUaMLc7OnXqKcPnS7toRp8dfC6
EgHvxFSJAGQiIBvGjS5rUtgFfjgC3e569Jg++ZlDPTKZdBZ1v+QVN3QKWCemf31QRENB7iEj9Ikv
enSe2LKcBTvC82JTYTuQc37DcKEULI2ZXtISVdp2oF4w27CthmDLRqy+EWudPf4puYs/5bdYK3Fu
YYpyxEWa9XcrGH1lzPxsQ3S8u1by6D84m8K1vnf+VPpEoyFEWet/lC79TbT2BPnaHTC4VncDc24S
bxIrvEfB6hyaOtIv5dpgdH96DUllxmG0tiDun25kWBuTcm1Ryj/dSrw2LqZDHFdKI7aEl0dIa0h7
3ScpU9/oT8sT/ml/ULBXzQmp+gTkUjqXqfMx0XsNQbJdzoMLoyFD7ekEXw1L500E3W8jqrF/8LAp
HucQyjqHGP0WStPnpvMYtlvNkyWUOjUWb5hLkskTHnhvWysqZWvWk4WuWpFhPhGcPKY0aV4Xg18Z
soF5YEgZxhC9j7YpkB00qb6/HfDSPUShCd5aPoN5Y68tY742j0Sv0EfmWZffpnnPpIAm02NoujV/
Ok804HSh0dqQNljVj+3apA5ru8poHl4DHWyztrIA6vnY1/aWX3JtdGl5u7X5ZQsxPsi1IYYDHxx9
Kwk/2WR+TjrLv8u1gR7WVnpZm+pqba8JiaXTXtamO13b72htxOc/PXmxtufl2qiDjBDXfm3ep7WN
7/909MipYyJDaPNZ3lrnjEO6jHv+X+b25Wb4MxlAYzy+Duu4AEdKwFZ4iHb//ET1/m6tdjyB0cGR
kvEb+8E/EMi/pNzoKHJpElrrOPehd6lyde5FHO79GRGmEKvuE83eg+2xTd9AIRFbXw3+cRSB86mh
x1bbDpLTz3kczKUsvPlqhY5+CJnmfVAY1G9u2NwMqtJ7NOtLQ/FknlggkBVF4k3OZ4qeDBDEnJ9I
5mN7EPcZfGCZWMFFh0A2kDnxW7mRGKms4qX66oDGttw5ko3Fsh5k+Z8zjdhGzrflz1nn/Tn30vUI
jNbD8J+/Yf/BSfS/byCKabGOuQL/bzbmqNMJ8+g5PLI2fF4+3I/2y/pon8ydfoS0X91bxd0//xs9
HHZ/v/McmwSiNQ+JozL4299oGLCUslfxcZRh/J0FDgRixILzXT6pRWyppJtrN7dwGByi/L47/tLv
ATnmvyGNTO5mnlV8qNBE8VkGVNT7JXa5w0XdBPZxIV32XfeNfAFHylUnqxokZe6x0CLxZ+5OU1u3
+DW6/CKhhZ2pZDifGKdsZAA0e1qAUFF+Mmwos0PhoV+aoVZew9pfvkmTxWcNNO88tn547OfCei0V
uH20x/kjdOPkKgrULNeRgvg5jeQCIEJlZHiayewyVt9vXuKu51cpivc/b+r/9LD+/ymn879O3Hl8
/vG0/pJ+df9wVs+f/NdZffAvEbxXqJh/tzqHLmJdXJ9/dL9kc/2bwJeMERHCDYyQBIc47Nbx/v+Z
1Tv/EvFdwQQdwGP20c/9d2b1CC//9n0AbUu6F15sfhy4CjC3/1cIlF3aECutmfBEx2NsTR53XXE2
OYy19eAPEXP7WL7zNbWLne4k/k6UEGyQScZMnJ3WAkZC3LTjs7FN5G4CH0FWX1jlbTgN/cExaf9U
m7naVE6NF9EvcWA0c6FO6VBXV36hcge/35xMNEhzOzOZnG5kbXfXBqmmuveHATUaX2R4fUWRBem1
CwIt9llaF0+kIPjzZinned76weLC6mvtCklZQMu0qTOFwG4gU4hc8ywLT9hB/fGUY4d6Gge/PbW0
RfnOmaoPcsKmaDvEzvCTF8c3NgSeRm61O7wEWoIQRa5fxBtMTvHR+A2eTOgvpkYVxvLU9+SIFt9t
g/qgFoNqX0+xulM91FhItMzpd0mAu/BCpeaiAECNm+PczGOEPOQK2CdvoR/cx52nOGOlkdNWpZX1
rR7iCOp3MasbBITZV8t04UYL27M3XV0H6joJFs67sJjh7JduAOkRlQNJ9/UYhx+JqYfPQuTGY73R
178EWUa/Uy8gwYPSmfRJOIi3kwGaj2o10u1m0NB9UThO+cmxhHmwFmt8BNlT/nDL1MqYhqXoD+bW
WB+69WYisUEy1kcP5OqDJXwmLsJLCm5vdGaIApBvvNRuMVJvQFrttqwgmnqrWWH8lo2NcQpievEJ
Y9+ND4NFosMmpqk6IrICXp42LAZggOdQuQdsTVcHgPDBaapxJzrdPjSz1TykIxMst6/bpzQL7bsW
1pGFDS4rza7wfVasftl82bqfgAZm7kBIxkxcbxPkFwvW0156ebNFvax3WtHVsM+s5mPvocSofRym
aZJP78Eco8ZMKkBeTODfpqZW716UsT1yF7Dsob0GM8f98uzU0/QAAB/XbU+ESe5E5j5zOPWL3Af6
2rT57eAAFBz4WazDJjbQjgFMqfuQgViFckLzK5mlE9B2FQnHDMTgH3XxxXH6+iTKNDpUrqyORA+U
b53jQVIJ3VfpsgSypYCEHzWbdrxSSfDks7GaN7jE8qdoBHisUl6pGewQ7qrSV+hY9g63BxPnpCLo
YRimi9tXgJ6CZdy2tmRBL+cu2joonsdNLkiYdMj4eHTFGO7miukXz7p7bESGDDSlePsdGq9/HOIG
D9/gO89LYpY3rEaA2YNwZsiUtQGOAbyRbwUdxTssyOYtr/vhN6Ko7A0v/VliWTx5OT87s+kqtzrH
Fwd3qf1sRakfq9JzvqD048FsRRA9C8UkqkqB9G6zkhYHP9xc5Jspc7O9cWdGw2wfv8yS9fOmsbT3
KkTLzGAk5bgzYwlMJgvuQya73zJK+n1a+jFaSyhfT24YxKe5Uc6ZGrj4GWg8MZsaJ2Kz6S1/vs+C
Cg8oirvmt1Ct87Y+CC/uEiy/08AYBAvGLl4XZguPczk9BLVCZjKlfdlt2WQYXqfVjruChMZP16Wd
OA7eVGHDLYr4Dl/HcJk5I55i1ja/0OmR5sHgcn5HklL0qCDs+uSSbIZ/3I3xCnU1EQNkEpFCo3Mh
XwCxOQKOHOQvYqUTasOk+pKgN38JmlmAWiG53raSo2A9UHUAZMPphr4dWTYq1wXzah/tPFvSoxOg
sBchbRkbsXHTURAd6ANI5iC5vLswzW3Jvy5oeXaVMyynYg6xH1RzOqzVKuovwgoQKkjfI4CnF/op
EUV7VPWEMnxUg37OmBnvpXRbFrekXriyiJ+SwvM+mZnll8pe4m+W0c92Q4xGlgxQsBp7zh6jTuYl
kq5cbUZNe41FFjQYVSthylDPxNlxZvdG5iFKjRYK+IZxY3qf+1N0B3eQDixbrIE3AvPro5FYsk6I
4frn2FbFSzom/jeRQQcbxyS4smq1HxmnmYuikARKyl5K5UOJAG5Im32eT9F9Wc3zaawn/0IThUvF
DCP6N/ThytrTs0oIuapV/tZI6O18FcSrTHX9mLQZxVo/ysuMI+xr0m30ZTFmO0Ip43c2EAd+On2P
m7hW4mV0VLhfvCrYh20aknDUNT+SODFfJCMygEhcn6yi3GKbhZDMdCc0q8ScqH4FADvV71jXIArW
auOE+sM9jHRx8074CK1YcdU3mcld8pTWd3R2VYreySe+GSDpOaXqfyRr3ZLbzg7L5qCmnPs2bCK2
f5gJ1kR1vwRAYEbDPrdgQJCWIn5K+xlQ9UhO3r2TD7TRdejl8MLLgP2awh1fDWp+7Ih84mbvdPdY
1UEZbTV9OpjpLPC2OUPSm2ocWi6vUeZ3Wk8JSS1lfUl9jXbXYxr8MyhNjLCFltDexi6IgMifTXQQ
YrRfZVCoN+5sUMadaoCjBlE90mNa/hUnBBRaEJSvEcYJFqgdEvgQankFfHiwroWKF/usRl29uFWL
dKbtNQrd1rK9a1ph9KwbG5fN5HdnpdFYbVA+AnhZ6/S+DsTTZIfi4kVpfoi1bW2dMCFspF7Mw1Jp
3pCIQ3djBX3/7kdt/TsNx+XdNp08Ioyvzhq9zY5dePUUxa13E3QuXQTqPblS3fFW9ciZo42feH7M
4qthGpym6g6BXv5eg8Uhmob37BgzccEso6PiJpqH8DNaoC5PSn7YHgTeWeaYhFaahUo8Isq6xnsB
GZCfU1my0Y0QR7CQDXTwyv5rqPYNYRdHNhTFZ5XY5k1wdDa44rvmGqVOtE/7BQNVvgi081ORXqSq
h/M8A2hgmIPfP7agO7hMrmDnkVKvzPhtFqtSXOWe3BZukH+G80qUTgc3PHWxHd6585AK1uT2+Cv2
dbQfpmzbURjt7UaRbO7qNS0iPAGgzzcD/f8VTegLUXnd0UTjsxNg5eggER5HrwOxGIwhJ1Y2+vZx
sjRohbpIimfFY/LeTjYaO3a+J2WssdwDU1FEUUbjdBnIt8ZsOzR9sq9Idf2IdD9/bwL2DlAoFXsp
U0Sc6lkZ6+G0oFJNiWyg0LGTgmkvH/OymWBPaI7tpvhUrTS8idFIgy64Po9xRlTQkg75QzZXfFOj
egaePFvWg6zVC2EzwUOiPAhsdkb4Nth594xAlyiprGbb3Ni19avxS/sFGKJ7ygrCUzKCag6JnXrb
Qo3ui/Fw+IIrXAgjbUD+3urSZihiG29vyo41SYR1KKjS8lw6drUFtJ886LBvdpZ07gKS7e+AniK9
7WzzGLe1usmXwjkgRrBSvNXcsRsTC3Jag9YEuzGuxWEoo+zOYf1yk7QlOxBLp355Qofe33YLxSL2
WV++YZtZJa99nboYfCuLmDAKxLch6WS4cycveWs567jBZv+pCdhc7Vayt3tw2qrAn2aFEancAHZe
2QBHd7BR0ock6C0AxMk8Y4ueJ9Lcu7H90DguX0P4ojeyCGKEFNUo37Ss/UcOO7Y2ZWunn3yB7YM7
m4oS2nIBvUVFhTZnSm6b3O84Ufta7Ji1hBfBC/8dyZF0itQkAdNt6s1zhaIdZeKCcALxHTvSU1MC
EnW1q9NTiRS+4tScHWs3aDbvm6RgK7ZdWN942z5JoNcNOlB7tAO+2HaLZ32tJqbniihzd9tTs++a
sirvUQkPn3Ug52bXjnN1iwORhXkoCZXLLEqc2Rvt+1DL4lMzxej3GBiz8l5Xqe1uhrYt/J2feviW
IzItpp0zTnBs7Spl6zI17Dn5RkTlKR5F9B7jKok3YxCj1skDHtVtybi9JozLs9YIo9nGlL4471oz
7T720g6vKOkJwMhEooDThOUMW7sjQpWNqfdbw/esjw0T5vkQ2z1gc/Q4ZI+zM9Tpfe96tBxFUcMp
CVNn4dIrIujV4fzEd8ZsfLfURGukC7UGp/8VU9qpG8rqOgE4fOdY8p9kzXWgMmyC1Tj3GPFzzQy/
WN7NkgTWJkrVRIgX1Nhtl9oFaguALfL/o6T/ayhp6TA58Fd+yj8ekbz8Ip81+aq+/mqHdv79T/6b
nNEVQq5h3fw8Ae/1L3JG0F4BOkdQLI4v/+KCdiIwmwzSIjgt6wAj/PchieMT3kOq+QrvBynMlOS/
MyThJ/59SOL7cLQoksjJXuGZ61DxL3NdldM4uZlJDqwBnySC9VPZT3STDBcOkVWaX1nIiMMi/vw0
1OW8xfKsD4Q5uye5MCKI6oyF4yhXpUbhGP9RS8NsZImrM6kgSCqKfCLZL5G3LHeDsxVHlGBh7P/s
RFwfcBZmrJupzr8TxWdrqA3YvzfdeqNLjKJvfVPp27buajBUBIjEqEH4XgaME8/KGFTKU+Ljhcoy
ew1pNh0tgkdb4lfmB5Tgbj9X4TXMzfghRUmSdt2IBY2UVAunaeCdOJjxQ1hLk2/LzkMQqOvsFXsu
TWjFtbbgnp4wyFheaEG7ipLynsUC6onMo2PfpTgzboc4VNVxYgb1WiEB/IzscAHciOD+jHsnflmT
6tBpkVY5E24o07sZZAmxzdaEGKRPXXXf49B+6ypf5Xvix+zrZAM3Gc1858zOeFKONj9qvA7fqEMZ
ZuhC63vWOAgTUNKM27lw/LfYxm/Vu671kuaB/WHVFd5K6QbjeW5H8zgS3bDv3CT5Gc5MmraJnNZf
vHAPhEUfpwEEiV+H3Ql2Rn1jF4qYXT7m6rscGv8MixPjxqhswS8JVmpj48A95sBU76F1xdSWAbgT
xjhUg6HlrlHXEq2RJK8CkxziIaJ0dxSRFwx3NuoBQeQKkUHMhBUQNTzV+IBaDHKl5WdwqIbFYOFp
8QbMgbnlgRqymIVzA2WMPM89JUhATgfGgEnjqrGdkTuMdjywSvXWsHPeLZPVXlkHFU+WhQerDKf2
ns0pvOYS/5pFnXmfRrm9L8IsObGgtq98ovFZWJCZyiW3v7XLslxSL4kfapqk2znjQe1qE3wH+jUd
bHfS57wW3IFV+NK2ZosEpCbHbkgf6JwYqFF2vjZuHR+SIfS+lDPMV3aM3hbKTX2QbMIZaOl3224+
y5RphoM7YMPHRATvSGh8xdDb2xP5pZ5hj5y6KXtoqKeG1L/I5oBLislbxQ0yTKt2ZkB8Q3YhLkzY
DshsEWNg2TRdcKudUj4hh5MVK5MpuxSpFX/owKac7LM6hyviuOGR/0gRRD5hn93gIJufRWu3J+IG
/Tubt4+AmZ5ILJC+CvGDC/WurKX3Brvdu/PL0D05XVsEm7msMWIHRv22xwL0gSkpeucp1t8BfpOq
NAxh9BJUTrPNeqq+TSJtpJI8J/NDSgDfowfBfreqFEg5XNCANMQMit3cJ+oJKBQZfmZOS9Qxcvxs
VNasJC1zme3Kv4P2rTraynHhJxEcVIyD8xQJFmHh0roR41t/fMGIJl6HMjAnaSZsc4UqX+YeBRPC
ocz7zvOtfrPDdl1SoR2UO9Us0i8HR0NBWky48txYr99nXlvt59X4QsxL6baHvM7ao0laACkMWdJj
M+TVfUrR+jKWJIbGnS+ecyzuN1CJ0XvwpsgHBN1OuRMSeRe6ycQ7Dthm7xeTOY9jl0hChlV/06dN
+SPjEeZTjV3xpmvd38DQc/cxds1TiLDoSh5teFdVJbHGgMlXa5ob21cZN84pagmm9J0xu2FMl0OT
9Zn6oe1Cf2SxCtb7QBbWnu9vcBfkffkYdon95ImJORBLTze9NIsJXpOixBU7NHP3w9DkbZmm621g
s//ddn7LbC28ZO1M3CQm5xa20zR2QBvqnBBUgxw1VyFmFrR9jL8rbL8dkkcHC+yucScotlHvnKbQ
KR9lxh7d54u712iejh3/2DhmqZ716M54EhURZSq6HzOEfflUhj9yN1K3JonzgyPq5dJ2/XhNZClO
AQbP7/nCPHIciUwDUtUfmX4FVx3PfIYikTdxhCe3YJ+85Syqrow4MkyD/mD2QVl+d3RR7wvHYvTq
VfIdScJBhuC6JJ0lX/307ORyn7YCRViWjz+9Wv0C4BbscQDN2xTl6nasLSpmt70omDpHf/C9Mwl3
93SkwY5Vg/XokBN3miHUnBMrvqwCC/i+crJR41rzx9ygTdvETtI9ipjFyg4+CFpF0EpLVbyglZwO
pT9iuk+bjwJu47nAWYo8SH3PrNEUF8EqkmlSNOQ7k3gmIgRumQ597I1PzuhltxNckUOYN/1dJwQ6
Jv/bMDU4t0k6qDQNp55wmJUzwTNhLW4c8vsgnaWhDXKyo+vfGORPuxrO21WQWIDCrcEpQxBoXBxV
avM/h9orjyTfXLocG9KWAO923i2pjYjQCfu5JPDXNKexK77KuSgvspDDp4uADFNdOqvbbO5HNGFO
ywDUtdqnFlPOkaBWTJidR18QjNNwLRlfl3AiCfnSMxPhZbDcX2WfjGrPFU/6mdf0kAGISyi2jRnU
uLUazT2ghK4nOlRNUPZSZPJHVTO0YM9p7lWeMtHDf70LcCBsIvggdO8C+1F4z8tiaJj4c/biartF
Wxj1eIjJ65ze4jj9GfG4fy6+3FH23PopfgAIf9kXB2L7hGRLbereLyGTTpT7FfmfQMgT8QgIa/m0
ktbeJ4zML+wiaA4o4jECmJ7YnaiD742j+7tms4JrjuomcdjIhhFOkLK0ApYyTfdaB2N1SmSB2TPQ
FwkW5aHJ4uRt3Q8cy8X4v9kSF4gmvebA+NwnYbyoSnUq+qQ74fv3cQw3Hb5U1g82EkGveuAOMMeh
yMc7gDrLBbKS96YWNguTBubSihDJUtsSygbjjgsp8G+WsaqRkggFhoMZ5saP+uWHaH37RDukd66/
xAfSO0aEFI5/RMxyRCz6yqiGlsVXu8A37bYhP0FofxfYtG8h+o9hE5YI3ExHtDZscr/mUcTwtxc2
YYocxDuQZqQnSgsQ3vxooSi81DVzgbyZ/ZNCj/zlc56BjKKk8HVJWGpY2Yemxy8tFsxsWReGj3LB
RZHErTmUjY5vKwJSNgoDz6FBI0zj36FhcOG5jsNViPm342hGmCPXFDwVqv2fQ4GiCFcFM0hKrbso
r71DBc3h2i9JerRgltiEHLC06JzxpcdZ/Tp7RNlOahoPxmF5k6SEUWGH2dmpzHbwaqqNNom7z6Hf
0Pk20YFZ45RuXXf65A+NNyDWlu9EEE/7OLOzg0cO4Y3d5CuizV+jGOVQ5VuI5cEBVJC399EYnirl
pQS/B8FjM3KXYz20rylsynvhB8AasYA+4ngKmZ9U+Q2ymxxELROCB76haJEaRN439CHlY5UI/9cC
aHMLfqa6dycB1m0QkniNwv8VpXF0K8mPB3mUqme3a1v08xLjddZWilztsr/l2CzO7ZKbHUqVH0hW
olNQZcUu8bLhrvec8NPzcNlW7AzZ03LRUxe5Ga6cuS2p/JWrznWZwH9N/Wbm9IB2QkpXdSADdzhF
XSDPlh/MTySukX+cd8OlVkG8qxD0XvAgzW8GM8T9RGZnDVvowSYS4NPYYXtyA3zbYIyOGIPy/Zxk
7SFQ0tmXHRktc+rUd12QcdM1cbJvqJv2FWLN3RBJLEcl6EebVoa3OSR3ZuDAo36sP9JK+d/YbeQX
1OM8wJ32bkKnJzlmSQbm9Fol6SOrA4sphBwAtizTj5hFD/G+3HtxKPibZ71KW7nHJ2Icr3XQvsp+
TN5D2K9bUUp7N1AQoaM9L0l+JI+sOTtl8TWN9fjAjYoi2qXk3dn+oDe5be1syDRsBGMEZ435oeBh
vOQI4y9ZZ2Ye63E8uwQiIb8awBMCwthNZR6fTBpuI3tdebRFdg6Kn0iwo59J2LjnrOZHUcLaKNoK
bMxWOl8BuCSsColmPAjcvce4NPYenH59qBbD2+cZ797yw/m4pHn3YAamU6msm+82D8zdkDtEzQto
hSSoBmCSNeVEG6FfD+b+tmSFsJ0SNT/HsdLUC1nxxTpy4aU0xb4k0f0HzZggSbFzdgTHeJsx6ttX
y1oMJICF0S5eDuezCmrrWxlEA0Z4uzn50wxYQkVFE22XqaTpAZ/x0IWQVWJQJTrMa+Lmoyg/hKQq
sMY2tVzo5Ea1bTSfl08I5sdcTYYny8hjbVVmA7fj1mWYKImYC2oiyeQA13FUcBMp+Mc+upmqiJ9P
EPc0Av5c5VKUp/Yll4Q/l0H5qzXTCSLZS4h/bwsDST0orkRi5qr5pMMgAa/ctWeUf/0551V+tnY9
fpH6iLAsiOUbktXopsYs8MOiZlpj5Sq84yj4kAYl3h53QnCLubm5kb1Xfgb4kamNfP9c25S0g2tZ
3ILzZO2dQihMNYtPtFTlWNNNW1Uc8aTxRUfcgcQIGrxYlPp4a+MuC7EmzcQHxpplylzEwbdIwvHC
lh7mbw0l0r6JZlDGZik+WgSXx5mstZMU7vQlGddyd+SV81AM6yiOzMHHxLIIdvSX6dHS2uiNb0CQ
4b8Q+xid8nlhUvEUlVH3lcyxOsrONB9gjBRHvMaZPcN4lLnpblnT2cB2EC/tB6QLO8HQ97GHG2Gt
qtDul70k44tVgfPa6NHTtxIx+t6sdKBNPovws9Du6nMBRZpXIJLTFPwsYikX6o5jo5N31RsHB3M4
W+OObix/uJ2CRVy6WAg8LXP5MaCx/UFiRfFQ8XXfpLjv7+Ju9O+KjuhbhAW4R+qUiSs4QqEfcsyf
9xTXWbOKrudTlwmOmpZL9CkhgC7aqNQvyEUtw2PuLN1z1lDDbijhmEmTS7CL6GJuBILJbVtU+lWS
z7UBbxRsZ50nb14WKmDFIHjJ7Ryzs6mkYNWDP7OkPLu07WI+xsUdXyKq0MdBGG6TJXPfSjGpSwRD
9nsSDNxFsVnu/MXHl5A3dnKD0sy5rfRIPjMYUwhwhX+2m3FC2Nsuot7WmfS/Rs9KG/K9XPsL62je
MjxYpnd2aAGzlizSDB56zyafHUrr1cLaAH8lpNttY+Dgc5A3t9zjzWc6xcRxBS2S/QaYNUtRvZlD
Ud8jOQpZkeUBg3J/2jjD+L+ou9qetmEg/FcqPuxbUd6aUE0grYUBYy0dIG37VJkmIk6TBvIClF+/
x05c6jQtpY42lm+Q9Hw+2+fz+e6ezvFT24iGyFGFiRUw8NyeE9DHX0ges5E8H/iXY+vZOE2Q2OH0
kN9g/35B9gKMBlz9ZAAFu2hPO7A6aeDEvXZuPZw4qH80ClC+DEN7QJAwBw2GfNgXOK2+anOcwdEP
vW8gB/4RPmZ7jDyvHpIHpml/xnwPeoRR0rOufpy0Q9SZDTWAdOBW8PEEWSH2bdvC+eIZdzoswta2
gSbSfogy+Kzuxxrq+M766DXM27b9fE3HQTigFqKRAVAI6LVnC+Aj/030WxmhxypQnnCs9R+5l8yv
PCC5ZQu4PPZ2FNNZdhPv9pEoIFlPqLWVs9gEtEE1850zxTneRCMkGc1yFwgOhr3fhTPY1nWteOAl
DuPZXfkalTTh6DXhCwZUEnsKx/SSjNZJYXMHC3Fu/kbqwAQF1jI2DHc0nkl+bxb/KvnK14igQmFJ
BCjv2TGQCqQ7dSJwugwpyrYcizm/8cAljvb+vgiIGwG2FtByCZ1kkghsxPRvJ4QKjVch6BYQYlD+
wELECX/keeDY++xaQMdNQiGEfzUPKh0o1sm5e7iHmwxEO1soLL/NZKiQeZUDyjbY8HB0NduulYOz
jyIMCC7u6IUcPtxkQOEsbcsVsVYIQP45AEBPp2tgWi1pA6ezj0D8A60LjCz+fLhZgLOaUQwJEHju
vHihXt+hEnEHhssvjV121U4BLAUN/g4D1YT4g4utj6UPEPe/Aie1RimunQLYFxC7zK7l6teBiRmC
3iOQupDRO2bCFppzsc/2feA38R2WemndRrzuA7G1rL4vtxWuM7B3SB8yRMOi7dcN+EiSEdf7Sy/F
PsDbKX9ednC1aakt0SvxzzPqJSSZ+HP+Yl6yWeAsAVDJT0hrlBDXS31J93cYSPArQ4d7ErtL2nAj
/TQlkSDDJGOgRrX4uxbmcaFkN5HFcYAkggwjizwYpPeocntGknn19hv1NbDulSnTiEyA01wraSDy
YXdRbeIbiaK89YlE959bFwT5zFSSEHZYZmOptnJBkhlM1GklRIDbCcq0MU/DCmGLlVhXJfydTFOf
uE+edy+I8VXKyrGLf+w+GQfE9ef1awj0G5jtly4F+4JRvopgMjYwmKPczSe+h4hgibhtMgRLVaGP
8llAbgUdznVhQagSviIBQalHIlnr5dakSvuaTqdUUlimdtBpYAxvSETD1pC4+bJETBQEwy6vyjUv
RFanWsqDnCr9n16atXoeQoNCwSxXujjcNcD9gECZQ2FliTTHS4tLlffTPAB16VjjwJA1zAb2i9NY
4pjRRTKpENHuGgW78gK+eEgn8S1JWucpYrPcVBBn8sexSdeZQaYqoy8Im16/PaEkKJJkm1CU9CVO
ZHMApFG5gZ18Vftwg9jwXJ5BJfEGVm89HKVgmo0Fb8t0GhiMIcEyq5YU5GdQlu6nKqYBC7fOZcug
IN6AmAbeHWwcMpdWBSSD87PZgDF57IU+FSIohV4ezVXFshZUtOCew4Vzn93ui/pNqF1l+j7JMpqu
gPmWybENjO8WBS8VO/Fmkq4i/TcjXBXpb4smpNhMvT7aBR53IyN1582Fg3L1FCp8r3U/k4/Y7ItJ
6JHk6A8AAAD//w==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7">
  <a:schemeClr val="accent4"/>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 id="17">
  <a:schemeClr val="accent4"/>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withinLinear" id="17">
  <a:schemeClr val="accent4"/>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withinLinear" id="17">
  <a:schemeClr val="accent4"/>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ustomXml" Target="../ink/ink2.xml"/><Relationship Id="rId13" Type="http://schemas.microsoft.com/office/2014/relationships/chartEx" Target="../charts/chartEx4.xml"/><Relationship Id="rId3" Type="http://schemas.openxmlformats.org/officeDocument/2006/relationships/chart" Target="../charts/chart10.xml"/><Relationship Id="rId7" Type="http://schemas.openxmlformats.org/officeDocument/2006/relationships/image" Target="../media/image1.png"/><Relationship Id="rId12" Type="http://schemas.microsoft.com/office/2014/relationships/chartEx" Target="../charts/chartEx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ustomXml" Target="../ink/ink1.xml"/><Relationship Id="rId11" Type="http://schemas.microsoft.com/office/2014/relationships/chartEx" Target="../charts/chartEx2.xml"/><Relationship Id="rId5" Type="http://schemas.openxmlformats.org/officeDocument/2006/relationships/chart" Target="../charts/chart12.xml"/><Relationship Id="rId15" Type="http://schemas.openxmlformats.org/officeDocument/2006/relationships/chart" Target="../charts/chart14.xml"/><Relationship Id="rId10" Type="http://schemas.openxmlformats.org/officeDocument/2006/relationships/chart" Target="../charts/chart13.xml"/><Relationship Id="rId4" Type="http://schemas.openxmlformats.org/officeDocument/2006/relationships/chart" Target="../charts/chart11.xml"/><Relationship Id="rId9" Type="http://schemas.openxmlformats.org/officeDocument/2006/relationships/image" Target="../media/image2.png"/><Relationship Id="rId14" Type="http://schemas.microsoft.com/office/2014/relationships/chartEx" Target="../charts/chartEx5.xml"/></Relationships>
</file>

<file path=xl/drawings/_rels/drawing3.xml.rels><?xml version="1.0" encoding="UTF-8" standalone="yes"?>
<Relationships xmlns="http://schemas.openxmlformats.org/package/2006/relationships"><Relationship Id="rId117" Type="http://schemas.openxmlformats.org/officeDocument/2006/relationships/customXml" Target="../ink/ink61.xml"/><Relationship Id="rId21" Type="http://schemas.openxmlformats.org/officeDocument/2006/relationships/customXml" Target="../ink/ink13.xml"/><Relationship Id="rId42" Type="http://schemas.openxmlformats.org/officeDocument/2006/relationships/image" Target="../media/image23.png"/><Relationship Id="rId63" Type="http://schemas.openxmlformats.org/officeDocument/2006/relationships/customXml" Target="../ink/ink34.xml"/><Relationship Id="rId84" Type="http://schemas.openxmlformats.org/officeDocument/2006/relationships/image" Target="../media/image44.png"/><Relationship Id="rId138" Type="http://schemas.openxmlformats.org/officeDocument/2006/relationships/image" Target="../media/image71.png"/><Relationship Id="rId16" Type="http://schemas.openxmlformats.org/officeDocument/2006/relationships/image" Target="../media/image10.png"/><Relationship Id="rId107" Type="http://schemas.openxmlformats.org/officeDocument/2006/relationships/customXml" Target="../ink/ink56.xml"/><Relationship Id="rId11" Type="http://schemas.openxmlformats.org/officeDocument/2006/relationships/customXml" Target="../ink/ink8.xml"/><Relationship Id="rId32" Type="http://schemas.openxmlformats.org/officeDocument/2006/relationships/image" Target="../media/image18.png"/><Relationship Id="rId37" Type="http://schemas.openxmlformats.org/officeDocument/2006/relationships/customXml" Target="../ink/ink21.xml"/><Relationship Id="rId53" Type="http://schemas.openxmlformats.org/officeDocument/2006/relationships/customXml" Target="../ink/ink29.xml"/><Relationship Id="rId58" Type="http://schemas.openxmlformats.org/officeDocument/2006/relationships/image" Target="../media/image31.png"/><Relationship Id="rId74" Type="http://schemas.openxmlformats.org/officeDocument/2006/relationships/image" Target="../media/image39.png"/><Relationship Id="rId79" Type="http://schemas.openxmlformats.org/officeDocument/2006/relationships/customXml" Target="../ink/ink42.xml"/><Relationship Id="rId102" Type="http://schemas.openxmlformats.org/officeDocument/2006/relationships/image" Target="../media/image53.png"/><Relationship Id="rId123" Type="http://schemas.openxmlformats.org/officeDocument/2006/relationships/customXml" Target="../ink/ink64.xml"/><Relationship Id="rId128" Type="http://schemas.openxmlformats.org/officeDocument/2006/relationships/image" Target="../media/image66.png"/><Relationship Id="rId5" Type="http://schemas.openxmlformats.org/officeDocument/2006/relationships/customXml" Target="../ink/ink5.xml"/><Relationship Id="rId90" Type="http://schemas.openxmlformats.org/officeDocument/2006/relationships/image" Target="../media/image47.png"/><Relationship Id="rId95" Type="http://schemas.openxmlformats.org/officeDocument/2006/relationships/customXml" Target="../ink/ink50.xml"/><Relationship Id="rId22" Type="http://schemas.openxmlformats.org/officeDocument/2006/relationships/image" Target="../media/image13.png"/><Relationship Id="rId27" Type="http://schemas.openxmlformats.org/officeDocument/2006/relationships/customXml" Target="../ink/ink16.xml"/><Relationship Id="rId43" Type="http://schemas.openxmlformats.org/officeDocument/2006/relationships/customXml" Target="../ink/ink24.xml"/><Relationship Id="rId48" Type="http://schemas.openxmlformats.org/officeDocument/2006/relationships/image" Target="../media/image26.png"/><Relationship Id="rId64" Type="http://schemas.openxmlformats.org/officeDocument/2006/relationships/image" Target="../media/image34.png"/><Relationship Id="rId69" Type="http://schemas.openxmlformats.org/officeDocument/2006/relationships/customXml" Target="../ink/ink37.xml"/><Relationship Id="rId113" Type="http://schemas.openxmlformats.org/officeDocument/2006/relationships/customXml" Target="../ink/ink59.xml"/><Relationship Id="rId118" Type="http://schemas.openxmlformats.org/officeDocument/2006/relationships/image" Target="../media/image61.png"/><Relationship Id="rId134" Type="http://schemas.openxmlformats.org/officeDocument/2006/relationships/image" Target="../media/image69.png"/><Relationship Id="rId80" Type="http://schemas.openxmlformats.org/officeDocument/2006/relationships/image" Target="../media/image42.png"/><Relationship Id="rId85" Type="http://schemas.openxmlformats.org/officeDocument/2006/relationships/customXml" Target="../ink/ink45.xml"/><Relationship Id="rId12" Type="http://schemas.openxmlformats.org/officeDocument/2006/relationships/image" Target="../media/image8.png"/><Relationship Id="rId17" Type="http://schemas.openxmlformats.org/officeDocument/2006/relationships/customXml" Target="../ink/ink11.xml"/><Relationship Id="rId33" Type="http://schemas.openxmlformats.org/officeDocument/2006/relationships/customXml" Target="../ink/ink19.xml"/><Relationship Id="rId38" Type="http://schemas.openxmlformats.org/officeDocument/2006/relationships/image" Target="../media/image21.png"/><Relationship Id="rId59" Type="http://schemas.openxmlformats.org/officeDocument/2006/relationships/customXml" Target="../ink/ink32.xml"/><Relationship Id="rId103" Type="http://schemas.openxmlformats.org/officeDocument/2006/relationships/customXml" Target="../ink/ink54.xml"/><Relationship Id="rId108" Type="http://schemas.openxmlformats.org/officeDocument/2006/relationships/image" Target="../media/image56.png"/><Relationship Id="rId124" Type="http://schemas.openxmlformats.org/officeDocument/2006/relationships/image" Target="../media/image64.png"/><Relationship Id="rId129" Type="http://schemas.openxmlformats.org/officeDocument/2006/relationships/customXml" Target="../ink/ink67.xml"/><Relationship Id="rId54" Type="http://schemas.openxmlformats.org/officeDocument/2006/relationships/image" Target="../media/image29.png"/><Relationship Id="rId70" Type="http://schemas.openxmlformats.org/officeDocument/2006/relationships/image" Target="../media/image37.png"/><Relationship Id="rId75" Type="http://schemas.openxmlformats.org/officeDocument/2006/relationships/customXml" Target="../ink/ink40.xml"/><Relationship Id="rId91" Type="http://schemas.openxmlformats.org/officeDocument/2006/relationships/customXml" Target="../ink/ink48.xml"/><Relationship Id="rId96" Type="http://schemas.openxmlformats.org/officeDocument/2006/relationships/image" Target="../media/image50.png"/><Relationship Id="rId1" Type="http://schemas.openxmlformats.org/officeDocument/2006/relationships/customXml" Target="../ink/ink3.xml"/><Relationship Id="rId6" Type="http://schemas.openxmlformats.org/officeDocument/2006/relationships/image" Target="../media/image5.png"/><Relationship Id="rId23" Type="http://schemas.openxmlformats.org/officeDocument/2006/relationships/customXml" Target="../ink/ink14.xml"/><Relationship Id="rId28" Type="http://schemas.openxmlformats.org/officeDocument/2006/relationships/image" Target="../media/image16.png"/><Relationship Id="rId49" Type="http://schemas.openxmlformats.org/officeDocument/2006/relationships/customXml" Target="../ink/ink27.xml"/><Relationship Id="rId114" Type="http://schemas.openxmlformats.org/officeDocument/2006/relationships/image" Target="../media/image59.png"/><Relationship Id="rId119" Type="http://schemas.openxmlformats.org/officeDocument/2006/relationships/customXml" Target="../ink/ink62.xml"/><Relationship Id="rId44" Type="http://schemas.openxmlformats.org/officeDocument/2006/relationships/image" Target="../media/image24.png"/><Relationship Id="rId60" Type="http://schemas.openxmlformats.org/officeDocument/2006/relationships/image" Target="../media/image32.png"/><Relationship Id="rId65" Type="http://schemas.openxmlformats.org/officeDocument/2006/relationships/customXml" Target="../ink/ink35.xml"/><Relationship Id="rId81" Type="http://schemas.openxmlformats.org/officeDocument/2006/relationships/customXml" Target="../ink/ink43.xml"/><Relationship Id="rId86" Type="http://schemas.openxmlformats.org/officeDocument/2006/relationships/image" Target="../media/image45.png"/><Relationship Id="rId130" Type="http://schemas.openxmlformats.org/officeDocument/2006/relationships/image" Target="../media/image67.png"/><Relationship Id="rId135" Type="http://schemas.openxmlformats.org/officeDocument/2006/relationships/customXml" Target="../ink/ink70.xml"/><Relationship Id="rId13" Type="http://schemas.openxmlformats.org/officeDocument/2006/relationships/customXml" Target="../ink/ink9.xml"/><Relationship Id="rId18" Type="http://schemas.openxmlformats.org/officeDocument/2006/relationships/image" Target="../media/image11.png"/><Relationship Id="rId39" Type="http://schemas.openxmlformats.org/officeDocument/2006/relationships/customXml" Target="../ink/ink22.xml"/><Relationship Id="rId109" Type="http://schemas.openxmlformats.org/officeDocument/2006/relationships/customXml" Target="../ink/ink57.xml"/><Relationship Id="rId34" Type="http://schemas.openxmlformats.org/officeDocument/2006/relationships/image" Target="../media/image19.png"/><Relationship Id="rId50" Type="http://schemas.openxmlformats.org/officeDocument/2006/relationships/image" Target="../media/image27.png"/><Relationship Id="rId55" Type="http://schemas.openxmlformats.org/officeDocument/2006/relationships/customXml" Target="../ink/ink30.xml"/><Relationship Id="rId76" Type="http://schemas.openxmlformats.org/officeDocument/2006/relationships/image" Target="../media/image40.png"/><Relationship Id="rId97" Type="http://schemas.openxmlformats.org/officeDocument/2006/relationships/customXml" Target="../ink/ink51.xml"/><Relationship Id="rId104" Type="http://schemas.openxmlformats.org/officeDocument/2006/relationships/image" Target="../media/image54.png"/><Relationship Id="rId120" Type="http://schemas.openxmlformats.org/officeDocument/2006/relationships/image" Target="../media/image62.png"/><Relationship Id="rId125" Type="http://schemas.openxmlformats.org/officeDocument/2006/relationships/customXml" Target="../ink/ink65.xml"/><Relationship Id="rId7" Type="http://schemas.openxmlformats.org/officeDocument/2006/relationships/customXml" Target="../ink/ink6.xml"/><Relationship Id="rId71" Type="http://schemas.openxmlformats.org/officeDocument/2006/relationships/customXml" Target="../ink/ink38.xml"/><Relationship Id="rId92" Type="http://schemas.openxmlformats.org/officeDocument/2006/relationships/image" Target="../media/image48.png"/><Relationship Id="rId2" Type="http://schemas.openxmlformats.org/officeDocument/2006/relationships/image" Target="../media/image3.png"/><Relationship Id="rId29" Type="http://schemas.openxmlformats.org/officeDocument/2006/relationships/customXml" Target="../ink/ink17.xml"/><Relationship Id="rId24" Type="http://schemas.openxmlformats.org/officeDocument/2006/relationships/image" Target="../media/image14.png"/><Relationship Id="rId40" Type="http://schemas.openxmlformats.org/officeDocument/2006/relationships/image" Target="../media/image22.png"/><Relationship Id="rId45" Type="http://schemas.openxmlformats.org/officeDocument/2006/relationships/customXml" Target="../ink/ink25.xml"/><Relationship Id="rId66" Type="http://schemas.openxmlformats.org/officeDocument/2006/relationships/image" Target="../media/image35.png"/><Relationship Id="rId87" Type="http://schemas.openxmlformats.org/officeDocument/2006/relationships/customXml" Target="../ink/ink46.xml"/><Relationship Id="rId110" Type="http://schemas.openxmlformats.org/officeDocument/2006/relationships/image" Target="../media/image57.png"/><Relationship Id="rId115" Type="http://schemas.openxmlformats.org/officeDocument/2006/relationships/customXml" Target="../ink/ink60.xml"/><Relationship Id="rId131" Type="http://schemas.openxmlformats.org/officeDocument/2006/relationships/customXml" Target="../ink/ink68.xml"/><Relationship Id="rId136" Type="http://schemas.openxmlformats.org/officeDocument/2006/relationships/image" Target="../media/image70.png"/><Relationship Id="rId61" Type="http://schemas.openxmlformats.org/officeDocument/2006/relationships/customXml" Target="../ink/ink33.xml"/><Relationship Id="rId82" Type="http://schemas.openxmlformats.org/officeDocument/2006/relationships/image" Target="../media/image43.png"/><Relationship Id="rId19" Type="http://schemas.openxmlformats.org/officeDocument/2006/relationships/customXml" Target="../ink/ink12.xml"/><Relationship Id="rId14" Type="http://schemas.openxmlformats.org/officeDocument/2006/relationships/image" Target="../media/image9.png"/><Relationship Id="rId30" Type="http://schemas.openxmlformats.org/officeDocument/2006/relationships/image" Target="../media/image17.png"/><Relationship Id="rId35" Type="http://schemas.openxmlformats.org/officeDocument/2006/relationships/customXml" Target="../ink/ink20.xml"/><Relationship Id="rId56" Type="http://schemas.openxmlformats.org/officeDocument/2006/relationships/image" Target="../media/image30.png"/><Relationship Id="rId77" Type="http://schemas.openxmlformats.org/officeDocument/2006/relationships/customXml" Target="../ink/ink41.xml"/><Relationship Id="rId100" Type="http://schemas.openxmlformats.org/officeDocument/2006/relationships/image" Target="../media/image52.png"/><Relationship Id="rId105" Type="http://schemas.openxmlformats.org/officeDocument/2006/relationships/customXml" Target="../ink/ink55.xml"/><Relationship Id="rId126" Type="http://schemas.openxmlformats.org/officeDocument/2006/relationships/image" Target="../media/image65.png"/><Relationship Id="rId8" Type="http://schemas.openxmlformats.org/officeDocument/2006/relationships/image" Target="../media/image6.png"/><Relationship Id="rId51" Type="http://schemas.openxmlformats.org/officeDocument/2006/relationships/customXml" Target="../ink/ink28.xml"/><Relationship Id="rId72" Type="http://schemas.openxmlformats.org/officeDocument/2006/relationships/image" Target="../media/image38.png"/><Relationship Id="rId93" Type="http://schemas.openxmlformats.org/officeDocument/2006/relationships/customXml" Target="../ink/ink49.xml"/><Relationship Id="rId98" Type="http://schemas.openxmlformats.org/officeDocument/2006/relationships/image" Target="../media/image51.png"/><Relationship Id="rId121" Type="http://schemas.openxmlformats.org/officeDocument/2006/relationships/customXml" Target="../ink/ink63.xml"/><Relationship Id="rId3" Type="http://schemas.openxmlformats.org/officeDocument/2006/relationships/customXml" Target="../ink/ink4.xml"/><Relationship Id="rId25" Type="http://schemas.openxmlformats.org/officeDocument/2006/relationships/customXml" Target="../ink/ink15.xml"/><Relationship Id="rId46" Type="http://schemas.openxmlformats.org/officeDocument/2006/relationships/image" Target="../media/image25.png"/><Relationship Id="rId67" Type="http://schemas.openxmlformats.org/officeDocument/2006/relationships/customXml" Target="../ink/ink36.xml"/><Relationship Id="rId116" Type="http://schemas.openxmlformats.org/officeDocument/2006/relationships/image" Target="../media/image60.png"/><Relationship Id="rId137" Type="http://schemas.openxmlformats.org/officeDocument/2006/relationships/customXml" Target="../ink/ink71.xml"/><Relationship Id="rId20" Type="http://schemas.openxmlformats.org/officeDocument/2006/relationships/image" Target="../media/image12.png"/><Relationship Id="rId41" Type="http://schemas.openxmlformats.org/officeDocument/2006/relationships/customXml" Target="../ink/ink23.xml"/><Relationship Id="rId62" Type="http://schemas.openxmlformats.org/officeDocument/2006/relationships/image" Target="../media/image33.png"/><Relationship Id="rId83" Type="http://schemas.openxmlformats.org/officeDocument/2006/relationships/customXml" Target="../ink/ink44.xml"/><Relationship Id="rId88" Type="http://schemas.openxmlformats.org/officeDocument/2006/relationships/image" Target="../media/image46.png"/><Relationship Id="rId111" Type="http://schemas.openxmlformats.org/officeDocument/2006/relationships/customXml" Target="../ink/ink58.xml"/><Relationship Id="rId132" Type="http://schemas.openxmlformats.org/officeDocument/2006/relationships/image" Target="../media/image68.png"/><Relationship Id="rId15" Type="http://schemas.openxmlformats.org/officeDocument/2006/relationships/customXml" Target="../ink/ink10.xml"/><Relationship Id="rId36" Type="http://schemas.openxmlformats.org/officeDocument/2006/relationships/image" Target="../media/image20.png"/><Relationship Id="rId57" Type="http://schemas.openxmlformats.org/officeDocument/2006/relationships/customXml" Target="../ink/ink31.xml"/><Relationship Id="rId106" Type="http://schemas.openxmlformats.org/officeDocument/2006/relationships/image" Target="../media/image55.png"/><Relationship Id="rId127" Type="http://schemas.openxmlformats.org/officeDocument/2006/relationships/customXml" Target="../ink/ink66.xml"/><Relationship Id="rId10" Type="http://schemas.openxmlformats.org/officeDocument/2006/relationships/image" Target="../media/image7.png"/><Relationship Id="rId31" Type="http://schemas.openxmlformats.org/officeDocument/2006/relationships/customXml" Target="../ink/ink18.xml"/><Relationship Id="rId52" Type="http://schemas.openxmlformats.org/officeDocument/2006/relationships/image" Target="../media/image28.png"/><Relationship Id="rId73" Type="http://schemas.openxmlformats.org/officeDocument/2006/relationships/customXml" Target="../ink/ink39.xml"/><Relationship Id="rId78" Type="http://schemas.openxmlformats.org/officeDocument/2006/relationships/image" Target="../media/image41.png"/><Relationship Id="rId94" Type="http://schemas.openxmlformats.org/officeDocument/2006/relationships/image" Target="../media/image49.png"/><Relationship Id="rId99" Type="http://schemas.openxmlformats.org/officeDocument/2006/relationships/customXml" Target="../ink/ink52.xml"/><Relationship Id="rId101" Type="http://schemas.openxmlformats.org/officeDocument/2006/relationships/customXml" Target="../ink/ink53.xml"/><Relationship Id="rId122" Type="http://schemas.openxmlformats.org/officeDocument/2006/relationships/image" Target="../media/image63.png"/><Relationship Id="rId4" Type="http://schemas.openxmlformats.org/officeDocument/2006/relationships/image" Target="../media/image4.png"/><Relationship Id="rId9" Type="http://schemas.openxmlformats.org/officeDocument/2006/relationships/customXml" Target="../ink/ink7.xml"/><Relationship Id="rId26" Type="http://schemas.openxmlformats.org/officeDocument/2006/relationships/image" Target="../media/image15.png"/><Relationship Id="rId47" Type="http://schemas.openxmlformats.org/officeDocument/2006/relationships/customXml" Target="../ink/ink26.xml"/><Relationship Id="rId68" Type="http://schemas.openxmlformats.org/officeDocument/2006/relationships/image" Target="../media/image36.png"/><Relationship Id="rId89" Type="http://schemas.openxmlformats.org/officeDocument/2006/relationships/customXml" Target="../ink/ink47.xml"/><Relationship Id="rId112" Type="http://schemas.openxmlformats.org/officeDocument/2006/relationships/image" Target="../media/image58.png"/><Relationship Id="rId133" Type="http://schemas.openxmlformats.org/officeDocument/2006/relationships/customXml" Target="../ink/ink6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chart" Target="../charts/chart19.xml"/><Relationship Id="rId2" Type="http://schemas.microsoft.com/office/2014/relationships/chartEx" Target="../charts/chartEx6.xml"/><Relationship Id="rId1" Type="http://schemas.openxmlformats.org/officeDocument/2006/relationships/chart" Target="../charts/chart15.xml"/><Relationship Id="rId6" Type="http://schemas.microsoft.com/office/2014/relationships/chartEx" Target="../charts/chartEx7.xml"/><Relationship Id="rId5" Type="http://schemas.openxmlformats.org/officeDocument/2006/relationships/chart" Target="../charts/chart18.xml"/><Relationship Id="rId4"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8" Type="http://schemas.microsoft.com/office/2014/relationships/chartEx" Target="../charts/chartEx8.xml"/><Relationship Id="rId13" Type="http://schemas.openxmlformats.org/officeDocument/2006/relationships/chart" Target="../charts/chart24.xml"/><Relationship Id="rId3" Type="http://schemas.openxmlformats.org/officeDocument/2006/relationships/image" Target="../media/image74.png"/><Relationship Id="rId7" Type="http://schemas.openxmlformats.org/officeDocument/2006/relationships/chart" Target="../charts/chart20.xml"/><Relationship Id="rId12" Type="http://schemas.microsoft.com/office/2014/relationships/chartEx" Target="../charts/chartEx9.xml"/><Relationship Id="rId17" Type="http://schemas.openxmlformats.org/officeDocument/2006/relationships/image" Target="../media/image78.png"/><Relationship Id="rId2" Type="http://schemas.openxmlformats.org/officeDocument/2006/relationships/image" Target="../media/image73.svg"/><Relationship Id="rId16" Type="http://schemas.openxmlformats.org/officeDocument/2006/relationships/hyperlink" Target="https://accountsexpertapp.com/" TargetMode="External"/><Relationship Id="rId1" Type="http://schemas.openxmlformats.org/officeDocument/2006/relationships/image" Target="../media/image72.png"/><Relationship Id="rId6" Type="http://schemas.openxmlformats.org/officeDocument/2006/relationships/image" Target="../media/image77.svg"/><Relationship Id="rId11" Type="http://schemas.openxmlformats.org/officeDocument/2006/relationships/chart" Target="../charts/chart23.xml"/><Relationship Id="rId5" Type="http://schemas.openxmlformats.org/officeDocument/2006/relationships/image" Target="../media/image76.png"/><Relationship Id="rId15" Type="http://schemas.openxmlformats.org/officeDocument/2006/relationships/hyperlink" Target="#KPIS!A1"/><Relationship Id="rId10" Type="http://schemas.openxmlformats.org/officeDocument/2006/relationships/chart" Target="../charts/chart22.xml"/><Relationship Id="rId4" Type="http://schemas.openxmlformats.org/officeDocument/2006/relationships/image" Target="../media/image75.svg"/><Relationship Id="rId9" Type="http://schemas.openxmlformats.org/officeDocument/2006/relationships/chart" Target="../charts/chart21.xml"/><Relationship Id="rId14" Type="http://schemas.openxmlformats.org/officeDocument/2006/relationships/hyperlink" Target="#'Dashboard Data'!A1"/></Relationships>
</file>

<file path=xl/drawings/_rels/drawing6.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5" Type="http://schemas.openxmlformats.org/officeDocument/2006/relationships/chart" Target="../charts/chart29.xml"/><Relationship Id="rId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0</xdr:rowOff>
    </xdr:from>
    <xdr:to>
      <xdr:col>12</xdr:col>
      <xdr:colOff>0</xdr:colOff>
      <xdr:row>22</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66FA420-64D9-4D4B-8C96-56ACDDD571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91000" y="1885950"/>
              <a:ext cx="4191000" cy="2762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22</xdr:row>
      <xdr:rowOff>0</xdr:rowOff>
    </xdr:from>
    <xdr:to>
      <xdr:col>6</xdr:col>
      <xdr:colOff>0</xdr:colOff>
      <xdr:row>37</xdr:row>
      <xdr:rowOff>0</xdr:rowOff>
    </xdr:to>
    <xdr:graphicFrame macro="">
      <xdr:nvGraphicFramePr>
        <xdr:cNvPr id="3" name="Chart 2">
          <a:extLst>
            <a:ext uri="{FF2B5EF4-FFF2-40B4-BE49-F238E27FC236}">
              <a16:creationId xmlns:a16="http://schemas.microsoft.com/office/drawing/2014/main" id="{8C70FCD5-E6D3-499A-A8EA-736D9D7D3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22</xdr:row>
      <xdr:rowOff>0</xdr:rowOff>
    </xdr:from>
    <xdr:to>
      <xdr:col>12</xdr:col>
      <xdr:colOff>0</xdr:colOff>
      <xdr:row>37</xdr:row>
      <xdr:rowOff>0</xdr:rowOff>
    </xdr:to>
    <xdr:graphicFrame macro="">
      <xdr:nvGraphicFramePr>
        <xdr:cNvPr id="4" name="Chart 3">
          <a:extLst>
            <a:ext uri="{FF2B5EF4-FFF2-40B4-BE49-F238E27FC236}">
              <a16:creationId xmlns:a16="http://schemas.microsoft.com/office/drawing/2014/main" id="{8D6160DC-7FC6-4A33-8C6C-A416DB8F9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37</xdr:row>
      <xdr:rowOff>0</xdr:rowOff>
    </xdr:from>
    <xdr:to>
      <xdr:col>6</xdr:col>
      <xdr:colOff>0</xdr:colOff>
      <xdr:row>52</xdr:row>
      <xdr:rowOff>0</xdr:rowOff>
    </xdr:to>
    <xdr:graphicFrame macro="">
      <xdr:nvGraphicFramePr>
        <xdr:cNvPr id="5" name="Chart 4">
          <a:extLst>
            <a:ext uri="{FF2B5EF4-FFF2-40B4-BE49-F238E27FC236}">
              <a16:creationId xmlns:a16="http://schemas.microsoft.com/office/drawing/2014/main" id="{349BE848-C665-4A77-905F-82ED955E1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37</xdr:row>
      <xdr:rowOff>0</xdr:rowOff>
    </xdr:from>
    <xdr:to>
      <xdr:col>12</xdr:col>
      <xdr:colOff>0</xdr:colOff>
      <xdr:row>52</xdr:row>
      <xdr:rowOff>0</xdr:rowOff>
    </xdr:to>
    <xdr:graphicFrame macro="">
      <xdr:nvGraphicFramePr>
        <xdr:cNvPr id="6" name="Chart 5">
          <a:extLst>
            <a:ext uri="{FF2B5EF4-FFF2-40B4-BE49-F238E27FC236}">
              <a16:creationId xmlns:a16="http://schemas.microsoft.com/office/drawing/2014/main" id="{A0A84B9B-FF3F-4036-8E88-D77B756C6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52</xdr:row>
      <xdr:rowOff>0</xdr:rowOff>
    </xdr:from>
    <xdr:to>
      <xdr:col>6</xdr:col>
      <xdr:colOff>0</xdr:colOff>
      <xdr:row>67</xdr:row>
      <xdr:rowOff>0</xdr:rowOff>
    </xdr:to>
    <xdr:graphicFrame macro="">
      <xdr:nvGraphicFramePr>
        <xdr:cNvPr id="7" name="Chart 6">
          <a:extLst>
            <a:ext uri="{FF2B5EF4-FFF2-40B4-BE49-F238E27FC236}">
              <a16:creationId xmlns:a16="http://schemas.microsoft.com/office/drawing/2014/main" id="{97C0DC87-5789-4442-B862-39A9B04E3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0</xdr:colOff>
      <xdr:row>52</xdr:row>
      <xdr:rowOff>0</xdr:rowOff>
    </xdr:from>
    <xdr:to>
      <xdr:col>12</xdr:col>
      <xdr:colOff>0</xdr:colOff>
      <xdr:row>67</xdr:row>
      <xdr:rowOff>0</xdr:rowOff>
    </xdr:to>
    <xdr:graphicFrame macro="">
      <xdr:nvGraphicFramePr>
        <xdr:cNvPr id="8" name="Chart 7">
          <a:extLst>
            <a:ext uri="{FF2B5EF4-FFF2-40B4-BE49-F238E27FC236}">
              <a16:creationId xmlns:a16="http://schemas.microsoft.com/office/drawing/2014/main" id="{AEE85768-0989-4C50-8ED2-548B46B4D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7</xdr:row>
      <xdr:rowOff>0</xdr:rowOff>
    </xdr:from>
    <xdr:to>
      <xdr:col>6</xdr:col>
      <xdr:colOff>0</xdr:colOff>
      <xdr:row>22</xdr:row>
      <xdr:rowOff>0</xdr:rowOff>
    </xdr:to>
    <xdr:graphicFrame macro="">
      <xdr:nvGraphicFramePr>
        <xdr:cNvPr id="9" name="Chart 8">
          <a:extLst>
            <a:ext uri="{FF2B5EF4-FFF2-40B4-BE49-F238E27FC236}">
              <a16:creationId xmlns:a16="http://schemas.microsoft.com/office/drawing/2014/main" id="{09D354B8-E269-4958-ABA1-A3BDED586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593272</xdr:colOff>
      <xdr:row>1</xdr:row>
      <xdr:rowOff>9072</xdr:rowOff>
    </xdr:from>
    <xdr:to>
      <xdr:col>7</xdr:col>
      <xdr:colOff>273958</xdr:colOff>
      <xdr:row>15</xdr:row>
      <xdr:rowOff>161472</xdr:rowOff>
    </xdr:to>
    <xdr:graphicFrame macro="">
      <xdr:nvGraphicFramePr>
        <xdr:cNvPr id="6" name="Chart 5">
          <a:extLst>
            <a:ext uri="{FF2B5EF4-FFF2-40B4-BE49-F238E27FC236}">
              <a16:creationId xmlns:a16="http://schemas.microsoft.com/office/drawing/2014/main" id="{C5D97669-8CD9-2378-22FB-E8C0EABB1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613229</xdr:colOff>
      <xdr:row>16</xdr:row>
      <xdr:rowOff>38101</xdr:rowOff>
    </xdr:from>
    <xdr:to>
      <xdr:col>7</xdr:col>
      <xdr:colOff>293915</xdr:colOff>
      <xdr:row>31</xdr:row>
      <xdr:rowOff>5444</xdr:rowOff>
    </xdr:to>
    <xdr:graphicFrame macro="">
      <xdr:nvGraphicFramePr>
        <xdr:cNvPr id="8" name="Chart 7">
          <a:extLst>
            <a:ext uri="{FF2B5EF4-FFF2-40B4-BE49-F238E27FC236}">
              <a16:creationId xmlns:a16="http://schemas.microsoft.com/office/drawing/2014/main" id="{06D43FA2-102E-128B-A0D1-81E18F9E5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361156</xdr:colOff>
      <xdr:row>0</xdr:row>
      <xdr:rowOff>124619</xdr:rowOff>
    </xdr:from>
    <xdr:to>
      <xdr:col>15</xdr:col>
      <xdr:colOff>43656</xdr:colOff>
      <xdr:row>15</xdr:row>
      <xdr:rowOff>129381</xdr:rowOff>
    </xdr:to>
    <xdr:graphicFrame macro="">
      <xdr:nvGraphicFramePr>
        <xdr:cNvPr id="9" name="Chart 8">
          <a:extLst>
            <a:ext uri="{FF2B5EF4-FFF2-40B4-BE49-F238E27FC236}">
              <a16:creationId xmlns:a16="http://schemas.microsoft.com/office/drawing/2014/main" id="{B1228B14-466F-D27B-0142-0D539222B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436562</xdr:colOff>
      <xdr:row>16</xdr:row>
      <xdr:rowOff>21431</xdr:rowOff>
    </xdr:from>
    <xdr:to>
      <xdr:col>15</xdr:col>
      <xdr:colOff>119062</xdr:colOff>
      <xdr:row>31</xdr:row>
      <xdr:rowOff>26193</xdr:rowOff>
    </xdr:to>
    <xdr:graphicFrame macro="">
      <xdr:nvGraphicFramePr>
        <xdr:cNvPr id="10" name="Chart 9">
          <a:extLst>
            <a:ext uri="{FF2B5EF4-FFF2-40B4-BE49-F238E27FC236}">
              <a16:creationId xmlns:a16="http://schemas.microsoft.com/office/drawing/2014/main" id="{FFA7C156-8856-CA3D-E6B0-57E34FC33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638969</xdr:colOff>
      <xdr:row>31</xdr:row>
      <xdr:rowOff>49212</xdr:rowOff>
    </xdr:from>
    <xdr:to>
      <xdr:col>7</xdr:col>
      <xdr:colOff>321469</xdr:colOff>
      <xdr:row>46</xdr:row>
      <xdr:rowOff>53975</xdr:rowOff>
    </xdr:to>
    <xdr:graphicFrame macro="">
      <xdr:nvGraphicFramePr>
        <xdr:cNvPr id="11" name="Chart 10">
          <a:extLst>
            <a:ext uri="{FF2B5EF4-FFF2-40B4-BE49-F238E27FC236}">
              <a16:creationId xmlns:a16="http://schemas.microsoft.com/office/drawing/2014/main" id="{71AC121A-7AE2-3C87-51BD-48A67ED80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352440</xdr:colOff>
      <xdr:row>36</xdr:row>
      <xdr:rowOff>27465</xdr:rowOff>
    </xdr:from>
    <xdr:to>
      <xdr:col>4</xdr:col>
      <xdr:colOff>579584</xdr:colOff>
      <xdr:row>43</xdr:row>
      <xdr:rowOff>65687</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2" name="Ink 11">
              <a:extLst>
                <a:ext uri="{FF2B5EF4-FFF2-40B4-BE49-F238E27FC236}">
                  <a16:creationId xmlns:a16="http://schemas.microsoft.com/office/drawing/2014/main" id="{78C117B1-41CD-058B-AB9D-50E57A23EE26}"/>
                </a:ext>
              </a:extLst>
            </xdr14:cNvPr>
            <xdr14:cNvContentPartPr/>
          </xdr14:nvContentPartPr>
          <xdr14:nvPr macro=""/>
          <xdr14:xfrm>
            <a:off x="3781440" y="6599715"/>
            <a:ext cx="1540800" cy="1316160"/>
          </xdr14:xfrm>
        </xdr:contentPart>
      </mc:Choice>
      <mc:Fallback xmlns="">
        <xdr:pic>
          <xdr:nvPicPr>
            <xdr:cNvPr id="12" name="Ink 11">
              <a:extLst>
                <a:ext uri="{FF2B5EF4-FFF2-40B4-BE49-F238E27FC236}">
                  <a16:creationId xmlns:a16="http://schemas.microsoft.com/office/drawing/2014/main" id="{78C117B1-41CD-058B-AB9D-50E57A23EE26}"/>
                </a:ext>
              </a:extLst>
            </xdr:cNvPr>
            <xdr:cNvPicPr/>
          </xdr:nvPicPr>
          <xdr:blipFill>
            <a:blip xmlns:r="http://schemas.openxmlformats.org/officeDocument/2006/relationships" r:embed="rId7"/>
            <a:stretch>
              <a:fillRect/>
            </a:stretch>
          </xdr:blipFill>
          <xdr:spPr>
            <a:xfrm>
              <a:off x="3745440" y="6527715"/>
              <a:ext cx="1612440" cy="1459800"/>
            </a:xfrm>
            <a:prstGeom prst="rect">
              <a:avLst/>
            </a:prstGeom>
          </xdr:spPr>
        </xdr:pic>
      </mc:Fallback>
    </mc:AlternateContent>
    <xdr:clientData/>
  </xdr:twoCellAnchor>
  <xdr:twoCellAnchor editAs="oneCell">
    <xdr:from>
      <xdr:col>3</xdr:col>
      <xdr:colOff>369360</xdr:colOff>
      <xdr:row>36</xdr:row>
      <xdr:rowOff>131145</xdr:rowOff>
    </xdr:from>
    <xdr:to>
      <xdr:col>4</xdr:col>
      <xdr:colOff>542864</xdr:colOff>
      <xdr:row>43</xdr:row>
      <xdr:rowOff>60647</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3" name="Ink 12">
              <a:extLst>
                <a:ext uri="{FF2B5EF4-FFF2-40B4-BE49-F238E27FC236}">
                  <a16:creationId xmlns:a16="http://schemas.microsoft.com/office/drawing/2014/main" id="{A8B5C22C-F423-1FF2-05E4-9ABC415CFA4C}"/>
                </a:ext>
              </a:extLst>
            </xdr14:cNvPr>
            <xdr14:cNvContentPartPr/>
          </xdr14:nvContentPartPr>
          <xdr14:nvPr macro=""/>
          <xdr14:xfrm>
            <a:off x="3798360" y="6703395"/>
            <a:ext cx="1487160" cy="1207440"/>
          </xdr14:xfrm>
        </xdr:contentPart>
      </mc:Choice>
      <mc:Fallback xmlns="">
        <xdr:pic>
          <xdr:nvPicPr>
            <xdr:cNvPr id="13" name="Ink 12">
              <a:extLst>
                <a:ext uri="{FF2B5EF4-FFF2-40B4-BE49-F238E27FC236}">
                  <a16:creationId xmlns:a16="http://schemas.microsoft.com/office/drawing/2014/main" id="{A8B5C22C-F423-1FF2-05E4-9ABC415CFA4C}"/>
                </a:ext>
              </a:extLst>
            </xdr:cNvPr>
            <xdr:cNvPicPr/>
          </xdr:nvPicPr>
          <xdr:blipFill>
            <a:blip xmlns:r="http://schemas.openxmlformats.org/officeDocument/2006/relationships" r:embed="rId9"/>
            <a:stretch>
              <a:fillRect/>
            </a:stretch>
          </xdr:blipFill>
          <xdr:spPr>
            <a:xfrm>
              <a:off x="3762360" y="6631755"/>
              <a:ext cx="1558800" cy="1351080"/>
            </a:xfrm>
            <a:prstGeom prst="rect">
              <a:avLst/>
            </a:prstGeom>
          </xdr:spPr>
        </xdr:pic>
      </mc:Fallback>
    </mc:AlternateContent>
    <xdr:clientData/>
  </xdr:twoCellAnchor>
  <xdr:twoCellAnchor>
    <xdr:from>
      <xdr:col>7</xdr:col>
      <xdr:colOff>380999</xdr:colOff>
      <xdr:row>31</xdr:row>
      <xdr:rowOff>53181</xdr:rowOff>
    </xdr:from>
    <xdr:to>
      <xdr:col>15</xdr:col>
      <xdr:colOff>63499</xdr:colOff>
      <xdr:row>46</xdr:row>
      <xdr:rowOff>57944</xdr:rowOff>
    </xdr:to>
    <xdr:graphicFrame macro="">
      <xdr:nvGraphicFramePr>
        <xdr:cNvPr id="14" name="Chart 13">
          <a:extLst>
            <a:ext uri="{FF2B5EF4-FFF2-40B4-BE49-F238E27FC236}">
              <a16:creationId xmlns:a16="http://schemas.microsoft.com/office/drawing/2014/main" id="{16D51CAD-F411-605D-79A8-CE5F8800B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1047750</xdr:colOff>
      <xdr:row>49</xdr:row>
      <xdr:rowOff>47227</xdr:rowOff>
    </xdr:from>
    <xdr:to>
      <xdr:col>8</xdr:col>
      <xdr:colOff>119063</xdr:colOff>
      <xdr:row>64</xdr:row>
      <xdr:rowOff>36115</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CEA15E5A-B805-6AD3-64A7-CF7C17EABC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3162300" y="9070577"/>
              <a:ext cx="4570413" cy="27638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253999</xdr:colOff>
      <xdr:row>70</xdr:row>
      <xdr:rowOff>3572</xdr:rowOff>
    </xdr:from>
    <xdr:to>
      <xdr:col>8</xdr:col>
      <xdr:colOff>353219</xdr:colOff>
      <xdr:row>83</xdr:row>
      <xdr:rowOff>142875</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871A9534-9430-9CB1-2436-845674AA89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682999" y="12906772"/>
              <a:ext cx="4283870" cy="254595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408782</xdr:colOff>
      <xdr:row>70</xdr:row>
      <xdr:rowOff>3571</xdr:rowOff>
    </xdr:from>
    <xdr:to>
      <xdr:col>16</xdr:col>
      <xdr:colOff>99220</xdr:colOff>
      <xdr:row>84</xdr:row>
      <xdr:rowOff>7937</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BB7B3952-EB08-C858-D0AC-EAE58FF69F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8022432" y="12906771"/>
              <a:ext cx="4567238" cy="25951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508000</xdr:colOff>
      <xdr:row>91</xdr:row>
      <xdr:rowOff>50799</xdr:rowOff>
    </xdr:from>
    <xdr:to>
      <xdr:col>7</xdr:col>
      <xdr:colOff>188686</xdr:colOff>
      <xdr:row>106</xdr:row>
      <xdr:rowOff>18142</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46754DE1-C581-96F6-A411-81FB137848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622550" y="16833849"/>
              <a:ext cx="4570186" cy="27295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206828</xdr:colOff>
      <xdr:row>91</xdr:row>
      <xdr:rowOff>43542</xdr:rowOff>
    </xdr:from>
    <xdr:to>
      <xdr:col>14</xdr:col>
      <xdr:colOff>511628</xdr:colOff>
      <xdr:row>106</xdr:row>
      <xdr:rowOff>10885</xdr:rowOff>
    </xdr:to>
    <xdr:graphicFrame macro="">
      <xdr:nvGraphicFramePr>
        <xdr:cNvPr id="19" name="Chart 18">
          <a:extLst>
            <a:ext uri="{FF2B5EF4-FFF2-40B4-BE49-F238E27FC236}">
              <a16:creationId xmlns:a16="http://schemas.microsoft.com/office/drawing/2014/main" id="{BBF2FEF7-D85E-8AD2-5AA2-726D9B1C4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116160</xdr:colOff>
      <xdr:row>3</xdr:row>
      <xdr:rowOff>25140</xdr:rowOff>
    </xdr:from>
    <xdr:to>
      <xdr:col>1</xdr:col>
      <xdr:colOff>124440</xdr:colOff>
      <xdr:row>3</xdr:row>
      <xdr:rowOff>29100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BB94FE25-93E3-D05A-ABC5-5B50851F0AD6}"/>
                </a:ext>
              </a:extLst>
            </xdr14:cNvPr>
            <xdr14:cNvContentPartPr/>
          </xdr14:nvContentPartPr>
          <xdr14:nvPr macro=""/>
          <xdr14:xfrm>
            <a:off x="725760" y="581400"/>
            <a:ext cx="8280" cy="3960"/>
          </xdr14:xfrm>
        </xdr:contentPart>
      </mc:Choice>
      <mc:Fallback xmlns="">
        <xdr:pic>
          <xdr:nvPicPr>
            <xdr:cNvPr id="2" name="Ink 1">
              <a:extLst>
                <a:ext uri="{FF2B5EF4-FFF2-40B4-BE49-F238E27FC236}">
                  <a16:creationId xmlns:a16="http://schemas.microsoft.com/office/drawing/2014/main" id="{BB94FE25-93E3-D05A-ABC5-5B50851F0AD6}"/>
                </a:ext>
              </a:extLst>
            </xdr:cNvPr>
            <xdr:cNvPicPr/>
          </xdr:nvPicPr>
          <xdr:blipFill>
            <a:blip xmlns:r="http://schemas.openxmlformats.org/officeDocument/2006/relationships" r:embed="rId2"/>
            <a:stretch>
              <a:fillRect/>
            </a:stretch>
          </xdr:blipFill>
          <xdr:spPr>
            <a:xfrm>
              <a:off x="690120" y="509760"/>
              <a:ext cx="79920" cy="147600"/>
            </a:xfrm>
            <a:prstGeom prst="rect">
              <a:avLst/>
            </a:prstGeom>
          </xdr:spPr>
        </xdr:pic>
      </mc:Fallback>
    </mc:AlternateContent>
    <xdr:clientData/>
  </xdr:twoCellAnchor>
  <xdr:twoCellAnchor editAs="oneCell">
    <xdr:from>
      <xdr:col>2</xdr:col>
      <xdr:colOff>51240</xdr:colOff>
      <xdr:row>1</xdr:row>
      <xdr:rowOff>48220</xdr:rowOff>
    </xdr:from>
    <xdr:to>
      <xdr:col>2</xdr:col>
      <xdr:colOff>573960</xdr:colOff>
      <xdr:row>1</xdr:row>
      <xdr:rowOff>127780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C666EE2B-815D-65BD-7977-3427931A2AC9}"/>
                </a:ext>
              </a:extLst>
            </xdr14:cNvPr>
            <xdr14:cNvContentPartPr/>
          </xdr14:nvContentPartPr>
          <xdr14:nvPr macro=""/>
          <xdr14:xfrm>
            <a:off x="1270440" y="233640"/>
            <a:ext cx="522720" cy="79560"/>
          </xdr14:xfrm>
        </xdr:contentPart>
      </mc:Choice>
      <mc:Fallback xmlns="">
        <xdr:pic>
          <xdr:nvPicPr>
            <xdr:cNvPr id="3" name="Ink 2">
              <a:extLst>
                <a:ext uri="{FF2B5EF4-FFF2-40B4-BE49-F238E27FC236}">
                  <a16:creationId xmlns:a16="http://schemas.microsoft.com/office/drawing/2014/main" id="{C666EE2B-815D-65BD-7977-3427931A2AC9}"/>
                </a:ext>
              </a:extLst>
            </xdr:cNvPr>
            <xdr:cNvPicPr/>
          </xdr:nvPicPr>
          <xdr:blipFill>
            <a:blip xmlns:r="http://schemas.openxmlformats.org/officeDocument/2006/relationships" r:embed="rId4"/>
            <a:stretch>
              <a:fillRect/>
            </a:stretch>
          </xdr:blipFill>
          <xdr:spPr>
            <a:xfrm>
              <a:off x="1234440" y="161640"/>
              <a:ext cx="594360" cy="223200"/>
            </a:xfrm>
            <a:prstGeom prst="rect">
              <a:avLst/>
            </a:prstGeom>
          </xdr:spPr>
        </xdr:pic>
      </mc:Fallback>
    </mc:AlternateContent>
    <xdr:clientData/>
  </xdr:twoCellAnchor>
  <xdr:twoCellAnchor editAs="oneCell">
    <xdr:from>
      <xdr:col>2</xdr:col>
      <xdr:colOff>880320</xdr:colOff>
      <xdr:row>2</xdr:row>
      <xdr:rowOff>63320</xdr:rowOff>
    </xdr:from>
    <xdr:to>
      <xdr:col>2</xdr:col>
      <xdr:colOff>1090200</xdr:colOff>
      <xdr:row>2</xdr:row>
      <xdr:rowOff>126680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6" name="Ink 5">
              <a:extLst>
                <a:ext uri="{FF2B5EF4-FFF2-40B4-BE49-F238E27FC236}">
                  <a16:creationId xmlns:a16="http://schemas.microsoft.com/office/drawing/2014/main" id="{9589579D-3400-50AC-4BBA-AEA3D2433ACA}"/>
                </a:ext>
              </a:extLst>
            </xdr14:cNvPr>
            <xdr14:cNvContentPartPr/>
          </xdr14:nvContentPartPr>
          <xdr14:nvPr macro=""/>
          <xdr14:xfrm>
            <a:off x="2099520" y="434160"/>
            <a:ext cx="209880" cy="63360"/>
          </xdr14:xfrm>
        </xdr:contentPart>
      </mc:Choice>
      <mc:Fallback xmlns="">
        <xdr:pic>
          <xdr:nvPicPr>
            <xdr:cNvPr id="6" name="Ink 5">
              <a:extLst>
                <a:ext uri="{FF2B5EF4-FFF2-40B4-BE49-F238E27FC236}">
                  <a16:creationId xmlns:a16="http://schemas.microsoft.com/office/drawing/2014/main" id="{9589579D-3400-50AC-4BBA-AEA3D2433ACA}"/>
                </a:ext>
              </a:extLst>
            </xdr:cNvPr>
            <xdr:cNvPicPr/>
          </xdr:nvPicPr>
          <xdr:blipFill>
            <a:blip xmlns:r="http://schemas.openxmlformats.org/officeDocument/2006/relationships" r:embed="rId6"/>
            <a:stretch>
              <a:fillRect/>
            </a:stretch>
          </xdr:blipFill>
          <xdr:spPr>
            <a:xfrm>
              <a:off x="2095200" y="429840"/>
              <a:ext cx="218520" cy="72000"/>
            </a:xfrm>
            <a:prstGeom prst="rect">
              <a:avLst/>
            </a:prstGeom>
          </xdr:spPr>
        </xdr:pic>
      </mc:Fallback>
    </mc:AlternateContent>
    <xdr:clientData/>
  </xdr:twoCellAnchor>
  <xdr:twoCellAnchor editAs="oneCell">
    <xdr:from>
      <xdr:col>3</xdr:col>
      <xdr:colOff>174240</xdr:colOff>
      <xdr:row>2</xdr:row>
      <xdr:rowOff>42440</xdr:rowOff>
    </xdr:from>
    <xdr:to>
      <xdr:col>3</xdr:col>
      <xdr:colOff>483840</xdr:colOff>
      <xdr:row>2</xdr:row>
      <xdr:rowOff>170600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1" name="Ink 10">
              <a:extLst>
                <a:ext uri="{FF2B5EF4-FFF2-40B4-BE49-F238E27FC236}">
                  <a16:creationId xmlns:a16="http://schemas.microsoft.com/office/drawing/2014/main" id="{C16BFEB3-4CB6-54F4-F90D-F34EBCB12B8C}"/>
                </a:ext>
              </a:extLst>
            </xdr14:cNvPr>
            <xdr14:cNvContentPartPr/>
          </xdr14:nvContentPartPr>
          <xdr14:nvPr macro=""/>
          <xdr14:xfrm>
            <a:off x="2505960" y="413280"/>
            <a:ext cx="309600" cy="128160"/>
          </xdr14:xfrm>
        </xdr:contentPart>
      </mc:Choice>
      <mc:Fallback xmlns="">
        <xdr:pic>
          <xdr:nvPicPr>
            <xdr:cNvPr id="11" name="Ink 10">
              <a:extLst>
                <a:ext uri="{FF2B5EF4-FFF2-40B4-BE49-F238E27FC236}">
                  <a16:creationId xmlns:a16="http://schemas.microsoft.com/office/drawing/2014/main" id="{C16BFEB3-4CB6-54F4-F90D-F34EBCB12B8C}"/>
                </a:ext>
              </a:extLst>
            </xdr:cNvPr>
            <xdr:cNvPicPr/>
          </xdr:nvPicPr>
          <xdr:blipFill>
            <a:blip xmlns:r="http://schemas.openxmlformats.org/officeDocument/2006/relationships" r:embed="rId8"/>
            <a:stretch>
              <a:fillRect/>
            </a:stretch>
          </xdr:blipFill>
          <xdr:spPr>
            <a:xfrm>
              <a:off x="2501645" y="408960"/>
              <a:ext cx="318230" cy="136800"/>
            </a:xfrm>
            <a:prstGeom prst="rect">
              <a:avLst/>
            </a:prstGeom>
          </xdr:spPr>
        </xdr:pic>
      </mc:Fallback>
    </mc:AlternateContent>
    <xdr:clientData/>
  </xdr:twoCellAnchor>
  <xdr:twoCellAnchor editAs="oneCell">
    <xdr:from>
      <xdr:col>4</xdr:col>
      <xdr:colOff>117960</xdr:colOff>
      <xdr:row>2</xdr:row>
      <xdr:rowOff>42080</xdr:rowOff>
    </xdr:from>
    <xdr:to>
      <xdr:col>4</xdr:col>
      <xdr:colOff>490560</xdr:colOff>
      <xdr:row>3</xdr:row>
      <xdr:rowOff>1740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6" name="Ink 15">
              <a:extLst>
                <a:ext uri="{FF2B5EF4-FFF2-40B4-BE49-F238E27FC236}">
                  <a16:creationId xmlns:a16="http://schemas.microsoft.com/office/drawing/2014/main" id="{F63A7E8C-1418-12B0-C2D3-AA3FEC25D5B9}"/>
                </a:ext>
              </a:extLst>
            </xdr14:cNvPr>
            <xdr14:cNvContentPartPr/>
          </xdr14:nvContentPartPr>
          <xdr14:nvPr macro=""/>
          <xdr14:xfrm>
            <a:off x="3059280" y="412920"/>
            <a:ext cx="372600" cy="145080"/>
          </xdr14:xfrm>
        </xdr:contentPart>
      </mc:Choice>
      <mc:Fallback xmlns="">
        <xdr:pic>
          <xdr:nvPicPr>
            <xdr:cNvPr id="16" name="Ink 15">
              <a:extLst>
                <a:ext uri="{FF2B5EF4-FFF2-40B4-BE49-F238E27FC236}">
                  <a16:creationId xmlns:a16="http://schemas.microsoft.com/office/drawing/2014/main" id="{F63A7E8C-1418-12B0-C2D3-AA3FEC25D5B9}"/>
                </a:ext>
              </a:extLst>
            </xdr:cNvPr>
            <xdr:cNvPicPr/>
          </xdr:nvPicPr>
          <xdr:blipFill>
            <a:blip xmlns:r="http://schemas.openxmlformats.org/officeDocument/2006/relationships" r:embed="rId10"/>
            <a:stretch>
              <a:fillRect/>
            </a:stretch>
          </xdr:blipFill>
          <xdr:spPr>
            <a:xfrm>
              <a:off x="3054960" y="408600"/>
              <a:ext cx="381240" cy="153720"/>
            </a:xfrm>
            <a:prstGeom prst="rect">
              <a:avLst/>
            </a:prstGeom>
          </xdr:spPr>
        </xdr:pic>
      </mc:Fallback>
    </mc:AlternateContent>
    <xdr:clientData/>
  </xdr:twoCellAnchor>
  <xdr:twoCellAnchor editAs="oneCell">
    <xdr:from>
      <xdr:col>2</xdr:col>
      <xdr:colOff>42960</xdr:colOff>
      <xdr:row>3</xdr:row>
      <xdr:rowOff>95340</xdr:rowOff>
    </xdr:from>
    <xdr:to>
      <xdr:col>2</xdr:col>
      <xdr:colOff>716160</xdr:colOff>
      <xdr:row>3</xdr:row>
      <xdr:rowOff>98580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7" name="Ink 16">
              <a:extLst>
                <a:ext uri="{FF2B5EF4-FFF2-40B4-BE49-F238E27FC236}">
                  <a16:creationId xmlns:a16="http://schemas.microsoft.com/office/drawing/2014/main" id="{83228683-D347-A13D-5046-24FFDA525E45}"/>
                </a:ext>
              </a:extLst>
            </xdr14:cNvPr>
            <xdr14:cNvContentPartPr/>
          </xdr14:nvContentPartPr>
          <xdr14:nvPr macro=""/>
          <xdr14:xfrm>
            <a:off x="1262160" y="651600"/>
            <a:ext cx="673200" cy="3240"/>
          </xdr14:xfrm>
        </xdr:contentPart>
      </mc:Choice>
      <mc:Fallback xmlns="">
        <xdr:pic>
          <xdr:nvPicPr>
            <xdr:cNvPr id="17" name="Ink 16">
              <a:extLst>
                <a:ext uri="{FF2B5EF4-FFF2-40B4-BE49-F238E27FC236}">
                  <a16:creationId xmlns:a16="http://schemas.microsoft.com/office/drawing/2014/main" id="{83228683-D347-A13D-5046-24FFDA525E45}"/>
                </a:ext>
              </a:extLst>
            </xdr:cNvPr>
            <xdr:cNvPicPr/>
          </xdr:nvPicPr>
          <xdr:blipFill>
            <a:blip xmlns:r="http://schemas.openxmlformats.org/officeDocument/2006/relationships" r:embed="rId12"/>
            <a:stretch>
              <a:fillRect/>
            </a:stretch>
          </xdr:blipFill>
          <xdr:spPr>
            <a:xfrm>
              <a:off x="1226520" y="579960"/>
              <a:ext cx="744840" cy="146880"/>
            </a:xfrm>
            <a:prstGeom prst="rect">
              <a:avLst/>
            </a:prstGeom>
          </xdr:spPr>
        </xdr:pic>
      </mc:Fallback>
    </mc:AlternateContent>
    <xdr:clientData/>
  </xdr:twoCellAnchor>
  <xdr:twoCellAnchor editAs="oneCell">
    <xdr:from>
      <xdr:col>2</xdr:col>
      <xdr:colOff>25320</xdr:colOff>
      <xdr:row>4</xdr:row>
      <xdr:rowOff>78760</xdr:rowOff>
    </xdr:from>
    <xdr:to>
      <xdr:col>2</xdr:col>
      <xdr:colOff>898320</xdr:colOff>
      <xdr:row>4</xdr:row>
      <xdr:rowOff>99640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8" name="Ink 17">
              <a:extLst>
                <a:ext uri="{FF2B5EF4-FFF2-40B4-BE49-F238E27FC236}">
                  <a16:creationId xmlns:a16="http://schemas.microsoft.com/office/drawing/2014/main" id="{8485333F-A66A-2F91-FCF5-D55F83658DB2}"/>
                </a:ext>
              </a:extLst>
            </xdr14:cNvPr>
            <xdr14:cNvContentPartPr/>
          </xdr14:nvContentPartPr>
          <xdr14:nvPr macro=""/>
          <xdr14:xfrm>
            <a:off x="1244520" y="820440"/>
            <a:ext cx="873000" cy="20880"/>
          </xdr14:xfrm>
        </xdr:contentPart>
      </mc:Choice>
      <mc:Fallback xmlns="">
        <xdr:pic>
          <xdr:nvPicPr>
            <xdr:cNvPr id="18" name="Ink 17">
              <a:extLst>
                <a:ext uri="{FF2B5EF4-FFF2-40B4-BE49-F238E27FC236}">
                  <a16:creationId xmlns:a16="http://schemas.microsoft.com/office/drawing/2014/main" id="{8485333F-A66A-2F91-FCF5-D55F83658DB2}"/>
                </a:ext>
              </a:extLst>
            </xdr:cNvPr>
            <xdr:cNvPicPr/>
          </xdr:nvPicPr>
          <xdr:blipFill>
            <a:blip xmlns:r="http://schemas.openxmlformats.org/officeDocument/2006/relationships" r:embed="rId14"/>
            <a:stretch>
              <a:fillRect/>
            </a:stretch>
          </xdr:blipFill>
          <xdr:spPr>
            <a:xfrm>
              <a:off x="1208520" y="748440"/>
              <a:ext cx="944640" cy="164520"/>
            </a:xfrm>
            <a:prstGeom prst="rect">
              <a:avLst/>
            </a:prstGeom>
          </xdr:spPr>
        </xdr:pic>
      </mc:Fallback>
    </mc:AlternateContent>
    <xdr:clientData/>
  </xdr:twoCellAnchor>
  <xdr:twoCellAnchor editAs="oneCell">
    <xdr:from>
      <xdr:col>2</xdr:col>
      <xdr:colOff>1011720</xdr:colOff>
      <xdr:row>5</xdr:row>
      <xdr:rowOff>81260</xdr:rowOff>
    </xdr:from>
    <xdr:to>
      <xdr:col>3</xdr:col>
      <xdr:colOff>22680</xdr:colOff>
      <xdr:row>5</xdr:row>
      <xdr:rowOff>142820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21" name="Ink 20">
              <a:extLst>
                <a:ext uri="{FF2B5EF4-FFF2-40B4-BE49-F238E27FC236}">
                  <a16:creationId xmlns:a16="http://schemas.microsoft.com/office/drawing/2014/main" id="{8E28620E-AE75-1BB7-9E19-EF0264210E29}"/>
                </a:ext>
              </a:extLst>
            </xdr14:cNvPr>
            <xdr14:cNvContentPartPr/>
          </xdr14:nvContentPartPr>
          <xdr14:nvPr macro=""/>
          <xdr14:xfrm>
            <a:off x="2230920" y="1008360"/>
            <a:ext cx="123480" cy="61560"/>
          </xdr14:xfrm>
        </xdr:contentPart>
      </mc:Choice>
      <mc:Fallback xmlns="">
        <xdr:pic>
          <xdr:nvPicPr>
            <xdr:cNvPr id="21" name="Ink 20">
              <a:extLst>
                <a:ext uri="{FF2B5EF4-FFF2-40B4-BE49-F238E27FC236}">
                  <a16:creationId xmlns:a16="http://schemas.microsoft.com/office/drawing/2014/main" id="{8E28620E-AE75-1BB7-9E19-EF0264210E29}"/>
                </a:ext>
              </a:extLst>
            </xdr:cNvPr>
            <xdr:cNvPicPr/>
          </xdr:nvPicPr>
          <xdr:blipFill>
            <a:blip xmlns:r="http://schemas.openxmlformats.org/officeDocument/2006/relationships" r:embed="rId16"/>
            <a:stretch>
              <a:fillRect/>
            </a:stretch>
          </xdr:blipFill>
          <xdr:spPr>
            <a:xfrm>
              <a:off x="2224800" y="1002240"/>
              <a:ext cx="135720" cy="73800"/>
            </a:xfrm>
            <a:prstGeom prst="rect">
              <a:avLst/>
            </a:prstGeom>
          </xdr:spPr>
        </xdr:pic>
      </mc:Fallback>
    </mc:AlternateContent>
    <xdr:clientData/>
  </xdr:twoCellAnchor>
  <xdr:twoCellAnchor editAs="oneCell">
    <xdr:from>
      <xdr:col>3</xdr:col>
      <xdr:colOff>170280</xdr:colOff>
      <xdr:row>5</xdr:row>
      <xdr:rowOff>39860</xdr:rowOff>
    </xdr:from>
    <xdr:to>
      <xdr:col>4</xdr:col>
      <xdr:colOff>264120</xdr:colOff>
      <xdr:row>6</xdr:row>
      <xdr:rowOff>6000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28" name="Ink 27">
              <a:extLst>
                <a:ext uri="{FF2B5EF4-FFF2-40B4-BE49-F238E27FC236}">
                  <a16:creationId xmlns:a16="http://schemas.microsoft.com/office/drawing/2014/main" id="{A8DBA4BF-CBC1-6037-C5C5-4EA7CCB3A7C8}"/>
                </a:ext>
              </a:extLst>
            </xdr14:cNvPr>
            <xdr14:cNvContentPartPr/>
          </xdr14:nvContentPartPr>
          <xdr14:nvPr macro=""/>
          <xdr14:xfrm>
            <a:off x="2502000" y="966960"/>
            <a:ext cx="703440" cy="151560"/>
          </xdr14:xfrm>
        </xdr:contentPart>
      </mc:Choice>
      <mc:Fallback xmlns="">
        <xdr:pic>
          <xdr:nvPicPr>
            <xdr:cNvPr id="28" name="Ink 27">
              <a:extLst>
                <a:ext uri="{FF2B5EF4-FFF2-40B4-BE49-F238E27FC236}">
                  <a16:creationId xmlns:a16="http://schemas.microsoft.com/office/drawing/2014/main" id="{A8DBA4BF-CBC1-6037-C5C5-4EA7CCB3A7C8}"/>
                </a:ext>
              </a:extLst>
            </xdr:cNvPr>
            <xdr:cNvPicPr/>
          </xdr:nvPicPr>
          <xdr:blipFill>
            <a:blip xmlns:r="http://schemas.openxmlformats.org/officeDocument/2006/relationships" r:embed="rId18"/>
            <a:stretch>
              <a:fillRect/>
            </a:stretch>
          </xdr:blipFill>
          <xdr:spPr>
            <a:xfrm>
              <a:off x="2497682" y="962640"/>
              <a:ext cx="712076" cy="160200"/>
            </a:xfrm>
            <a:prstGeom prst="rect">
              <a:avLst/>
            </a:prstGeom>
          </xdr:spPr>
        </xdr:pic>
      </mc:Fallback>
    </mc:AlternateContent>
    <xdr:clientData/>
  </xdr:twoCellAnchor>
  <xdr:twoCellAnchor editAs="oneCell">
    <xdr:from>
      <xdr:col>4</xdr:col>
      <xdr:colOff>505320</xdr:colOff>
      <xdr:row>5</xdr:row>
      <xdr:rowOff>63260</xdr:rowOff>
    </xdr:from>
    <xdr:to>
      <xdr:col>6</xdr:col>
      <xdr:colOff>253800</xdr:colOff>
      <xdr:row>6</xdr:row>
      <xdr:rowOff>45240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37" name="Ink 36">
              <a:extLst>
                <a:ext uri="{FF2B5EF4-FFF2-40B4-BE49-F238E27FC236}">
                  <a16:creationId xmlns:a16="http://schemas.microsoft.com/office/drawing/2014/main" id="{9A626C5E-D0EE-C1B1-FF76-3017E513FBFB}"/>
                </a:ext>
              </a:extLst>
            </xdr14:cNvPr>
            <xdr14:cNvContentPartPr/>
          </xdr14:nvContentPartPr>
          <xdr14:nvPr macro=""/>
          <xdr14:xfrm>
            <a:off x="3446640" y="990360"/>
            <a:ext cx="967680" cy="167400"/>
          </xdr14:xfrm>
        </xdr:contentPart>
      </mc:Choice>
      <mc:Fallback xmlns="">
        <xdr:pic>
          <xdr:nvPicPr>
            <xdr:cNvPr id="37" name="Ink 36">
              <a:extLst>
                <a:ext uri="{FF2B5EF4-FFF2-40B4-BE49-F238E27FC236}">
                  <a16:creationId xmlns:a16="http://schemas.microsoft.com/office/drawing/2014/main" id="{9A626C5E-D0EE-C1B1-FF76-3017E513FBFB}"/>
                </a:ext>
              </a:extLst>
            </xdr:cNvPr>
            <xdr:cNvPicPr/>
          </xdr:nvPicPr>
          <xdr:blipFill>
            <a:blip xmlns:r="http://schemas.openxmlformats.org/officeDocument/2006/relationships" r:embed="rId20"/>
            <a:stretch>
              <a:fillRect/>
            </a:stretch>
          </xdr:blipFill>
          <xdr:spPr>
            <a:xfrm>
              <a:off x="3442320" y="986040"/>
              <a:ext cx="976320" cy="176040"/>
            </a:xfrm>
            <a:prstGeom prst="rect">
              <a:avLst/>
            </a:prstGeom>
          </xdr:spPr>
        </xdr:pic>
      </mc:Fallback>
    </mc:AlternateContent>
    <xdr:clientData/>
  </xdr:twoCellAnchor>
  <xdr:twoCellAnchor editAs="oneCell">
    <xdr:from>
      <xdr:col>2</xdr:col>
      <xdr:colOff>25320</xdr:colOff>
      <xdr:row>6</xdr:row>
      <xdr:rowOff>96360</xdr:rowOff>
    </xdr:from>
    <xdr:to>
      <xdr:col>2</xdr:col>
      <xdr:colOff>254640</xdr:colOff>
      <xdr:row>6</xdr:row>
      <xdr:rowOff>130200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38" name="Ink 37">
              <a:extLst>
                <a:ext uri="{FF2B5EF4-FFF2-40B4-BE49-F238E27FC236}">
                  <a16:creationId xmlns:a16="http://schemas.microsoft.com/office/drawing/2014/main" id="{2B5807C5-2CB9-5063-AA31-0E6F272F122C}"/>
                </a:ext>
              </a:extLst>
            </xdr14:cNvPr>
            <xdr14:cNvContentPartPr/>
          </xdr14:nvContentPartPr>
          <xdr14:nvPr macro=""/>
          <xdr14:xfrm>
            <a:off x="1244520" y="1208880"/>
            <a:ext cx="229320" cy="33840"/>
          </xdr14:xfrm>
        </xdr:contentPart>
      </mc:Choice>
      <mc:Fallback xmlns="">
        <xdr:pic>
          <xdr:nvPicPr>
            <xdr:cNvPr id="38" name="Ink 37">
              <a:extLst>
                <a:ext uri="{FF2B5EF4-FFF2-40B4-BE49-F238E27FC236}">
                  <a16:creationId xmlns:a16="http://schemas.microsoft.com/office/drawing/2014/main" id="{2B5807C5-2CB9-5063-AA31-0E6F272F122C}"/>
                </a:ext>
              </a:extLst>
            </xdr:cNvPr>
            <xdr:cNvPicPr/>
          </xdr:nvPicPr>
          <xdr:blipFill>
            <a:blip xmlns:r="http://schemas.openxmlformats.org/officeDocument/2006/relationships" r:embed="rId22"/>
            <a:stretch>
              <a:fillRect/>
            </a:stretch>
          </xdr:blipFill>
          <xdr:spPr>
            <a:xfrm>
              <a:off x="1208520" y="1136880"/>
              <a:ext cx="300960" cy="177480"/>
            </a:xfrm>
            <a:prstGeom prst="rect">
              <a:avLst/>
            </a:prstGeom>
          </xdr:spPr>
        </xdr:pic>
      </mc:Fallback>
    </mc:AlternateContent>
    <xdr:clientData/>
  </xdr:twoCellAnchor>
  <xdr:twoCellAnchor editAs="oneCell">
    <xdr:from>
      <xdr:col>2</xdr:col>
      <xdr:colOff>858360</xdr:colOff>
      <xdr:row>7</xdr:row>
      <xdr:rowOff>88060</xdr:rowOff>
    </xdr:from>
    <xdr:to>
      <xdr:col>3</xdr:col>
      <xdr:colOff>87480</xdr:colOff>
      <xdr:row>10</xdr:row>
      <xdr:rowOff>37600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42" name="Ink 41">
              <a:extLst>
                <a:ext uri="{FF2B5EF4-FFF2-40B4-BE49-F238E27FC236}">
                  <a16:creationId xmlns:a16="http://schemas.microsoft.com/office/drawing/2014/main" id="{BA7E9C73-8352-C237-E60D-E202B4E8C7A1}"/>
                </a:ext>
              </a:extLst>
            </xdr14:cNvPr>
            <xdr14:cNvContentPartPr/>
          </xdr14:nvContentPartPr>
          <xdr14:nvPr macro=""/>
          <xdr14:xfrm>
            <a:off x="2077560" y="1386000"/>
            <a:ext cx="341640" cy="505800"/>
          </xdr14:xfrm>
        </xdr:contentPart>
      </mc:Choice>
      <mc:Fallback xmlns="">
        <xdr:pic>
          <xdr:nvPicPr>
            <xdr:cNvPr id="42" name="Ink 41">
              <a:extLst>
                <a:ext uri="{FF2B5EF4-FFF2-40B4-BE49-F238E27FC236}">
                  <a16:creationId xmlns:a16="http://schemas.microsoft.com/office/drawing/2014/main" id="{BA7E9C73-8352-C237-E60D-E202B4E8C7A1}"/>
                </a:ext>
              </a:extLst>
            </xdr:cNvPr>
            <xdr:cNvPicPr/>
          </xdr:nvPicPr>
          <xdr:blipFill>
            <a:blip xmlns:r="http://schemas.openxmlformats.org/officeDocument/2006/relationships" r:embed="rId24"/>
            <a:stretch>
              <a:fillRect/>
            </a:stretch>
          </xdr:blipFill>
          <xdr:spPr>
            <a:xfrm>
              <a:off x="2073240" y="1381680"/>
              <a:ext cx="350280" cy="514440"/>
            </a:xfrm>
            <a:prstGeom prst="rect">
              <a:avLst/>
            </a:prstGeom>
          </xdr:spPr>
        </xdr:pic>
      </mc:Fallback>
    </mc:AlternateContent>
    <xdr:clientData/>
  </xdr:twoCellAnchor>
  <xdr:twoCellAnchor editAs="oneCell">
    <xdr:from>
      <xdr:col>3</xdr:col>
      <xdr:colOff>228240</xdr:colOff>
      <xdr:row>8</xdr:row>
      <xdr:rowOff>81920</xdr:rowOff>
    </xdr:from>
    <xdr:to>
      <xdr:col>4</xdr:col>
      <xdr:colOff>117600</xdr:colOff>
      <xdr:row>9</xdr:row>
      <xdr:rowOff>40500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47" name="Ink 46">
              <a:extLst>
                <a:ext uri="{FF2B5EF4-FFF2-40B4-BE49-F238E27FC236}">
                  <a16:creationId xmlns:a16="http://schemas.microsoft.com/office/drawing/2014/main" id="{1124B7EB-B9A1-912C-CE30-95109BABB6CE}"/>
                </a:ext>
              </a:extLst>
            </xdr14:cNvPr>
            <xdr14:cNvContentPartPr/>
          </xdr14:nvContentPartPr>
          <xdr14:nvPr macro=""/>
          <xdr14:xfrm>
            <a:off x="2559960" y="1565280"/>
            <a:ext cx="498960" cy="144000"/>
          </xdr14:xfrm>
        </xdr:contentPart>
      </mc:Choice>
      <mc:Fallback xmlns="">
        <xdr:pic>
          <xdr:nvPicPr>
            <xdr:cNvPr id="47" name="Ink 46">
              <a:extLst>
                <a:ext uri="{FF2B5EF4-FFF2-40B4-BE49-F238E27FC236}">
                  <a16:creationId xmlns:a16="http://schemas.microsoft.com/office/drawing/2014/main" id="{1124B7EB-B9A1-912C-CE30-95109BABB6CE}"/>
                </a:ext>
              </a:extLst>
            </xdr:cNvPr>
            <xdr:cNvPicPr/>
          </xdr:nvPicPr>
          <xdr:blipFill>
            <a:blip xmlns:r="http://schemas.openxmlformats.org/officeDocument/2006/relationships" r:embed="rId26"/>
            <a:stretch>
              <a:fillRect/>
            </a:stretch>
          </xdr:blipFill>
          <xdr:spPr>
            <a:xfrm>
              <a:off x="2555640" y="1560960"/>
              <a:ext cx="507600" cy="152640"/>
            </a:xfrm>
            <a:prstGeom prst="rect">
              <a:avLst/>
            </a:prstGeom>
          </xdr:spPr>
        </xdr:pic>
      </mc:Fallback>
    </mc:AlternateContent>
    <xdr:clientData/>
  </xdr:twoCellAnchor>
  <xdr:twoCellAnchor editAs="oneCell">
    <xdr:from>
      <xdr:col>0</xdr:col>
      <xdr:colOff>167400</xdr:colOff>
      <xdr:row>4</xdr:row>
      <xdr:rowOff>182080</xdr:rowOff>
    </xdr:from>
    <xdr:to>
      <xdr:col>1</xdr:col>
      <xdr:colOff>105720</xdr:colOff>
      <xdr:row>10</xdr:row>
      <xdr:rowOff>102040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66" name="Ink 65">
              <a:extLst>
                <a:ext uri="{FF2B5EF4-FFF2-40B4-BE49-F238E27FC236}">
                  <a16:creationId xmlns:a16="http://schemas.microsoft.com/office/drawing/2014/main" id="{BE180A77-0443-396A-EFBF-8E5071B44471}"/>
                </a:ext>
              </a:extLst>
            </xdr14:cNvPr>
            <xdr14:cNvContentPartPr/>
          </xdr14:nvContentPartPr>
          <xdr14:nvPr macro=""/>
          <xdr14:xfrm>
            <a:off x="167400" y="923760"/>
            <a:ext cx="547920" cy="1032480"/>
          </xdr14:xfrm>
        </xdr:contentPart>
      </mc:Choice>
      <mc:Fallback xmlns="">
        <xdr:pic>
          <xdr:nvPicPr>
            <xdr:cNvPr id="66" name="Ink 65">
              <a:extLst>
                <a:ext uri="{FF2B5EF4-FFF2-40B4-BE49-F238E27FC236}">
                  <a16:creationId xmlns:a16="http://schemas.microsoft.com/office/drawing/2014/main" id="{BE180A77-0443-396A-EFBF-8E5071B44471}"/>
                </a:ext>
              </a:extLst>
            </xdr:cNvPr>
            <xdr:cNvPicPr/>
          </xdr:nvPicPr>
          <xdr:blipFill>
            <a:blip xmlns:r="http://schemas.openxmlformats.org/officeDocument/2006/relationships" r:embed="rId28"/>
            <a:stretch>
              <a:fillRect/>
            </a:stretch>
          </xdr:blipFill>
          <xdr:spPr>
            <a:xfrm>
              <a:off x="163091" y="919399"/>
              <a:ext cx="556537" cy="1041202"/>
            </a:xfrm>
            <a:prstGeom prst="rect">
              <a:avLst/>
            </a:prstGeom>
          </xdr:spPr>
        </xdr:pic>
      </mc:Fallback>
    </mc:AlternateContent>
    <xdr:clientData/>
  </xdr:twoCellAnchor>
  <xdr:twoCellAnchor editAs="oneCell">
    <xdr:from>
      <xdr:col>0</xdr:col>
      <xdr:colOff>85320</xdr:colOff>
      <xdr:row>4</xdr:row>
      <xdr:rowOff>76600</xdr:rowOff>
    </xdr:from>
    <xdr:to>
      <xdr:col>1</xdr:col>
      <xdr:colOff>94200</xdr:colOff>
      <xdr:row>6</xdr:row>
      <xdr:rowOff>67200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67" name="Ink 66">
              <a:extLst>
                <a:ext uri="{FF2B5EF4-FFF2-40B4-BE49-F238E27FC236}">
                  <a16:creationId xmlns:a16="http://schemas.microsoft.com/office/drawing/2014/main" id="{D508C931-C4CE-3653-FB09-ABD05496BBB7}"/>
                </a:ext>
              </a:extLst>
            </xdr14:cNvPr>
            <xdr14:cNvContentPartPr/>
          </xdr14:nvContentPartPr>
          <xdr14:nvPr macro=""/>
          <xdr14:xfrm>
            <a:off x="85320" y="818280"/>
            <a:ext cx="618480" cy="361440"/>
          </xdr14:xfrm>
        </xdr:contentPart>
      </mc:Choice>
      <mc:Fallback xmlns="">
        <xdr:pic>
          <xdr:nvPicPr>
            <xdr:cNvPr id="67" name="Ink 66">
              <a:extLst>
                <a:ext uri="{FF2B5EF4-FFF2-40B4-BE49-F238E27FC236}">
                  <a16:creationId xmlns:a16="http://schemas.microsoft.com/office/drawing/2014/main" id="{D508C931-C4CE-3653-FB09-ABD05496BBB7}"/>
                </a:ext>
              </a:extLst>
            </xdr:cNvPr>
            <xdr:cNvPicPr/>
          </xdr:nvPicPr>
          <xdr:blipFill>
            <a:blip xmlns:r="http://schemas.openxmlformats.org/officeDocument/2006/relationships" r:embed="rId30"/>
            <a:stretch>
              <a:fillRect/>
            </a:stretch>
          </xdr:blipFill>
          <xdr:spPr>
            <a:xfrm>
              <a:off x="81000" y="813960"/>
              <a:ext cx="627120" cy="370080"/>
            </a:xfrm>
            <a:prstGeom prst="rect">
              <a:avLst/>
            </a:prstGeom>
          </xdr:spPr>
        </xdr:pic>
      </mc:Fallback>
    </mc:AlternateContent>
    <xdr:clientData/>
  </xdr:twoCellAnchor>
  <xdr:twoCellAnchor editAs="oneCell">
    <xdr:from>
      <xdr:col>2</xdr:col>
      <xdr:colOff>952320</xdr:colOff>
      <xdr:row>7</xdr:row>
      <xdr:rowOff>940</xdr:rowOff>
    </xdr:from>
    <xdr:to>
      <xdr:col>4</xdr:col>
      <xdr:colOff>267360</xdr:colOff>
      <xdr:row>8</xdr:row>
      <xdr:rowOff>99560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73" name="Ink 72">
              <a:extLst>
                <a:ext uri="{FF2B5EF4-FFF2-40B4-BE49-F238E27FC236}">
                  <a16:creationId xmlns:a16="http://schemas.microsoft.com/office/drawing/2014/main" id="{F946548F-D51C-954D-5FF6-028479F3639B}"/>
                </a:ext>
              </a:extLst>
            </xdr14:cNvPr>
            <xdr14:cNvContentPartPr/>
          </xdr14:nvContentPartPr>
          <xdr14:nvPr macro=""/>
          <xdr14:xfrm>
            <a:off x="2171520" y="1298880"/>
            <a:ext cx="1037160" cy="284040"/>
          </xdr14:xfrm>
        </xdr:contentPart>
      </mc:Choice>
      <mc:Fallback xmlns="">
        <xdr:pic>
          <xdr:nvPicPr>
            <xdr:cNvPr id="73" name="Ink 72">
              <a:extLst>
                <a:ext uri="{FF2B5EF4-FFF2-40B4-BE49-F238E27FC236}">
                  <a16:creationId xmlns:a16="http://schemas.microsoft.com/office/drawing/2014/main" id="{F946548F-D51C-954D-5FF6-028479F3639B}"/>
                </a:ext>
              </a:extLst>
            </xdr:cNvPr>
            <xdr:cNvPicPr/>
          </xdr:nvPicPr>
          <xdr:blipFill>
            <a:blip xmlns:r="http://schemas.openxmlformats.org/officeDocument/2006/relationships" r:embed="rId32"/>
            <a:stretch>
              <a:fillRect/>
            </a:stretch>
          </xdr:blipFill>
          <xdr:spPr>
            <a:xfrm>
              <a:off x="2167200" y="1294560"/>
              <a:ext cx="1045800" cy="292680"/>
            </a:xfrm>
            <a:prstGeom prst="rect">
              <a:avLst/>
            </a:prstGeom>
          </xdr:spPr>
        </xdr:pic>
      </mc:Fallback>
    </mc:AlternateContent>
    <xdr:clientData/>
  </xdr:twoCellAnchor>
  <xdr:twoCellAnchor editAs="oneCell">
    <xdr:from>
      <xdr:col>4</xdr:col>
      <xdr:colOff>474720</xdr:colOff>
      <xdr:row>5</xdr:row>
      <xdr:rowOff>96740</xdr:rowOff>
    </xdr:from>
    <xdr:to>
      <xdr:col>5</xdr:col>
      <xdr:colOff>291360</xdr:colOff>
      <xdr:row>5</xdr:row>
      <xdr:rowOff>157220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74" name="Ink 73">
              <a:extLst>
                <a:ext uri="{FF2B5EF4-FFF2-40B4-BE49-F238E27FC236}">
                  <a16:creationId xmlns:a16="http://schemas.microsoft.com/office/drawing/2014/main" id="{D17A8421-FDC0-F6E9-A544-5999D6FFA840}"/>
                </a:ext>
              </a:extLst>
            </xdr14:cNvPr>
            <xdr14:cNvContentPartPr/>
          </xdr14:nvContentPartPr>
          <xdr14:nvPr macro=""/>
          <xdr14:xfrm>
            <a:off x="3416040" y="1023840"/>
            <a:ext cx="426240" cy="60480"/>
          </xdr14:xfrm>
        </xdr:contentPart>
      </mc:Choice>
      <mc:Fallback xmlns="">
        <xdr:pic>
          <xdr:nvPicPr>
            <xdr:cNvPr id="74" name="Ink 73">
              <a:extLst>
                <a:ext uri="{FF2B5EF4-FFF2-40B4-BE49-F238E27FC236}">
                  <a16:creationId xmlns:a16="http://schemas.microsoft.com/office/drawing/2014/main" id="{D17A8421-FDC0-F6E9-A544-5999D6FFA840}"/>
                </a:ext>
              </a:extLst>
            </xdr:cNvPr>
            <xdr:cNvPicPr/>
          </xdr:nvPicPr>
          <xdr:blipFill>
            <a:blip xmlns:r="http://schemas.openxmlformats.org/officeDocument/2006/relationships" r:embed="rId34"/>
            <a:stretch>
              <a:fillRect/>
            </a:stretch>
          </xdr:blipFill>
          <xdr:spPr>
            <a:xfrm>
              <a:off x="3380040" y="951840"/>
              <a:ext cx="497880" cy="204120"/>
            </a:xfrm>
            <a:prstGeom prst="rect">
              <a:avLst/>
            </a:prstGeom>
          </xdr:spPr>
        </xdr:pic>
      </mc:Fallback>
    </mc:AlternateContent>
    <xdr:clientData/>
  </xdr:twoCellAnchor>
  <xdr:twoCellAnchor editAs="oneCell">
    <xdr:from>
      <xdr:col>3</xdr:col>
      <xdr:colOff>465480</xdr:colOff>
      <xdr:row>7</xdr:row>
      <xdr:rowOff>5260</xdr:rowOff>
    </xdr:from>
    <xdr:to>
      <xdr:col>4</xdr:col>
      <xdr:colOff>258360</xdr:colOff>
      <xdr:row>7</xdr:row>
      <xdr:rowOff>144940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75" name="Ink 74">
              <a:extLst>
                <a:ext uri="{FF2B5EF4-FFF2-40B4-BE49-F238E27FC236}">
                  <a16:creationId xmlns:a16="http://schemas.microsoft.com/office/drawing/2014/main" id="{310D395B-C6A7-D4DB-49FD-17B704CC42BB}"/>
                </a:ext>
              </a:extLst>
            </xdr14:cNvPr>
            <xdr14:cNvContentPartPr/>
          </xdr14:nvContentPartPr>
          <xdr14:nvPr macro=""/>
          <xdr14:xfrm>
            <a:off x="2797200" y="1303200"/>
            <a:ext cx="402480" cy="139680"/>
          </xdr14:xfrm>
        </xdr:contentPart>
      </mc:Choice>
      <mc:Fallback xmlns="">
        <xdr:pic>
          <xdr:nvPicPr>
            <xdr:cNvPr id="75" name="Ink 74">
              <a:extLst>
                <a:ext uri="{FF2B5EF4-FFF2-40B4-BE49-F238E27FC236}">
                  <a16:creationId xmlns:a16="http://schemas.microsoft.com/office/drawing/2014/main" id="{310D395B-C6A7-D4DB-49FD-17B704CC42BB}"/>
                </a:ext>
              </a:extLst>
            </xdr:cNvPr>
            <xdr:cNvPicPr/>
          </xdr:nvPicPr>
          <xdr:blipFill>
            <a:blip xmlns:r="http://schemas.openxmlformats.org/officeDocument/2006/relationships" r:embed="rId36"/>
            <a:stretch>
              <a:fillRect/>
            </a:stretch>
          </xdr:blipFill>
          <xdr:spPr>
            <a:xfrm>
              <a:off x="2761200" y="1231560"/>
              <a:ext cx="474120" cy="283320"/>
            </a:xfrm>
            <a:prstGeom prst="rect">
              <a:avLst/>
            </a:prstGeom>
          </xdr:spPr>
        </xdr:pic>
      </mc:Fallback>
    </mc:AlternateContent>
    <xdr:clientData/>
  </xdr:twoCellAnchor>
  <xdr:twoCellAnchor editAs="oneCell">
    <xdr:from>
      <xdr:col>1</xdr:col>
      <xdr:colOff>177720</xdr:colOff>
      <xdr:row>7</xdr:row>
      <xdr:rowOff>18940</xdr:rowOff>
    </xdr:from>
    <xdr:to>
      <xdr:col>1</xdr:col>
      <xdr:colOff>277080</xdr:colOff>
      <xdr:row>9</xdr:row>
      <xdr:rowOff>63900</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76" name="Ink 75">
              <a:extLst>
                <a:ext uri="{FF2B5EF4-FFF2-40B4-BE49-F238E27FC236}">
                  <a16:creationId xmlns:a16="http://schemas.microsoft.com/office/drawing/2014/main" id="{82C69B82-59AD-CB81-E627-6BD8DB3A5310}"/>
                </a:ext>
              </a:extLst>
            </xdr14:cNvPr>
            <xdr14:cNvContentPartPr/>
          </xdr14:nvContentPartPr>
          <xdr14:nvPr macro=""/>
          <xdr14:xfrm>
            <a:off x="787320" y="1316880"/>
            <a:ext cx="99360" cy="415800"/>
          </xdr14:xfrm>
        </xdr:contentPart>
      </mc:Choice>
      <mc:Fallback xmlns="">
        <xdr:pic>
          <xdr:nvPicPr>
            <xdr:cNvPr id="76" name="Ink 75">
              <a:extLst>
                <a:ext uri="{FF2B5EF4-FFF2-40B4-BE49-F238E27FC236}">
                  <a16:creationId xmlns:a16="http://schemas.microsoft.com/office/drawing/2014/main" id="{82C69B82-59AD-CB81-E627-6BD8DB3A5310}"/>
                </a:ext>
              </a:extLst>
            </xdr:cNvPr>
            <xdr:cNvPicPr/>
          </xdr:nvPicPr>
          <xdr:blipFill>
            <a:blip xmlns:r="http://schemas.openxmlformats.org/officeDocument/2006/relationships" r:embed="rId38"/>
            <a:stretch>
              <a:fillRect/>
            </a:stretch>
          </xdr:blipFill>
          <xdr:spPr>
            <a:xfrm>
              <a:off x="783000" y="1312560"/>
              <a:ext cx="108000" cy="424440"/>
            </a:xfrm>
            <a:prstGeom prst="rect">
              <a:avLst/>
            </a:prstGeom>
          </xdr:spPr>
        </xdr:pic>
      </mc:Fallback>
    </mc:AlternateContent>
    <xdr:clientData/>
  </xdr:twoCellAnchor>
  <xdr:twoCellAnchor editAs="oneCell">
    <xdr:from>
      <xdr:col>0</xdr:col>
      <xdr:colOff>457200</xdr:colOff>
      <xdr:row>10</xdr:row>
      <xdr:rowOff>31840</xdr:rowOff>
    </xdr:from>
    <xdr:to>
      <xdr:col>0</xdr:col>
      <xdr:colOff>572760</xdr:colOff>
      <xdr:row>10</xdr:row>
      <xdr:rowOff>110320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77" name="Ink 76">
              <a:extLst>
                <a:ext uri="{FF2B5EF4-FFF2-40B4-BE49-F238E27FC236}">
                  <a16:creationId xmlns:a16="http://schemas.microsoft.com/office/drawing/2014/main" id="{AD4CF18E-DA59-9901-75DE-74411F853C0E}"/>
                </a:ext>
              </a:extLst>
            </xdr14:cNvPr>
            <xdr14:cNvContentPartPr/>
          </xdr14:nvContentPartPr>
          <xdr14:nvPr macro=""/>
          <xdr14:xfrm>
            <a:off x="457200" y="1886040"/>
            <a:ext cx="115560" cy="78480"/>
          </xdr14:xfrm>
        </xdr:contentPart>
      </mc:Choice>
      <mc:Fallback xmlns="">
        <xdr:pic>
          <xdr:nvPicPr>
            <xdr:cNvPr id="77" name="Ink 76">
              <a:extLst>
                <a:ext uri="{FF2B5EF4-FFF2-40B4-BE49-F238E27FC236}">
                  <a16:creationId xmlns:a16="http://schemas.microsoft.com/office/drawing/2014/main" id="{AD4CF18E-DA59-9901-75DE-74411F853C0E}"/>
                </a:ext>
              </a:extLst>
            </xdr:cNvPr>
            <xdr:cNvPicPr/>
          </xdr:nvPicPr>
          <xdr:blipFill>
            <a:blip xmlns:r="http://schemas.openxmlformats.org/officeDocument/2006/relationships" r:embed="rId40"/>
            <a:stretch>
              <a:fillRect/>
            </a:stretch>
          </xdr:blipFill>
          <xdr:spPr>
            <a:xfrm>
              <a:off x="452880" y="1881720"/>
              <a:ext cx="124200" cy="87120"/>
            </a:xfrm>
            <a:prstGeom prst="rect">
              <a:avLst/>
            </a:prstGeom>
          </xdr:spPr>
        </xdr:pic>
      </mc:Fallback>
    </mc:AlternateContent>
    <xdr:clientData/>
  </xdr:twoCellAnchor>
  <xdr:twoCellAnchor editAs="oneCell">
    <xdr:from>
      <xdr:col>1</xdr:col>
      <xdr:colOff>544200</xdr:colOff>
      <xdr:row>7</xdr:row>
      <xdr:rowOff>101740</xdr:rowOff>
    </xdr:from>
    <xdr:to>
      <xdr:col>2</xdr:col>
      <xdr:colOff>112440</xdr:colOff>
      <xdr:row>9</xdr:row>
      <xdr:rowOff>138060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78" name="Ink 77">
              <a:extLst>
                <a:ext uri="{FF2B5EF4-FFF2-40B4-BE49-F238E27FC236}">
                  <a16:creationId xmlns:a16="http://schemas.microsoft.com/office/drawing/2014/main" id="{9EAA791A-4ADE-0C76-2504-6CCE2C73385F}"/>
                </a:ext>
              </a:extLst>
            </xdr14:cNvPr>
            <xdr14:cNvContentPartPr/>
          </xdr14:nvContentPartPr>
          <xdr14:nvPr macro=""/>
          <xdr14:xfrm>
            <a:off x="1153800" y="1399680"/>
            <a:ext cx="177840" cy="407160"/>
          </xdr14:xfrm>
        </xdr:contentPart>
      </mc:Choice>
      <mc:Fallback xmlns="">
        <xdr:pic>
          <xdr:nvPicPr>
            <xdr:cNvPr id="78" name="Ink 77">
              <a:extLst>
                <a:ext uri="{FF2B5EF4-FFF2-40B4-BE49-F238E27FC236}">
                  <a16:creationId xmlns:a16="http://schemas.microsoft.com/office/drawing/2014/main" id="{9EAA791A-4ADE-0C76-2504-6CCE2C73385F}"/>
                </a:ext>
              </a:extLst>
            </xdr:cNvPr>
            <xdr:cNvPicPr/>
          </xdr:nvPicPr>
          <xdr:blipFill>
            <a:blip xmlns:r="http://schemas.openxmlformats.org/officeDocument/2006/relationships" r:embed="rId42"/>
            <a:stretch>
              <a:fillRect/>
            </a:stretch>
          </xdr:blipFill>
          <xdr:spPr>
            <a:xfrm>
              <a:off x="1149480" y="1395360"/>
              <a:ext cx="186480" cy="415800"/>
            </a:xfrm>
            <a:prstGeom prst="rect">
              <a:avLst/>
            </a:prstGeom>
          </xdr:spPr>
        </xdr:pic>
      </mc:Fallback>
    </mc:AlternateContent>
    <xdr:clientData/>
  </xdr:twoCellAnchor>
  <xdr:twoCellAnchor editAs="oneCell">
    <xdr:from>
      <xdr:col>4</xdr:col>
      <xdr:colOff>233520</xdr:colOff>
      <xdr:row>8</xdr:row>
      <xdr:rowOff>100640</xdr:rowOff>
    </xdr:from>
    <xdr:to>
      <xdr:col>5</xdr:col>
      <xdr:colOff>568560</xdr:colOff>
      <xdr:row>9</xdr:row>
      <xdr:rowOff>147060</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88" name="Ink 87">
              <a:extLst>
                <a:ext uri="{FF2B5EF4-FFF2-40B4-BE49-F238E27FC236}">
                  <a16:creationId xmlns:a16="http://schemas.microsoft.com/office/drawing/2014/main" id="{E225D26F-C2B2-BB5D-A524-51321877700B}"/>
                </a:ext>
              </a:extLst>
            </xdr14:cNvPr>
            <xdr14:cNvContentPartPr/>
          </xdr14:nvContentPartPr>
          <xdr14:nvPr macro=""/>
          <xdr14:xfrm>
            <a:off x="3174840" y="1584000"/>
            <a:ext cx="944640" cy="231840"/>
          </xdr14:xfrm>
        </xdr:contentPart>
      </mc:Choice>
      <mc:Fallback xmlns="">
        <xdr:pic>
          <xdr:nvPicPr>
            <xdr:cNvPr id="88" name="Ink 87">
              <a:extLst>
                <a:ext uri="{FF2B5EF4-FFF2-40B4-BE49-F238E27FC236}">
                  <a16:creationId xmlns:a16="http://schemas.microsoft.com/office/drawing/2014/main" id="{E225D26F-C2B2-BB5D-A524-51321877700B}"/>
                </a:ext>
              </a:extLst>
            </xdr:cNvPr>
            <xdr:cNvPicPr/>
          </xdr:nvPicPr>
          <xdr:blipFill>
            <a:blip xmlns:r="http://schemas.openxmlformats.org/officeDocument/2006/relationships" r:embed="rId44"/>
            <a:stretch>
              <a:fillRect/>
            </a:stretch>
          </xdr:blipFill>
          <xdr:spPr>
            <a:xfrm>
              <a:off x="3170520" y="1579680"/>
              <a:ext cx="953280" cy="240480"/>
            </a:xfrm>
            <a:prstGeom prst="rect">
              <a:avLst/>
            </a:prstGeom>
          </xdr:spPr>
        </xdr:pic>
      </mc:Fallback>
    </mc:AlternateContent>
    <xdr:clientData/>
  </xdr:twoCellAnchor>
  <xdr:twoCellAnchor editAs="oneCell">
    <xdr:from>
      <xdr:col>6</xdr:col>
      <xdr:colOff>86040</xdr:colOff>
      <xdr:row>8</xdr:row>
      <xdr:rowOff>104600</xdr:rowOff>
    </xdr:from>
    <xdr:to>
      <xdr:col>7</xdr:col>
      <xdr:colOff>98520</xdr:colOff>
      <xdr:row>9</xdr:row>
      <xdr:rowOff>121140</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98" name="Ink 97">
              <a:extLst>
                <a:ext uri="{FF2B5EF4-FFF2-40B4-BE49-F238E27FC236}">
                  <a16:creationId xmlns:a16="http://schemas.microsoft.com/office/drawing/2014/main" id="{90A4B0F5-7AA6-25E2-62BE-88310DB6F26E}"/>
                </a:ext>
              </a:extLst>
            </xdr14:cNvPr>
            <xdr14:cNvContentPartPr/>
          </xdr14:nvContentPartPr>
          <xdr14:nvPr macro=""/>
          <xdr14:xfrm>
            <a:off x="4246560" y="1587960"/>
            <a:ext cx="622080" cy="201960"/>
          </xdr14:xfrm>
        </xdr:contentPart>
      </mc:Choice>
      <mc:Fallback xmlns="">
        <xdr:pic>
          <xdr:nvPicPr>
            <xdr:cNvPr id="98" name="Ink 97">
              <a:extLst>
                <a:ext uri="{FF2B5EF4-FFF2-40B4-BE49-F238E27FC236}">
                  <a16:creationId xmlns:a16="http://schemas.microsoft.com/office/drawing/2014/main" id="{90A4B0F5-7AA6-25E2-62BE-88310DB6F26E}"/>
                </a:ext>
              </a:extLst>
            </xdr:cNvPr>
            <xdr:cNvPicPr/>
          </xdr:nvPicPr>
          <xdr:blipFill>
            <a:blip xmlns:r="http://schemas.openxmlformats.org/officeDocument/2006/relationships" r:embed="rId46"/>
            <a:stretch>
              <a:fillRect/>
            </a:stretch>
          </xdr:blipFill>
          <xdr:spPr>
            <a:xfrm>
              <a:off x="4242240" y="1583648"/>
              <a:ext cx="630720" cy="210585"/>
            </a:xfrm>
            <a:prstGeom prst="rect">
              <a:avLst/>
            </a:prstGeom>
          </xdr:spPr>
        </xdr:pic>
      </mc:Fallback>
    </mc:AlternateContent>
    <xdr:clientData/>
  </xdr:twoCellAnchor>
  <xdr:twoCellAnchor editAs="oneCell">
    <xdr:from>
      <xdr:col>5</xdr:col>
      <xdr:colOff>26040</xdr:colOff>
      <xdr:row>8</xdr:row>
      <xdr:rowOff>121880</xdr:rowOff>
    </xdr:from>
    <xdr:to>
      <xdr:col>5</xdr:col>
      <xdr:colOff>563520</xdr:colOff>
      <xdr:row>9</xdr:row>
      <xdr:rowOff>58860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99" name="Ink 98">
              <a:extLst>
                <a:ext uri="{FF2B5EF4-FFF2-40B4-BE49-F238E27FC236}">
                  <a16:creationId xmlns:a16="http://schemas.microsoft.com/office/drawing/2014/main" id="{92B84ECA-A924-7EA0-BC33-E49AE67B4F05}"/>
                </a:ext>
              </a:extLst>
            </xdr14:cNvPr>
            <xdr14:cNvContentPartPr/>
          </xdr14:nvContentPartPr>
          <xdr14:nvPr macro=""/>
          <xdr14:xfrm>
            <a:off x="3576960" y="1605240"/>
            <a:ext cx="537480" cy="122400"/>
          </xdr14:xfrm>
        </xdr:contentPart>
      </mc:Choice>
      <mc:Fallback xmlns="">
        <xdr:pic>
          <xdr:nvPicPr>
            <xdr:cNvPr id="99" name="Ink 98">
              <a:extLst>
                <a:ext uri="{FF2B5EF4-FFF2-40B4-BE49-F238E27FC236}">
                  <a16:creationId xmlns:a16="http://schemas.microsoft.com/office/drawing/2014/main" id="{92B84ECA-A924-7EA0-BC33-E49AE67B4F05}"/>
                </a:ext>
              </a:extLst>
            </xdr:cNvPr>
            <xdr:cNvPicPr/>
          </xdr:nvPicPr>
          <xdr:blipFill>
            <a:blip xmlns:r="http://schemas.openxmlformats.org/officeDocument/2006/relationships" r:embed="rId48"/>
            <a:stretch>
              <a:fillRect/>
            </a:stretch>
          </xdr:blipFill>
          <xdr:spPr>
            <a:xfrm>
              <a:off x="3541320" y="1533240"/>
              <a:ext cx="609120" cy="266040"/>
            </a:xfrm>
            <a:prstGeom prst="rect">
              <a:avLst/>
            </a:prstGeom>
          </xdr:spPr>
        </xdr:pic>
      </mc:Fallback>
    </mc:AlternateContent>
    <xdr:clientData/>
  </xdr:twoCellAnchor>
  <xdr:twoCellAnchor editAs="oneCell">
    <xdr:from>
      <xdr:col>2</xdr:col>
      <xdr:colOff>728760</xdr:colOff>
      <xdr:row>10</xdr:row>
      <xdr:rowOff>76160</xdr:rowOff>
    </xdr:from>
    <xdr:to>
      <xdr:col>3</xdr:col>
      <xdr:colOff>81360</xdr:colOff>
      <xdr:row>10</xdr:row>
      <xdr:rowOff>165080</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102" name="Ink 101">
              <a:extLst>
                <a:ext uri="{FF2B5EF4-FFF2-40B4-BE49-F238E27FC236}">
                  <a16:creationId xmlns:a16="http://schemas.microsoft.com/office/drawing/2014/main" id="{05B3DDD4-71BC-0A11-D7D6-EB697CDB05A4}"/>
                </a:ext>
              </a:extLst>
            </xdr14:cNvPr>
            <xdr14:cNvContentPartPr/>
          </xdr14:nvContentPartPr>
          <xdr14:nvPr macro=""/>
          <xdr14:xfrm>
            <a:off x="1947960" y="1930360"/>
            <a:ext cx="465120" cy="88920"/>
          </xdr14:xfrm>
        </xdr:contentPart>
      </mc:Choice>
      <mc:Fallback xmlns="">
        <xdr:pic>
          <xdr:nvPicPr>
            <xdr:cNvPr id="102" name="Ink 101">
              <a:extLst>
                <a:ext uri="{FF2B5EF4-FFF2-40B4-BE49-F238E27FC236}">
                  <a16:creationId xmlns:a16="http://schemas.microsoft.com/office/drawing/2014/main" id="{05B3DDD4-71BC-0A11-D7D6-EB697CDB05A4}"/>
                </a:ext>
              </a:extLst>
            </xdr:cNvPr>
            <xdr:cNvPicPr/>
          </xdr:nvPicPr>
          <xdr:blipFill>
            <a:blip xmlns:r="http://schemas.openxmlformats.org/officeDocument/2006/relationships" r:embed="rId50"/>
            <a:stretch>
              <a:fillRect/>
            </a:stretch>
          </xdr:blipFill>
          <xdr:spPr>
            <a:xfrm>
              <a:off x="1943640" y="1926040"/>
              <a:ext cx="473760" cy="97560"/>
            </a:xfrm>
            <a:prstGeom prst="rect">
              <a:avLst/>
            </a:prstGeom>
          </xdr:spPr>
        </xdr:pic>
      </mc:Fallback>
    </mc:AlternateContent>
    <xdr:clientData/>
  </xdr:twoCellAnchor>
  <xdr:twoCellAnchor editAs="oneCell">
    <xdr:from>
      <xdr:col>3</xdr:col>
      <xdr:colOff>353880</xdr:colOff>
      <xdr:row>10</xdr:row>
      <xdr:rowOff>39440</xdr:rowOff>
    </xdr:from>
    <xdr:to>
      <xdr:col>5</xdr:col>
      <xdr:colOff>72120</xdr:colOff>
      <xdr:row>10</xdr:row>
      <xdr:rowOff>177680</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110" name="Ink 109">
              <a:extLst>
                <a:ext uri="{FF2B5EF4-FFF2-40B4-BE49-F238E27FC236}">
                  <a16:creationId xmlns:a16="http://schemas.microsoft.com/office/drawing/2014/main" id="{B6CF85F8-3C99-ACB6-6E9A-44195C11286E}"/>
                </a:ext>
              </a:extLst>
            </xdr14:cNvPr>
            <xdr14:cNvContentPartPr/>
          </xdr14:nvContentPartPr>
          <xdr14:nvPr macro=""/>
          <xdr14:xfrm>
            <a:off x="2685600" y="1893640"/>
            <a:ext cx="937440" cy="138240"/>
          </xdr14:xfrm>
        </xdr:contentPart>
      </mc:Choice>
      <mc:Fallback xmlns="">
        <xdr:pic>
          <xdr:nvPicPr>
            <xdr:cNvPr id="110" name="Ink 109">
              <a:extLst>
                <a:ext uri="{FF2B5EF4-FFF2-40B4-BE49-F238E27FC236}">
                  <a16:creationId xmlns:a16="http://schemas.microsoft.com/office/drawing/2014/main" id="{B6CF85F8-3C99-ACB6-6E9A-44195C11286E}"/>
                </a:ext>
              </a:extLst>
            </xdr:cNvPr>
            <xdr:cNvPicPr/>
          </xdr:nvPicPr>
          <xdr:blipFill>
            <a:blip xmlns:r="http://schemas.openxmlformats.org/officeDocument/2006/relationships" r:embed="rId52"/>
            <a:stretch>
              <a:fillRect/>
            </a:stretch>
          </xdr:blipFill>
          <xdr:spPr>
            <a:xfrm>
              <a:off x="2681280" y="1889320"/>
              <a:ext cx="946080" cy="146880"/>
            </a:xfrm>
            <a:prstGeom prst="rect">
              <a:avLst/>
            </a:prstGeom>
          </xdr:spPr>
        </xdr:pic>
      </mc:Fallback>
    </mc:AlternateContent>
    <xdr:clientData/>
  </xdr:twoCellAnchor>
  <xdr:twoCellAnchor editAs="oneCell">
    <xdr:from>
      <xdr:col>5</xdr:col>
      <xdr:colOff>289560</xdr:colOff>
      <xdr:row>10</xdr:row>
      <xdr:rowOff>51320</xdr:rowOff>
    </xdr:from>
    <xdr:to>
      <xdr:col>6</xdr:col>
      <xdr:colOff>501840</xdr:colOff>
      <xdr:row>11</xdr:row>
      <xdr:rowOff>42300</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16" name="Ink 115">
              <a:extLst>
                <a:ext uri="{FF2B5EF4-FFF2-40B4-BE49-F238E27FC236}">
                  <a16:creationId xmlns:a16="http://schemas.microsoft.com/office/drawing/2014/main" id="{97D30C18-3D44-0329-4C43-87447F3D0E58}"/>
                </a:ext>
              </a:extLst>
            </xdr14:cNvPr>
            <xdr14:cNvContentPartPr/>
          </xdr14:nvContentPartPr>
          <xdr14:nvPr macro=""/>
          <xdr14:xfrm>
            <a:off x="3840480" y="1905520"/>
            <a:ext cx="821880" cy="176400"/>
          </xdr14:xfrm>
        </xdr:contentPart>
      </mc:Choice>
      <mc:Fallback xmlns="">
        <xdr:pic>
          <xdr:nvPicPr>
            <xdr:cNvPr id="116" name="Ink 115">
              <a:extLst>
                <a:ext uri="{FF2B5EF4-FFF2-40B4-BE49-F238E27FC236}">
                  <a16:creationId xmlns:a16="http://schemas.microsoft.com/office/drawing/2014/main" id="{97D30C18-3D44-0329-4C43-87447F3D0E58}"/>
                </a:ext>
              </a:extLst>
            </xdr:cNvPr>
            <xdr:cNvPicPr/>
          </xdr:nvPicPr>
          <xdr:blipFill>
            <a:blip xmlns:r="http://schemas.openxmlformats.org/officeDocument/2006/relationships" r:embed="rId54"/>
            <a:stretch>
              <a:fillRect/>
            </a:stretch>
          </xdr:blipFill>
          <xdr:spPr>
            <a:xfrm>
              <a:off x="3836162" y="1901200"/>
              <a:ext cx="830516" cy="185040"/>
            </a:xfrm>
            <a:prstGeom prst="rect">
              <a:avLst/>
            </a:prstGeom>
          </xdr:spPr>
        </xdr:pic>
      </mc:Fallback>
    </mc:AlternateContent>
    <xdr:clientData/>
  </xdr:twoCellAnchor>
  <xdr:twoCellAnchor editAs="oneCell">
    <xdr:from>
      <xdr:col>5</xdr:col>
      <xdr:colOff>240960</xdr:colOff>
      <xdr:row>10</xdr:row>
      <xdr:rowOff>88400</xdr:rowOff>
    </xdr:from>
    <xdr:to>
      <xdr:col>6</xdr:col>
      <xdr:colOff>502560</xdr:colOff>
      <xdr:row>10</xdr:row>
      <xdr:rowOff>162920</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17" name="Ink 116">
              <a:extLst>
                <a:ext uri="{FF2B5EF4-FFF2-40B4-BE49-F238E27FC236}">
                  <a16:creationId xmlns:a16="http://schemas.microsoft.com/office/drawing/2014/main" id="{1EC8E784-E26B-08D1-CC39-278410E007B8}"/>
                </a:ext>
              </a:extLst>
            </xdr14:cNvPr>
            <xdr14:cNvContentPartPr/>
          </xdr14:nvContentPartPr>
          <xdr14:nvPr macro=""/>
          <xdr14:xfrm>
            <a:off x="3791880" y="1942600"/>
            <a:ext cx="871200" cy="74520"/>
          </xdr14:xfrm>
        </xdr:contentPart>
      </mc:Choice>
      <mc:Fallback xmlns="">
        <xdr:pic>
          <xdr:nvPicPr>
            <xdr:cNvPr id="117" name="Ink 116">
              <a:extLst>
                <a:ext uri="{FF2B5EF4-FFF2-40B4-BE49-F238E27FC236}">
                  <a16:creationId xmlns:a16="http://schemas.microsoft.com/office/drawing/2014/main" id="{1EC8E784-E26B-08D1-CC39-278410E007B8}"/>
                </a:ext>
              </a:extLst>
            </xdr:cNvPr>
            <xdr:cNvPicPr/>
          </xdr:nvPicPr>
          <xdr:blipFill>
            <a:blip xmlns:r="http://schemas.openxmlformats.org/officeDocument/2006/relationships" r:embed="rId56"/>
            <a:stretch>
              <a:fillRect/>
            </a:stretch>
          </xdr:blipFill>
          <xdr:spPr>
            <a:xfrm>
              <a:off x="3756240" y="1870960"/>
              <a:ext cx="942840" cy="218160"/>
            </a:xfrm>
            <a:prstGeom prst="rect">
              <a:avLst/>
            </a:prstGeom>
          </xdr:spPr>
        </xdr:pic>
      </mc:Fallback>
    </mc:AlternateContent>
    <xdr:clientData/>
  </xdr:twoCellAnchor>
  <xdr:twoCellAnchor editAs="oneCell">
    <xdr:from>
      <xdr:col>1</xdr:col>
      <xdr:colOff>92040</xdr:colOff>
      <xdr:row>11</xdr:row>
      <xdr:rowOff>72540</xdr:rowOff>
    </xdr:from>
    <xdr:to>
      <xdr:col>2</xdr:col>
      <xdr:colOff>16320</xdr:colOff>
      <xdr:row>17</xdr:row>
      <xdr:rowOff>126420</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29" name="Ink 128">
              <a:extLst>
                <a:ext uri="{FF2B5EF4-FFF2-40B4-BE49-F238E27FC236}">
                  <a16:creationId xmlns:a16="http://schemas.microsoft.com/office/drawing/2014/main" id="{E0278C1A-DCCA-7D89-364A-D5C006B61F86}"/>
                </a:ext>
              </a:extLst>
            </xdr14:cNvPr>
            <xdr14:cNvContentPartPr/>
          </xdr14:nvContentPartPr>
          <xdr14:nvPr macro=""/>
          <xdr14:xfrm>
            <a:off x="701640" y="2112160"/>
            <a:ext cx="533880" cy="1166400"/>
          </xdr14:xfrm>
        </xdr:contentPart>
      </mc:Choice>
      <mc:Fallback xmlns="">
        <xdr:pic>
          <xdr:nvPicPr>
            <xdr:cNvPr id="129" name="Ink 128">
              <a:extLst>
                <a:ext uri="{FF2B5EF4-FFF2-40B4-BE49-F238E27FC236}">
                  <a16:creationId xmlns:a16="http://schemas.microsoft.com/office/drawing/2014/main" id="{E0278C1A-DCCA-7D89-364A-D5C006B61F86}"/>
                </a:ext>
              </a:extLst>
            </xdr:cNvPr>
            <xdr:cNvPicPr/>
          </xdr:nvPicPr>
          <xdr:blipFill>
            <a:blip xmlns:r="http://schemas.openxmlformats.org/officeDocument/2006/relationships" r:embed="rId58"/>
            <a:stretch>
              <a:fillRect/>
            </a:stretch>
          </xdr:blipFill>
          <xdr:spPr>
            <a:xfrm>
              <a:off x="697332" y="2107804"/>
              <a:ext cx="542497" cy="1175113"/>
            </a:xfrm>
            <a:prstGeom prst="rect">
              <a:avLst/>
            </a:prstGeom>
          </xdr:spPr>
        </xdr:pic>
      </mc:Fallback>
    </mc:AlternateContent>
    <xdr:clientData/>
  </xdr:twoCellAnchor>
  <xdr:twoCellAnchor editAs="oneCell">
    <xdr:from>
      <xdr:col>1</xdr:col>
      <xdr:colOff>228480</xdr:colOff>
      <xdr:row>12</xdr:row>
      <xdr:rowOff>86200</xdr:rowOff>
    </xdr:from>
    <xdr:to>
      <xdr:col>1</xdr:col>
      <xdr:colOff>228840</xdr:colOff>
      <xdr:row>12</xdr:row>
      <xdr:rowOff>87640</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30" name="Ink 129">
              <a:extLst>
                <a:ext uri="{FF2B5EF4-FFF2-40B4-BE49-F238E27FC236}">
                  <a16:creationId xmlns:a16="http://schemas.microsoft.com/office/drawing/2014/main" id="{49E68D5A-C15F-F18A-A40F-9ABF12C9B2E4}"/>
                </a:ext>
              </a:extLst>
            </xdr14:cNvPr>
            <xdr14:cNvContentPartPr/>
          </xdr14:nvContentPartPr>
          <xdr14:nvPr macro=""/>
          <xdr14:xfrm>
            <a:off x="838080" y="2311240"/>
            <a:ext cx="360" cy="1440"/>
          </xdr14:xfrm>
        </xdr:contentPart>
      </mc:Choice>
      <mc:Fallback xmlns="">
        <xdr:pic>
          <xdr:nvPicPr>
            <xdr:cNvPr id="130" name="Ink 129">
              <a:extLst>
                <a:ext uri="{FF2B5EF4-FFF2-40B4-BE49-F238E27FC236}">
                  <a16:creationId xmlns:a16="http://schemas.microsoft.com/office/drawing/2014/main" id="{49E68D5A-C15F-F18A-A40F-9ABF12C9B2E4}"/>
                </a:ext>
              </a:extLst>
            </xdr:cNvPr>
            <xdr:cNvPicPr/>
          </xdr:nvPicPr>
          <xdr:blipFill>
            <a:blip xmlns:r="http://schemas.openxmlformats.org/officeDocument/2006/relationships" r:embed="rId60"/>
            <a:stretch>
              <a:fillRect/>
            </a:stretch>
          </xdr:blipFill>
          <xdr:spPr>
            <a:xfrm>
              <a:off x="802080" y="2239600"/>
              <a:ext cx="72000" cy="145080"/>
            </a:xfrm>
            <a:prstGeom prst="rect">
              <a:avLst/>
            </a:prstGeom>
          </xdr:spPr>
        </xdr:pic>
      </mc:Fallback>
    </mc:AlternateContent>
    <xdr:clientData/>
  </xdr:twoCellAnchor>
  <xdr:twoCellAnchor editAs="oneCell">
    <xdr:from>
      <xdr:col>1</xdr:col>
      <xdr:colOff>606840</xdr:colOff>
      <xdr:row>11</xdr:row>
      <xdr:rowOff>100620</xdr:rowOff>
    </xdr:from>
    <xdr:to>
      <xdr:col>2</xdr:col>
      <xdr:colOff>651000</xdr:colOff>
      <xdr:row>11</xdr:row>
      <xdr:rowOff>142020</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31" name="Ink 130">
              <a:extLst>
                <a:ext uri="{FF2B5EF4-FFF2-40B4-BE49-F238E27FC236}">
                  <a16:creationId xmlns:a16="http://schemas.microsoft.com/office/drawing/2014/main" id="{38134711-502D-0560-28B2-A4DF6170338D}"/>
                </a:ext>
              </a:extLst>
            </xdr14:cNvPr>
            <xdr14:cNvContentPartPr/>
          </xdr14:nvContentPartPr>
          <xdr14:nvPr macro=""/>
          <xdr14:xfrm>
            <a:off x="1216440" y="2140240"/>
            <a:ext cx="653760" cy="41400"/>
          </xdr14:xfrm>
        </xdr:contentPart>
      </mc:Choice>
      <mc:Fallback xmlns="">
        <xdr:pic>
          <xdr:nvPicPr>
            <xdr:cNvPr id="131" name="Ink 130">
              <a:extLst>
                <a:ext uri="{FF2B5EF4-FFF2-40B4-BE49-F238E27FC236}">
                  <a16:creationId xmlns:a16="http://schemas.microsoft.com/office/drawing/2014/main" id="{38134711-502D-0560-28B2-A4DF6170338D}"/>
                </a:ext>
              </a:extLst>
            </xdr:cNvPr>
            <xdr:cNvPicPr/>
          </xdr:nvPicPr>
          <xdr:blipFill>
            <a:blip xmlns:r="http://schemas.openxmlformats.org/officeDocument/2006/relationships" r:embed="rId62"/>
            <a:stretch>
              <a:fillRect/>
            </a:stretch>
          </xdr:blipFill>
          <xdr:spPr>
            <a:xfrm>
              <a:off x="1180800" y="2068240"/>
              <a:ext cx="725400" cy="185040"/>
            </a:xfrm>
            <a:prstGeom prst="rect">
              <a:avLst/>
            </a:prstGeom>
          </xdr:spPr>
        </xdr:pic>
      </mc:Fallback>
    </mc:AlternateContent>
    <xdr:clientData/>
  </xdr:twoCellAnchor>
  <xdr:twoCellAnchor editAs="oneCell">
    <xdr:from>
      <xdr:col>1</xdr:col>
      <xdr:colOff>581640</xdr:colOff>
      <xdr:row>12</xdr:row>
      <xdr:rowOff>68200</xdr:rowOff>
    </xdr:from>
    <xdr:to>
      <xdr:col>2</xdr:col>
      <xdr:colOff>591960</xdr:colOff>
      <xdr:row>12</xdr:row>
      <xdr:rowOff>104920</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32" name="Ink 131">
              <a:extLst>
                <a:ext uri="{FF2B5EF4-FFF2-40B4-BE49-F238E27FC236}">
                  <a16:creationId xmlns:a16="http://schemas.microsoft.com/office/drawing/2014/main" id="{0F0B3F38-29A8-BC38-CF3D-C0A67DF28315}"/>
                </a:ext>
              </a:extLst>
            </xdr14:cNvPr>
            <xdr14:cNvContentPartPr/>
          </xdr14:nvContentPartPr>
          <xdr14:nvPr macro=""/>
          <xdr14:xfrm>
            <a:off x="1191240" y="2293240"/>
            <a:ext cx="619920" cy="36720"/>
          </xdr14:xfrm>
        </xdr:contentPart>
      </mc:Choice>
      <mc:Fallback xmlns="">
        <xdr:pic>
          <xdr:nvPicPr>
            <xdr:cNvPr id="132" name="Ink 131">
              <a:extLst>
                <a:ext uri="{FF2B5EF4-FFF2-40B4-BE49-F238E27FC236}">
                  <a16:creationId xmlns:a16="http://schemas.microsoft.com/office/drawing/2014/main" id="{0F0B3F38-29A8-BC38-CF3D-C0A67DF28315}"/>
                </a:ext>
              </a:extLst>
            </xdr:cNvPr>
            <xdr:cNvPicPr/>
          </xdr:nvPicPr>
          <xdr:blipFill>
            <a:blip xmlns:r="http://schemas.openxmlformats.org/officeDocument/2006/relationships" r:embed="rId64"/>
            <a:stretch>
              <a:fillRect/>
            </a:stretch>
          </xdr:blipFill>
          <xdr:spPr>
            <a:xfrm>
              <a:off x="1155600" y="2221240"/>
              <a:ext cx="691560" cy="180360"/>
            </a:xfrm>
            <a:prstGeom prst="rect">
              <a:avLst/>
            </a:prstGeom>
          </xdr:spPr>
        </xdr:pic>
      </mc:Fallback>
    </mc:AlternateContent>
    <xdr:clientData/>
  </xdr:twoCellAnchor>
  <xdr:twoCellAnchor editAs="oneCell">
    <xdr:from>
      <xdr:col>1</xdr:col>
      <xdr:colOff>597480</xdr:colOff>
      <xdr:row>13</xdr:row>
      <xdr:rowOff>90860</xdr:rowOff>
    </xdr:from>
    <xdr:to>
      <xdr:col>2</xdr:col>
      <xdr:colOff>560640</xdr:colOff>
      <xdr:row>13</xdr:row>
      <xdr:rowOff>111740</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33" name="Ink 132">
              <a:extLst>
                <a:ext uri="{FF2B5EF4-FFF2-40B4-BE49-F238E27FC236}">
                  <a16:creationId xmlns:a16="http://schemas.microsoft.com/office/drawing/2014/main" id="{25A0A5E3-1EAE-96E6-13B3-A713CF314361}"/>
                </a:ext>
              </a:extLst>
            </xdr14:cNvPr>
            <xdr14:cNvContentPartPr/>
          </xdr14:nvContentPartPr>
          <xdr14:nvPr macro=""/>
          <xdr14:xfrm>
            <a:off x="1207080" y="2501320"/>
            <a:ext cx="572760" cy="20880"/>
          </xdr14:xfrm>
        </xdr:contentPart>
      </mc:Choice>
      <mc:Fallback xmlns="">
        <xdr:pic>
          <xdr:nvPicPr>
            <xdr:cNvPr id="133" name="Ink 132">
              <a:extLst>
                <a:ext uri="{FF2B5EF4-FFF2-40B4-BE49-F238E27FC236}">
                  <a16:creationId xmlns:a16="http://schemas.microsoft.com/office/drawing/2014/main" id="{25A0A5E3-1EAE-96E6-13B3-A713CF314361}"/>
                </a:ext>
              </a:extLst>
            </xdr:cNvPr>
            <xdr:cNvPicPr/>
          </xdr:nvPicPr>
          <xdr:blipFill>
            <a:blip xmlns:r="http://schemas.openxmlformats.org/officeDocument/2006/relationships" r:embed="rId66"/>
            <a:stretch>
              <a:fillRect/>
            </a:stretch>
          </xdr:blipFill>
          <xdr:spPr>
            <a:xfrm>
              <a:off x="1171080" y="2429680"/>
              <a:ext cx="644400" cy="164520"/>
            </a:xfrm>
            <a:prstGeom prst="rect">
              <a:avLst/>
            </a:prstGeom>
          </xdr:spPr>
        </xdr:pic>
      </mc:Fallback>
    </mc:AlternateContent>
    <xdr:clientData/>
  </xdr:twoCellAnchor>
  <xdr:twoCellAnchor editAs="oneCell">
    <xdr:from>
      <xdr:col>1</xdr:col>
      <xdr:colOff>581280</xdr:colOff>
      <xdr:row>14</xdr:row>
      <xdr:rowOff>64200</xdr:rowOff>
    </xdr:from>
    <xdr:to>
      <xdr:col>2</xdr:col>
      <xdr:colOff>981840</xdr:colOff>
      <xdr:row>14</xdr:row>
      <xdr:rowOff>107400</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34" name="Ink 133">
              <a:extLst>
                <a:ext uri="{FF2B5EF4-FFF2-40B4-BE49-F238E27FC236}">
                  <a16:creationId xmlns:a16="http://schemas.microsoft.com/office/drawing/2014/main" id="{E093B4C9-9E1C-001E-CB87-2848A3BCC8E3}"/>
                </a:ext>
              </a:extLst>
            </xdr14:cNvPr>
            <xdr14:cNvContentPartPr/>
          </xdr14:nvContentPartPr>
          <xdr14:nvPr macro=""/>
          <xdr14:xfrm>
            <a:off x="1190880" y="2660080"/>
            <a:ext cx="1010160" cy="43200"/>
          </xdr14:xfrm>
        </xdr:contentPart>
      </mc:Choice>
      <mc:Fallback xmlns="">
        <xdr:pic>
          <xdr:nvPicPr>
            <xdr:cNvPr id="134" name="Ink 133">
              <a:extLst>
                <a:ext uri="{FF2B5EF4-FFF2-40B4-BE49-F238E27FC236}">
                  <a16:creationId xmlns:a16="http://schemas.microsoft.com/office/drawing/2014/main" id="{E093B4C9-9E1C-001E-CB87-2848A3BCC8E3}"/>
                </a:ext>
              </a:extLst>
            </xdr:cNvPr>
            <xdr:cNvPicPr/>
          </xdr:nvPicPr>
          <xdr:blipFill>
            <a:blip xmlns:r="http://schemas.openxmlformats.org/officeDocument/2006/relationships" r:embed="rId68"/>
            <a:stretch>
              <a:fillRect/>
            </a:stretch>
          </xdr:blipFill>
          <xdr:spPr>
            <a:xfrm>
              <a:off x="1154880" y="2588080"/>
              <a:ext cx="1081800" cy="186840"/>
            </a:xfrm>
            <a:prstGeom prst="rect">
              <a:avLst/>
            </a:prstGeom>
          </xdr:spPr>
        </xdr:pic>
      </mc:Fallback>
    </mc:AlternateContent>
    <xdr:clientData/>
  </xdr:twoCellAnchor>
  <xdr:twoCellAnchor editAs="oneCell">
    <xdr:from>
      <xdr:col>2</xdr:col>
      <xdr:colOff>16680</xdr:colOff>
      <xdr:row>15</xdr:row>
      <xdr:rowOff>81100</xdr:rowOff>
    </xdr:from>
    <xdr:to>
      <xdr:col>2</xdr:col>
      <xdr:colOff>268680</xdr:colOff>
      <xdr:row>15</xdr:row>
      <xdr:rowOff>114220</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35" name="Ink 134">
              <a:extLst>
                <a:ext uri="{FF2B5EF4-FFF2-40B4-BE49-F238E27FC236}">
                  <a16:creationId xmlns:a16="http://schemas.microsoft.com/office/drawing/2014/main" id="{162FBD94-56E2-A3DC-C27A-4096B8ABD85D}"/>
                </a:ext>
              </a:extLst>
            </xdr14:cNvPr>
            <xdr14:cNvContentPartPr/>
          </xdr14:nvContentPartPr>
          <xdr14:nvPr macro=""/>
          <xdr14:xfrm>
            <a:off x="1235880" y="2862400"/>
            <a:ext cx="252000" cy="33120"/>
          </xdr14:xfrm>
        </xdr:contentPart>
      </mc:Choice>
      <mc:Fallback xmlns="">
        <xdr:pic>
          <xdr:nvPicPr>
            <xdr:cNvPr id="135" name="Ink 134">
              <a:extLst>
                <a:ext uri="{FF2B5EF4-FFF2-40B4-BE49-F238E27FC236}">
                  <a16:creationId xmlns:a16="http://schemas.microsoft.com/office/drawing/2014/main" id="{162FBD94-56E2-A3DC-C27A-4096B8ABD85D}"/>
                </a:ext>
              </a:extLst>
            </xdr:cNvPr>
            <xdr:cNvPicPr/>
          </xdr:nvPicPr>
          <xdr:blipFill>
            <a:blip xmlns:r="http://schemas.openxmlformats.org/officeDocument/2006/relationships" r:embed="rId70"/>
            <a:stretch>
              <a:fillRect/>
            </a:stretch>
          </xdr:blipFill>
          <xdr:spPr>
            <a:xfrm>
              <a:off x="1200240" y="2790400"/>
              <a:ext cx="323640" cy="176760"/>
            </a:xfrm>
            <a:prstGeom prst="rect">
              <a:avLst/>
            </a:prstGeom>
          </xdr:spPr>
        </xdr:pic>
      </mc:Fallback>
    </mc:AlternateContent>
    <xdr:clientData/>
  </xdr:twoCellAnchor>
  <xdr:twoCellAnchor editAs="oneCell">
    <xdr:from>
      <xdr:col>2</xdr:col>
      <xdr:colOff>16320</xdr:colOff>
      <xdr:row>16</xdr:row>
      <xdr:rowOff>95840</xdr:rowOff>
    </xdr:from>
    <xdr:to>
      <xdr:col>2</xdr:col>
      <xdr:colOff>819480</xdr:colOff>
      <xdr:row>16</xdr:row>
      <xdr:rowOff>128600</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36" name="Ink 135">
              <a:extLst>
                <a:ext uri="{FF2B5EF4-FFF2-40B4-BE49-F238E27FC236}">
                  <a16:creationId xmlns:a16="http://schemas.microsoft.com/office/drawing/2014/main" id="{CA45032B-9426-21B9-1E6B-2BAD41E3677C}"/>
                </a:ext>
              </a:extLst>
            </xdr14:cNvPr>
            <xdr14:cNvContentPartPr/>
          </xdr14:nvContentPartPr>
          <xdr14:nvPr macro=""/>
          <xdr14:xfrm>
            <a:off x="1235520" y="3062560"/>
            <a:ext cx="803160" cy="32760"/>
          </xdr14:xfrm>
        </xdr:contentPart>
      </mc:Choice>
      <mc:Fallback xmlns="">
        <xdr:pic>
          <xdr:nvPicPr>
            <xdr:cNvPr id="136" name="Ink 135">
              <a:extLst>
                <a:ext uri="{FF2B5EF4-FFF2-40B4-BE49-F238E27FC236}">
                  <a16:creationId xmlns:a16="http://schemas.microsoft.com/office/drawing/2014/main" id="{CA45032B-9426-21B9-1E6B-2BAD41E3677C}"/>
                </a:ext>
              </a:extLst>
            </xdr:cNvPr>
            <xdr:cNvPicPr/>
          </xdr:nvPicPr>
          <xdr:blipFill>
            <a:blip xmlns:r="http://schemas.openxmlformats.org/officeDocument/2006/relationships" r:embed="rId72"/>
            <a:stretch>
              <a:fillRect/>
            </a:stretch>
          </xdr:blipFill>
          <xdr:spPr>
            <a:xfrm>
              <a:off x="1199880" y="2990920"/>
              <a:ext cx="874800" cy="176400"/>
            </a:xfrm>
            <a:prstGeom prst="rect">
              <a:avLst/>
            </a:prstGeom>
          </xdr:spPr>
        </xdr:pic>
      </mc:Fallback>
    </mc:AlternateContent>
    <xdr:clientData/>
  </xdr:twoCellAnchor>
  <xdr:twoCellAnchor editAs="oneCell">
    <xdr:from>
      <xdr:col>2</xdr:col>
      <xdr:colOff>863400</xdr:colOff>
      <xdr:row>17</xdr:row>
      <xdr:rowOff>75940</xdr:rowOff>
    </xdr:from>
    <xdr:to>
      <xdr:col>3</xdr:col>
      <xdr:colOff>149400</xdr:colOff>
      <xdr:row>17</xdr:row>
      <xdr:rowOff>144700</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8" name="Ink 147">
              <a:extLst>
                <a:ext uri="{FF2B5EF4-FFF2-40B4-BE49-F238E27FC236}">
                  <a16:creationId xmlns:a16="http://schemas.microsoft.com/office/drawing/2014/main" id="{15C3C2C2-F11F-2D14-52F0-831FE91927B0}"/>
                </a:ext>
              </a:extLst>
            </xdr14:cNvPr>
            <xdr14:cNvContentPartPr/>
          </xdr14:nvContentPartPr>
          <xdr14:nvPr macro=""/>
          <xdr14:xfrm>
            <a:off x="2082600" y="3228080"/>
            <a:ext cx="398520" cy="68760"/>
          </xdr14:xfrm>
        </xdr:contentPart>
      </mc:Choice>
      <mc:Fallback xmlns="">
        <xdr:pic>
          <xdr:nvPicPr>
            <xdr:cNvPr id="148" name="Ink 147">
              <a:extLst>
                <a:ext uri="{FF2B5EF4-FFF2-40B4-BE49-F238E27FC236}">
                  <a16:creationId xmlns:a16="http://schemas.microsoft.com/office/drawing/2014/main" id="{15C3C2C2-F11F-2D14-52F0-831FE91927B0}"/>
                </a:ext>
              </a:extLst>
            </xdr:cNvPr>
            <xdr:cNvPicPr/>
          </xdr:nvPicPr>
          <xdr:blipFill>
            <a:blip xmlns:r="http://schemas.openxmlformats.org/officeDocument/2006/relationships" r:embed="rId74"/>
            <a:stretch>
              <a:fillRect/>
            </a:stretch>
          </xdr:blipFill>
          <xdr:spPr>
            <a:xfrm>
              <a:off x="2078280" y="3223760"/>
              <a:ext cx="407160" cy="77400"/>
            </a:xfrm>
            <a:prstGeom prst="rect">
              <a:avLst/>
            </a:prstGeom>
          </xdr:spPr>
        </xdr:pic>
      </mc:Fallback>
    </mc:AlternateContent>
    <xdr:clientData/>
  </xdr:twoCellAnchor>
  <xdr:twoCellAnchor editAs="oneCell">
    <xdr:from>
      <xdr:col>5</xdr:col>
      <xdr:colOff>350400</xdr:colOff>
      <xdr:row>18</xdr:row>
      <xdr:rowOff>88520</xdr:rowOff>
    </xdr:from>
    <xdr:to>
      <xdr:col>6</xdr:col>
      <xdr:colOff>204480</xdr:colOff>
      <xdr:row>19</xdr:row>
      <xdr:rowOff>129180</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72" name="Ink 171">
              <a:extLst>
                <a:ext uri="{FF2B5EF4-FFF2-40B4-BE49-F238E27FC236}">
                  <a16:creationId xmlns:a16="http://schemas.microsoft.com/office/drawing/2014/main" id="{E71A67AA-98BD-37DF-C295-14B0F59D9C90}"/>
                </a:ext>
              </a:extLst>
            </xdr14:cNvPr>
            <xdr14:cNvContentPartPr/>
          </xdr14:nvContentPartPr>
          <xdr14:nvPr macro=""/>
          <xdr14:xfrm>
            <a:off x="3901320" y="3426080"/>
            <a:ext cx="463680" cy="226080"/>
          </xdr14:xfrm>
        </xdr:contentPart>
      </mc:Choice>
      <mc:Fallback xmlns="">
        <xdr:pic>
          <xdr:nvPicPr>
            <xdr:cNvPr id="172" name="Ink 171">
              <a:extLst>
                <a:ext uri="{FF2B5EF4-FFF2-40B4-BE49-F238E27FC236}">
                  <a16:creationId xmlns:a16="http://schemas.microsoft.com/office/drawing/2014/main" id="{E71A67AA-98BD-37DF-C295-14B0F59D9C90}"/>
                </a:ext>
              </a:extLst>
            </xdr:cNvPr>
            <xdr:cNvPicPr/>
          </xdr:nvPicPr>
          <xdr:blipFill>
            <a:blip xmlns:r="http://schemas.openxmlformats.org/officeDocument/2006/relationships" r:embed="rId76"/>
            <a:stretch>
              <a:fillRect/>
            </a:stretch>
          </xdr:blipFill>
          <xdr:spPr>
            <a:xfrm>
              <a:off x="3897000" y="3421760"/>
              <a:ext cx="472320" cy="234720"/>
            </a:xfrm>
            <a:prstGeom prst="rect">
              <a:avLst/>
            </a:prstGeom>
          </xdr:spPr>
        </xdr:pic>
      </mc:Fallback>
    </mc:AlternateContent>
    <xdr:clientData/>
  </xdr:twoCellAnchor>
  <xdr:twoCellAnchor editAs="oneCell">
    <xdr:from>
      <xdr:col>6</xdr:col>
      <xdr:colOff>246240</xdr:colOff>
      <xdr:row>18</xdr:row>
      <xdr:rowOff>110120</xdr:rowOff>
    </xdr:from>
    <xdr:to>
      <xdr:col>6</xdr:col>
      <xdr:colOff>450000</xdr:colOff>
      <xdr:row>19</xdr:row>
      <xdr:rowOff>25860</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75" name="Ink 174">
              <a:extLst>
                <a:ext uri="{FF2B5EF4-FFF2-40B4-BE49-F238E27FC236}">
                  <a16:creationId xmlns:a16="http://schemas.microsoft.com/office/drawing/2014/main" id="{234A810E-2D86-2E38-DF16-A72380982AF8}"/>
                </a:ext>
              </a:extLst>
            </xdr14:cNvPr>
            <xdr14:cNvContentPartPr/>
          </xdr14:nvContentPartPr>
          <xdr14:nvPr macro=""/>
          <xdr14:xfrm>
            <a:off x="4406760" y="3447680"/>
            <a:ext cx="203760" cy="101160"/>
          </xdr14:xfrm>
        </xdr:contentPart>
      </mc:Choice>
      <mc:Fallback xmlns="">
        <xdr:pic>
          <xdr:nvPicPr>
            <xdr:cNvPr id="175" name="Ink 174">
              <a:extLst>
                <a:ext uri="{FF2B5EF4-FFF2-40B4-BE49-F238E27FC236}">
                  <a16:creationId xmlns:a16="http://schemas.microsoft.com/office/drawing/2014/main" id="{234A810E-2D86-2E38-DF16-A72380982AF8}"/>
                </a:ext>
              </a:extLst>
            </xdr:cNvPr>
            <xdr:cNvPicPr/>
          </xdr:nvPicPr>
          <xdr:blipFill>
            <a:blip xmlns:r="http://schemas.openxmlformats.org/officeDocument/2006/relationships" r:embed="rId78"/>
            <a:stretch>
              <a:fillRect/>
            </a:stretch>
          </xdr:blipFill>
          <xdr:spPr>
            <a:xfrm>
              <a:off x="4402440" y="3443360"/>
              <a:ext cx="212400" cy="109800"/>
            </a:xfrm>
            <a:prstGeom prst="rect">
              <a:avLst/>
            </a:prstGeom>
          </xdr:spPr>
        </xdr:pic>
      </mc:Fallback>
    </mc:AlternateContent>
    <xdr:clientData/>
  </xdr:twoCellAnchor>
  <xdr:twoCellAnchor editAs="oneCell">
    <xdr:from>
      <xdr:col>2</xdr:col>
      <xdr:colOff>928560</xdr:colOff>
      <xdr:row>16</xdr:row>
      <xdr:rowOff>132480</xdr:rowOff>
    </xdr:from>
    <xdr:to>
      <xdr:col>5</xdr:col>
      <xdr:colOff>419520</xdr:colOff>
      <xdr:row>20</xdr:row>
      <xdr:rowOff>45280</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86" name="Ink 185">
              <a:extLst>
                <a:ext uri="{FF2B5EF4-FFF2-40B4-BE49-F238E27FC236}">
                  <a16:creationId xmlns:a16="http://schemas.microsoft.com/office/drawing/2014/main" id="{7C0BD838-5765-F32F-7AD4-449C00258213}"/>
                </a:ext>
              </a:extLst>
            </xdr14:cNvPr>
            <xdr14:cNvContentPartPr/>
          </xdr14:nvContentPartPr>
          <xdr14:nvPr macro=""/>
          <xdr14:xfrm>
            <a:off x="2147760" y="3099200"/>
            <a:ext cx="1822680" cy="654480"/>
          </xdr14:xfrm>
        </xdr:contentPart>
      </mc:Choice>
      <mc:Fallback xmlns="">
        <xdr:pic>
          <xdr:nvPicPr>
            <xdr:cNvPr id="186" name="Ink 185">
              <a:extLst>
                <a:ext uri="{FF2B5EF4-FFF2-40B4-BE49-F238E27FC236}">
                  <a16:creationId xmlns:a16="http://schemas.microsoft.com/office/drawing/2014/main" id="{7C0BD838-5765-F32F-7AD4-449C00258213}"/>
                </a:ext>
              </a:extLst>
            </xdr:cNvPr>
            <xdr:cNvPicPr/>
          </xdr:nvPicPr>
          <xdr:blipFill>
            <a:blip xmlns:r="http://schemas.openxmlformats.org/officeDocument/2006/relationships" r:embed="rId80"/>
            <a:stretch>
              <a:fillRect/>
            </a:stretch>
          </xdr:blipFill>
          <xdr:spPr>
            <a:xfrm>
              <a:off x="2143443" y="3094810"/>
              <a:ext cx="1831315" cy="663260"/>
            </a:xfrm>
            <a:prstGeom prst="rect">
              <a:avLst/>
            </a:prstGeom>
          </xdr:spPr>
        </xdr:pic>
      </mc:Fallback>
    </mc:AlternateContent>
    <xdr:clientData/>
  </xdr:twoCellAnchor>
  <xdr:twoCellAnchor editAs="oneCell">
    <xdr:from>
      <xdr:col>1</xdr:col>
      <xdr:colOff>488040</xdr:colOff>
      <xdr:row>20</xdr:row>
      <xdr:rowOff>40600</xdr:rowOff>
    </xdr:from>
    <xdr:to>
      <xdr:col>2</xdr:col>
      <xdr:colOff>16680</xdr:colOff>
      <xdr:row>23</xdr:row>
      <xdr:rowOff>10300</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89" name="Ink 188">
              <a:extLst>
                <a:ext uri="{FF2B5EF4-FFF2-40B4-BE49-F238E27FC236}">
                  <a16:creationId xmlns:a16="http://schemas.microsoft.com/office/drawing/2014/main" id="{3A2F934A-E03C-45E0-30B4-D9FF4F56B3E8}"/>
                </a:ext>
              </a:extLst>
            </xdr14:cNvPr>
            <xdr14:cNvContentPartPr/>
          </xdr14:nvContentPartPr>
          <xdr14:nvPr macro=""/>
          <xdr14:xfrm>
            <a:off x="1097640" y="3749000"/>
            <a:ext cx="138240" cy="525960"/>
          </xdr14:xfrm>
        </xdr:contentPart>
      </mc:Choice>
      <mc:Fallback xmlns="">
        <xdr:pic>
          <xdr:nvPicPr>
            <xdr:cNvPr id="189" name="Ink 188">
              <a:extLst>
                <a:ext uri="{FF2B5EF4-FFF2-40B4-BE49-F238E27FC236}">
                  <a16:creationId xmlns:a16="http://schemas.microsoft.com/office/drawing/2014/main" id="{3A2F934A-E03C-45E0-30B4-D9FF4F56B3E8}"/>
                </a:ext>
              </a:extLst>
            </xdr:cNvPr>
            <xdr:cNvPicPr/>
          </xdr:nvPicPr>
          <xdr:blipFill>
            <a:blip xmlns:r="http://schemas.openxmlformats.org/officeDocument/2006/relationships" r:embed="rId82"/>
            <a:stretch>
              <a:fillRect/>
            </a:stretch>
          </xdr:blipFill>
          <xdr:spPr>
            <a:xfrm>
              <a:off x="1093320" y="3744680"/>
              <a:ext cx="146880" cy="534600"/>
            </a:xfrm>
            <a:prstGeom prst="rect">
              <a:avLst/>
            </a:prstGeom>
          </xdr:spPr>
        </xdr:pic>
      </mc:Fallback>
    </mc:AlternateContent>
    <xdr:clientData/>
  </xdr:twoCellAnchor>
  <xdr:twoCellAnchor editAs="oneCell">
    <xdr:from>
      <xdr:col>0</xdr:col>
      <xdr:colOff>183600</xdr:colOff>
      <xdr:row>18</xdr:row>
      <xdr:rowOff>132800</xdr:rowOff>
    </xdr:from>
    <xdr:to>
      <xdr:col>1</xdr:col>
      <xdr:colOff>115440</xdr:colOff>
      <xdr:row>23</xdr:row>
      <xdr:rowOff>160420</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202" name="Ink 201">
              <a:extLst>
                <a:ext uri="{FF2B5EF4-FFF2-40B4-BE49-F238E27FC236}">
                  <a16:creationId xmlns:a16="http://schemas.microsoft.com/office/drawing/2014/main" id="{94127D48-ADDF-EE29-012F-B4CEB5B2E973}"/>
                </a:ext>
              </a:extLst>
            </xdr14:cNvPr>
            <xdr14:cNvContentPartPr/>
          </xdr14:nvContentPartPr>
          <xdr14:nvPr macro=""/>
          <xdr14:xfrm>
            <a:off x="183600" y="3470360"/>
            <a:ext cx="541440" cy="954720"/>
          </xdr14:xfrm>
        </xdr:contentPart>
      </mc:Choice>
      <mc:Fallback xmlns="">
        <xdr:pic>
          <xdr:nvPicPr>
            <xdr:cNvPr id="202" name="Ink 201">
              <a:extLst>
                <a:ext uri="{FF2B5EF4-FFF2-40B4-BE49-F238E27FC236}">
                  <a16:creationId xmlns:a16="http://schemas.microsoft.com/office/drawing/2014/main" id="{94127D48-ADDF-EE29-012F-B4CEB5B2E973}"/>
                </a:ext>
              </a:extLst>
            </xdr:cNvPr>
            <xdr:cNvPicPr/>
          </xdr:nvPicPr>
          <xdr:blipFill>
            <a:blip xmlns:r="http://schemas.openxmlformats.org/officeDocument/2006/relationships" r:embed="rId84"/>
            <a:stretch>
              <a:fillRect/>
            </a:stretch>
          </xdr:blipFill>
          <xdr:spPr>
            <a:xfrm>
              <a:off x="179277" y="3466025"/>
              <a:ext cx="550086" cy="963389"/>
            </a:xfrm>
            <a:prstGeom prst="rect">
              <a:avLst/>
            </a:prstGeom>
          </xdr:spPr>
        </xdr:pic>
      </mc:Fallback>
    </mc:AlternateContent>
    <xdr:clientData/>
  </xdr:twoCellAnchor>
  <xdr:twoCellAnchor editAs="oneCell">
    <xdr:from>
      <xdr:col>2</xdr:col>
      <xdr:colOff>846840</xdr:colOff>
      <xdr:row>22</xdr:row>
      <xdr:rowOff>40560</xdr:rowOff>
    </xdr:from>
    <xdr:to>
      <xdr:col>4</xdr:col>
      <xdr:colOff>8160</xdr:colOff>
      <xdr:row>22</xdr:row>
      <xdr:rowOff>171600</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209" name="Ink 208">
              <a:extLst>
                <a:ext uri="{FF2B5EF4-FFF2-40B4-BE49-F238E27FC236}">
                  <a16:creationId xmlns:a16="http://schemas.microsoft.com/office/drawing/2014/main" id="{C8AF0D84-1C5B-2892-1F65-E24202952577}"/>
                </a:ext>
              </a:extLst>
            </xdr14:cNvPr>
            <xdr14:cNvContentPartPr/>
          </xdr14:nvContentPartPr>
          <xdr14:nvPr macro=""/>
          <xdr14:xfrm>
            <a:off x="2066040" y="4119800"/>
            <a:ext cx="883440" cy="131040"/>
          </xdr14:xfrm>
        </xdr:contentPart>
      </mc:Choice>
      <mc:Fallback xmlns="">
        <xdr:pic>
          <xdr:nvPicPr>
            <xdr:cNvPr id="209" name="Ink 208">
              <a:extLst>
                <a:ext uri="{FF2B5EF4-FFF2-40B4-BE49-F238E27FC236}">
                  <a16:creationId xmlns:a16="http://schemas.microsoft.com/office/drawing/2014/main" id="{C8AF0D84-1C5B-2892-1F65-E24202952577}"/>
                </a:ext>
              </a:extLst>
            </xdr:cNvPr>
            <xdr:cNvPicPr/>
          </xdr:nvPicPr>
          <xdr:blipFill>
            <a:blip xmlns:r="http://schemas.openxmlformats.org/officeDocument/2006/relationships" r:embed="rId86"/>
            <a:stretch>
              <a:fillRect/>
            </a:stretch>
          </xdr:blipFill>
          <xdr:spPr>
            <a:xfrm>
              <a:off x="2061720" y="4115480"/>
              <a:ext cx="892080" cy="139680"/>
            </a:xfrm>
            <a:prstGeom prst="rect">
              <a:avLst/>
            </a:prstGeom>
          </xdr:spPr>
        </xdr:pic>
      </mc:Fallback>
    </mc:AlternateContent>
    <xdr:clientData/>
  </xdr:twoCellAnchor>
  <xdr:twoCellAnchor editAs="oneCell">
    <xdr:from>
      <xdr:col>3</xdr:col>
      <xdr:colOff>284400</xdr:colOff>
      <xdr:row>22</xdr:row>
      <xdr:rowOff>33000</xdr:rowOff>
    </xdr:from>
    <xdr:to>
      <xdr:col>4</xdr:col>
      <xdr:colOff>55680</xdr:colOff>
      <xdr:row>22</xdr:row>
      <xdr:rowOff>167280</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210" name="Ink 209">
              <a:extLst>
                <a:ext uri="{FF2B5EF4-FFF2-40B4-BE49-F238E27FC236}">
                  <a16:creationId xmlns:a16="http://schemas.microsoft.com/office/drawing/2014/main" id="{FD04A501-DA81-4A0F-6DF1-0EDA37EFBAC8}"/>
                </a:ext>
              </a:extLst>
            </xdr14:cNvPr>
            <xdr14:cNvContentPartPr/>
          </xdr14:nvContentPartPr>
          <xdr14:nvPr macro=""/>
          <xdr14:xfrm>
            <a:off x="2616120" y="4112240"/>
            <a:ext cx="380880" cy="134280"/>
          </xdr14:xfrm>
        </xdr:contentPart>
      </mc:Choice>
      <mc:Fallback xmlns="">
        <xdr:pic>
          <xdr:nvPicPr>
            <xdr:cNvPr id="210" name="Ink 209">
              <a:extLst>
                <a:ext uri="{FF2B5EF4-FFF2-40B4-BE49-F238E27FC236}">
                  <a16:creationId xmlns:a16="http://schemas.microsoft.com/office/drawing/2014/main" id="{FD04A501-DA81-4A0F-6DF1-0EDA37EFBAC8}"/>
                </a:ext>
              </a:extLst>
            </xdr:cNvPr>
            <xdr:cNvPicPr/>
          </xdr:nvPicPr>
          <xdr:blipFill>
            <a:blip xmlns:r="http://schemas.openxmlformats.org/officeDocument/2006/relationships" r:embed="rId88"/>
            <a:stretch>
              <a:fillRect/>
            </a:stretch>
          </xdr:blipFill>
          <xdr:spPr>
            <a:xfrm>
              <a:off x="2580120" y="4040240"/>
              <a:ext cx="452520" cy="277920"/>
            </a:xfrm>
            <a:prstGeom prst="rect">
              <a:avLst/>
            </a:prstGeom>
          </xdr:spPr>
        </xdr:pic>
      </mc:Fallback>
    </mc:AlternateContent>
    <xdr:clientData/>
  </xdr:twoCellAnchor>
  <xdr:twoCellAnchor editAs="oneCell">
    <xdr:from>
      <xdr:col>1</xdr:col>
      <xdr:colOff>592440</xdr:colOff>
      <xdr:row>20</xdr:row>
      <xdr:rowOff>106120</xdr:rowOff>
    </xdr:from>
    <xdr:to>
      <xdr:col>2</xdr:col>
      <xdr:colOff>370920</xdr:colOff>
      <xdr:row>21</xdr:row>
      <xdr:rowOff>162980</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211" name="Ink 210">
              <a:extLst>
                <a:ext uri="{FF2B5EF4-FFF2-40B4-BE49-F238E27FC236}">
                  <a16:creationId xmlns:a16="http://schemas.microsoft.com/office/drawing/2014/main" id="{4582DA3D-0E07-F039-8577-4E5C3C36386B}"/>
                </a:ext>
              </a:extLst>
            </xdr14:cNvPr>
            <xdr14:cNvContentPartPr/>
          </xdr14:nvContentPartPr>
          <xdr14:nvPr macro=""/>
          <xdr14:xfrm>
            <a:off x="1202040" y="3814520"/>
            <a:ext cx="388080" cy="242280"/>
          </xdr14:xfrm>
        </xdr:contentPart>
      </mc:Choice>
      <mc:Fallback xmlns="">
        <xdr:pic>
          <xdr:nvPicPr>
            <xdr:cNvPr id="211" name="Ink 210">
              <a:extLst>
                <a:ext uri="{FF2B5EF4-FFF2-40B4-BE49-F238E27FC236}">
                  <a16:creationId xmlns:a16="http://schemas.microsoft.com/office/drawing/2014/main" id="{4582DA3D-0E07-F039-8577-4E5C3C36386B}"/>
                </a:ext>
              </a:extLst>
            </xdr:cNvPr>
            <xdr:cNvPicPr/>
          </xdr:nvPicPr>
          <xdr:blipFill>
            <a:blip xmlns:r="http://schemas.openxmlformats.org/officeDocument/2006/relationships" r:embed="rId90"/>
            <a:stretch>
              <a:fillRect/>
            </a:stretch>
          </xdr:blipFill>
          <xdr:spPr>
            <a:xfrm>
              <a:off x="1166400" y="3742880"/>
              <a:ext cx="459720" cy="385920"/>
            </a:xfrm>
            <a:prstGeom prst="rect">
              <a:avLst/>
            </a:prstGeom>
          </xdr:spPr>
        </xdr:pic>
      </mc:Fallback>
    </mc:AlternateContent>
    <xdr:clientData/>
  </xdr:twoCellAnchor>
  <xdr:twoCellAnchor editAs="oneCell">
    <xdr:from>
      <xdr:col>2</xdr:col>
      <xdr:colOff>548400</xdr:colOff>
      <xdr:row>18</xdr:row>
      <xdr:rowOff>149720</xdr:rowOff>
    </xdr:from>
    <xdr:to>
      <xdr:col>2</xdr:col>
      <xdr:colOff>593400</xdr:colOff>
      <xdr:row>18</xdr:row>
      <xdr:rowOff>180680</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212" name="Ink 211">
              <a:extLst>
                <a:ext uri="{FF2B5EF4-FFF2-40B4-BE49-F238E27FC236}">
                  <a16:creationId xmlns:a16="http://schemas.microsoft.com/office/drawing/2014/main" id="{2D900EB2-B399-CF21-DE76-2379F7D812F0}"/>
                </a:ext>
              </a:extLst>
            </xdr14:cNvPr>
            <xdr14:cNvContentPartPr/>
          </xdr14:nvContentPartPr>
          <xdr14:nvPr macro=""/>
          <xdr14:xfrm>
            <a:off x="1767600" y="3487280"/>
            <a:ext cx="45000" cy="30960"/>
          </xdr14:xfrm>
        </xdr:contentPart>
      </mc:Choice>
      <mc:Fallback xmlns="">
        <xdr:pic>
          <xdr:nvPicPr>
            <xdr:cNvPr id="212" name="Ink 211">
              <a:extLst>
                <a:ext uri="{FF2B5EF4-FFF2-40B4-BE49-F238E27FC236}">
                  <a16:creationId xmlns:a16="http://schemas.microsoft.com/office/drawing/2014/main" id="{2D900EB2-B399-CF21-DE76-2379F7D812F0}"/>
                </a:ext>
              </a:extLst>
            </xdr:cNvPr>
            <xdr:cNvPicPr/>
          </xdr:nvPicPr>
          <xdr:blipFill>
            <a:blip xmlns:r="http://schemas.openxmlformats.org/officeDocument/2006/relationships" r:embed="rId92"/>
            <a:stretch>
              <a:fillRect/>
            </a:stretch>
          </xdr:blipFill>
          <xdr:spPr>
            <a:xfrm>
              <a:off x="1763280" y="3482960"/>
              <a:ext cx="53640" cy="39600"/>
            </a:xfrm>
            <a:prstGeom prst="rect">
              <a:avLst/>
            </a:prstGeom>
          </xdr:spPr>
        </xdr:pic>
      </mc:Fallback>
    </mc:AlternateContent>
    <xdr:clientData/>
  </xdr:twoCellAnchor>
  <xdr:twoCellAnchor editAs="oneCell">
    <xdr:from>
      <xdr:col>2</xdr:col>
      <xdr:colOff>607080</xdr:colOff>
      <xdr:row>20</xdr:row>
      <xdr:rowOff>54280</xdr:rowOff>
    </xdr:from>
    <xdr:to>
      <xdr:col>3</xdr:col>
      <xdr:colOff>468000</xdr:colOff>
      <xdr:row>21</xdr:row>
      <xdr:rowOff>175940</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221" name="Ink 220">
              <a:extLst>
                <a:ext uri="{FF2B5EF4-FFF2-40B4-BE49-F238E27FC236}">
                  <a16:creationId xmlns:a16="http://schemas.microsoft.com/office/drawing/2014/main" id="{E6BBF03C-B248-073D-2CAF-0C3184DED93E}"/>
                </a:ext>
              </a:extLst>
            </xdr14:cNvPr>
            <xdr14:cNvContentPartPr/>
          </xdr14:nvContentPartPr>
          <xdr14:nvPr macro=""/>
          <xdr14:xfrm>
            <a:off x="1826280" y="3762680"/>
            <a:ext cx="973440" cy="307080"/>
          </xdr14:xfrm>
        </xdr:contentPart>
      </mc:Choice>
      <mc:Fallback xmlns="">
        <xdr:pic>
          <xdr:nvPicPr>
            <xdr:cNvPr id="221" name="Ink 220">
              <a:extLst>
                <a:ext uri="{FF2B5EF4-FFF2-40B4-BE49-F238E27FC236}">
                  <a16:creationId xmlns:a16="http://schemas.microsoft.com/office/drawing/2014/main" id="{E6BBF03C-B248-073D-2CAF-0C3184DED93E}"/>
                </a:ext>
              </a:extLst>
            </xdr:cNvPr>
            <xdr:cNvPicPr/>
          </xdr:nvPicPr>
          <xdr:blipFill>
            <a:blip xmlns:r="http://schemas.openxmlformats.org/officeDocument/2006/relationships" r:embed="rId94"/>
            <a:stretch>
              <a:fillRect/>
            </a:stretch>
          </xdr:blipFill>
          <xdr:spPr>
            <a:xfrm>
              <a:off x="1821960" y="3758360"/>
              <a:ext cx="982080" cy="315720"/>
            </a:xfrm>
            <a:prstGeom prst="rect">
              <a:avLst/>
            </a:prstGeom>
          </xdr:spPr>
        </xdr:pic>
      </mc:Fallback>
    </mc:AlternateContent>
    <xdr:clientData/>
  </xdr:twoCellAnchor>
  <xdr:twoCellAnchor editAs="oneCell">
    <xdr:from>
      <xdr:col>2</xdr:col>
      <xdr:colOff>969960</xdr:colOff>
      <xdr:row>23</xdr:row>
      <xdr:rowOff>83480</xdr:rowOff>
    </xdr:from>
    <xdr:to>
      <xdr:col>4</xdr:col>
      <xdr:colOff>421800</xdr:colOff>
      <xdr:row>23</xdr:row>
      <xdr:rowOff>174560</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222" name="Ink 221">
              <a:extLst>
                <a:ext uri="{FF2B5EF4-FFF2-40B4-BE49-F238E27FC236}">
                  <a16:creationId xmlns:a16="http://schemas.microsoft.com/office/drawing/2014/main" id="{103C536D-633E-C5F0-0B96-E2C03992886D}"/>
                </a:ext>
              </a:extLst>
            </xdr14:cNvPr>
            <xdr14:cNvContentPartPr/>
          </xdr14:nvContentPartPr>
          <xdr14:nvPr macro=""/>
          <xdr14:xfrm>
            <a:off x="2189160" y="4348140"/>
            <a:ext cx="1173960" cy="91080"/>
          </xdr14:xfrm>
        </xdr:contentPart>
      </mc:Choice>
      <mc:Fallback xmlns="">
        <xdr:pic>
          <xdr:nvPicPr>
            <xdr:cNvPr id="222" name="Ink 221">
              <a:extLst>
                <a:ext uri="{FF2B5EF4-FFF2-40B4-BE49-F238E27FC236}">
                  <a16:creationId xmlns:a16="http://schemas.microsoft.com/office/drawing/2014/main" id="{103C536D-633E-C5F0-0B96-E2C03992886D}"/>
                </a:ext>
              </a:extLst>
            </xdr:cNvPr>
            <xdr:cNvPicPr/>
          </xdr:nvPicPr>
          <xdr:blipFill>
            <a:blip xmlns:r="http://schemas.openxmlformats.org/officeDocument/2006/relationships" r:embed="rId96"/>
            <a:stretch>
              <a:fillRect/>
            </a:stretch>
          </xdr:blipFill>
          <xdr:spPr>
            <a:xfrm>
              <a:off x="2184840" y="4343820"/>
              <a:ext cx="1182600" cy="99720"/>
            </a:xfrm>
            <a:prstGeom prst="rect">
              <a:avLst/>
            </a:prstGeom>
          </xdr:spPr>
        </xdr:pic>
      </mc:Fallback>
    </mc:AlternateContent>
    <xdr:clientData/>
  </xdr:twoCellAnchor>
  <xdr:twoCellAnchor editAs="oneCell">
    <xdr:from>
      <xdr:col>5</xdr:col>
      <xdr:colOff>185160</xdr:colOff>
      <xdr:row>23</xdr:row>
      <xdr:rowOff>28400</xdr:rowOff>
    </xdr:from>
    <xdr:to>
      <xdr:col>6</xdr:col>
      <xdr:colOff>72360</xdr:colOff>
      <xdr:row>24</xdr:row>
      <xdr:rowOff>159780</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228" name="Ink 227">
              <a:extLst>
                <a:ext uri="{FF2B5EF4-FFF2-40B4-BE49-F238E27FC236}">
                  <a16:creationId xmlns:a16="http://schemas.microsoft.com/office/drawing/2014/main" id="{3D96FBD2-CD5D-4FA0-D288-354401A2F423}"/>
                </a:ext>
              </a:extLst>
            </xdr14:cNvPr>
            <xdr14:cNvContentPartPr/>
          </xdr14:nvContentPartPr>
          <xdr14:nvPr macro=""/>
          <xdr14:xfrm>
            <a:off x="3736080" y="4293060"/>
            <a:ext cx="496800" cy="316800"/>
          </xdr14:xfrm>
        </xdr:contentPart>
      </mc:Choice>
      <mc:Fallback xmlns="">
        <xdr:pic>
          <xdr:nvPicPr>
            <xdr:cNvPr id="228" name="Ink 227">
              <a:extLst>
                <a:ext uri="{FF2B5EF4-FFF2-40B4-BE49-F238E27FC236}">
                  <a16:creationId xmlns:a16="http://schemas.microsoft.com/office/drawing/2014/main" id="{3D96FBD2-CD5D-4FA0-D288-354401A2F423}"/>
                </a:ext>
              </a:extLst>
            </xdr:cNvPr>
            <xdr:cNvPicPr/>
          </xdr:nvPicPr>
          <xdr:blipFill>
            <a:blip xmlns:r="http://schemas.openxmlformats.org/officeDocument/2006/relationships" r:embed="rId98"/>
            <a:stretch>
              <a:fillRect/>
            </a:stretch>
          </xdr:blipFill>
          <xdr:spPr>
            <a:xfrm>
              <a:off x="3731760" y="4288740"/>
              <a:ext cx="505440" cy="325440"/>
            </a:xfrm>
            <a:prstGeom prst="rect">
              <a:avLst/>
            </a:prstGeom>
          </xdr:spPr>
        </xdr:pic>
      </mc:Fallback>
    </mc:AlternateContent>
    <xdr:clientData/>
  </xdr:twoCellAnchor>
  <xdr:twoCellAnchor editAs="oneCell">
    <xdr:from>
      <xdr:col>6</xdr:col>
      <xdr:colOff>223560</xdr:colOff>
      <xdr:row>22</xdr:row>
      <xdr:rowOff>127060</xdr:rowOff>
    </xdr:from>
    <xdr:to>
      <xdr:col>7</xdr:col>
      <xdr:colOff>390120</xdr:colOff>
      <xdr:row>24</xdr:row>
      <xdr:rowOff>30540</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236" name="Ink 235">
              <a:extLst>
                <a:ext uri="{FF2B5EF4-FFF2-40B4-BE49-F238E27FC236}">
                  <a16:creationId xmlns:a16="http://schemas.microsoft.com/office/drawing/2014/main" id="{BB54CBC8-57CC-F6C1-CD2F-85B0979CF906}"/>
                </a:ext>
              </a:extLst>
            </xdr14:cNvPr>
            <xdr14:cNvContentPartPr/>
          </xdr14:nvContentPartPr>
          <xdr14:nvPr macro=""/>
          <xdr14:xfrm>
            <a:off x="4384080" y="4206300"/>
            <a:ext cx="776160" cy="274320"/>
          </xdr14:xfrm>
        </xdr:contentPart>
      </mc:Choice>
      <mc:Fallback xmlns="">
        <xdr:pic>
          <xdr:nvPicPr>
            <xdr:cNvPr id="236" name="Ink 235">
              <a:extLst>
                <a:ext uri="{FF2B5EF4-FFF2-40B4-BE49-F238E27FC236}">
                  <a16:creationId xmlns:a16="http://schemas.microsoft.com/office/drawing/2014/main" id="{BB54CBC8-57CC-F6C1-CD2F-85B0979CF906}"/>
                </a:ext>
              </a:extLst>
            </xdr:cNvPr>
            <xdr:cNvPicPr/>
          </xdr:nvPicPr>
          <xdr:blipFill>
            <a:blip xmlns:r="http://schemas.openxmlformats.org/officeDocument/2006/relationships" r:embed="rId100"/>
            <a:stretch>
              <a:fillRect/>
            </a:stretch>
          </xdr:blipFill>
          <xdr:spPr>
            <a:xfrm>
              <a:off x="4379760" y="4201980"/>
              <a:ext cx="784800" cy="282960"/>
            </a:xfrm>
            <a:prstGeom prst="rect">
              <a:avLst/>
            </a:prstGeom>
          </xdr:spPr>
        </xdr:pic>
      </mc:Fallback>
    </mc:AlternateContent>
    <xdr:clientData/>
  </xdr:twoCellAnchor>
  <xdr:twoCellAnchor editAs="oneCell">
    <xdr:from>
      <xdr:col>2</xdr:col>
      <xdr:colOff>878520</xdr:colOff>
      <xdr:row>24</xdr:row>
      <xdr:rowOff>139620</xdr:rowOff>
    </xdr:from>
    <xdr:to>
      <xdr:col>5</xdr:col>
      <xdr:colOff>396840</xdr:colOff>
      <xdr:row>25</xdr:row>
      <xdr:rowOff>89560</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237" name="Ink 236">
              <a:extLst>
                <a:ext uri="{FF2B5EF4-FFF2-40B4-BE49-F238E27FC236}">
                  <a16:creationId xmlns:a16="http://schemas.microsoft.com/office/drawing/2014/main" id="{28B244F4-52E1-70BA-E963-1360A415CAC0}"/>
                </a:ext>
              </a:extLst>
            </xdr14:cNvPr>
            <xdr14:cNvContentPartPr/>
          </xdr14:nvContentPartPr>
          <xdr14:nvPr macro=""/>
          <xdr14:xfrm>
            <a:off x="2097720" y="4589700"/>
            <a:ext cx="1850040" cy="135360"/>
          </xdr14:xfrm>
        </xdr:contentPart>
      </mc:Choice>
      <mc:Fallback xmlns="">
        <xdr:pic>
          <xdr:nvPicPr>
            <xdr:cNvPr id="237" name="Ink 236">
              <a:extLst>
                <a:ext uri="{FF2B5EF4-FFF2-40B4-BE49-F238E27FC236}">
                  <a16:creationId xmlns:a16="http://schemas.microsoft.com/office/drawing/2014/main" id="{28B244F4-52E1-70BA-E963-1360A415CAC0}"/>
                </a:ext>
              </a:extLst>
            </xdr:cNvPr>
            <xdr:cNvPicPr/>
          </xdr:nvPicPr>
          <xdr:blipFill>
            <a:blip xmlns:r="http://schemas.openxmlformats.org/officeDocument/2006/relationships" r:embed="rId102"/>
            <a:stretch>
              <a:fillRect/>
            </a:stretch>
          </xdr:blipFill>
          <xdr:spPr>
            <a:xfrm>
              <a:off x="2093400" y="4585380"/>
              <a:ext cx="1858680" cy="144000"/>
            </a:xfrm>
            <a:prstGeom prst="rect">
              <a:avLst/>
            </a:prstGeom>
          </xdr:spPr>
        </xdr:pic>
      </mc:Fallback>
    </mc:AlternateContent>
    <xdr:clientData/>
  </xdr:twoCellAnchor>
  <xdr:twoCellAnchor editAs="oneCell">
    <xdr:from>
      <xdr:col>1</xdr:col>
      <xdr:colOff>487320</xdr:colOff>
      <xdr:row>24</xdr:row>
      <xdr:rowOff>82740</xdr:rowOff>
    </xdr:from>
    <xdr:to>
      <xdr:col>2</xdr:col>
      <xdr:colOff>111720</xdr:colOff>
      <xdr:row>24</xdr:row>
      <xdr:rowOff>131700</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252" name="Ink 251">
              <a:extLst>
                <a:ext uri="{FF2B5EF4-FFF2-40B4-BE49-F238E27FC236}">
                  <a16:creationId xmlns:a16="http://schemas.microsoft.com/office/drawing/2014/main" id="{7420A51A-135A-5B13-343D-711A80F3F22A}"/>
                </a:ext>
              </a:extLst>
            </xdr14:cNvPr>
            <xdr14:cNvContentPartPr/>
          </xdr14:nvContentPartPr>
          <xdr14:nvPr macro=""/>
          <xdr14:xfrm>
            <a:off x="1096920" y="4532820"/>
            <a:ext cx="234000" cy="48960"/>
          </xdr14:xfrm>
        </xdr:contentPart>
      </mc:Choice>
      <mc:Fallback xmlns="">
        <xdr:pic>
          <xdr:nvPicPr>
            <xdr:cNvPr id="252" name="Ink 251">
              <a:extLst>
                <a:ext uri="{FF2B5EF4-FFF2-40B4-BE49-F238E27FC236}">
                  <a16:creationId xmlns:a16="http://schemas.microsoft.com/office/drawing/2014/main" id="{7420A51A-135A-5B13-343D-711A80F3F22A}"/>
                </a:ext>
              </a:extLst>
            </xdr:cNvPr>
            <xdr:cNvPicPr/>
          </xdr:nvPicPr>
          <xdr:blipFill>
            <a:blip xmlns:r="http://schemas.openxmlformats.org/officeDocument/2006/relationships" r:embed="rId104"/>
            <a:stretch>
              <a:fillRect/>
            </a:stretch>
          </xdr:blipFill>
          <xdr:spPr>
            <a:xfrm>
              <a:off x="1092600" y="4528500"/>
              <a:ext cx="242640" cy="57600"/>
            </a:xfrm>
            <a:prstGeom prst="rect">
              <a:avLst/>
            </a:prstGeom>
          </xdr:spPr>
        </xdr:pic>
      </mc:Fallback>
    </mc:AlternateContent>
    <xdr:clientData/>
  </xdr:twoCellAnchor>
  <xdr:twoCellAnchor editAs="oneCell">
    <xdr:from>
      <xdr:col>6</xdr:col>
      <xdr:colOff>98640</xdr:colOff>
      <xdr:row>24</xdr:row>
      <xdr:rowOff>48180</xdr:rowOff>
    </xdr:from>
    <xdr:to>
      <xdr:col>8</xdr:col>
      <xdr:colOff>186960</xdr:colOff>
      <xdr:row>26</xdr:row>
      <xdr:rowOff>21140</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256" name="Ink 255">
              <a:extLst>
                <a:ext uri="{FF2B5EF4-FFF2-40B4-BE49-F238E27FC236}">
                  <a16:creationId xmlns:a16="http://schemas.microsoft.com/office/drawing/2014/main" id="{422A5DBC-59F3-6FDD-EA3D-4EC100B21F2D}"/>
                </a:ext>
              </a:extLst>
            </xdr14:cNvPr>
            <xdr14:cNvContentPartPr/>
          </xdr14:nvContentPartPr>
          <xdr14:nvPr macro=""/>
          <xdr14:xfrm>
            <a:off x="4259160" y="4498260"/>
            <a:ext cx="1307520" cy="343800"/>
          </xdr14:xfrm>
        </xdr:contentPart>
      </mc:Choice>
      <mc:Fallback xmlns="">
        <xdr:pic>
          <xdr:nvPicPr>
            <xdr:cNvPr id="256" name="Ink 255">
              <a:extLst>
                <a:ext uri="{FF2B5EF4-FFF2-40B4-BE49-F238E27FC236}">
                  <a16:creationId xmlns:a16="http://schemas.microsoft.com/office/drawing/2014/main" id="{422A5DBC-59F3-6FDD-EA3D-4EC100B21F2D}"/>
                </a:ext>
              </a:extLst>
            </xdr:cNvPr>
            <xdr:cNvPicPr/>
          </xdr:nvPicPr>
          <xdr:blipFill>
            <a:blip xmlns:r="http://schemas.openxmlformats.org/officeDocument/2006/relationships" r:embed="rId106"/>
            <a:stretch>
              <a:fillRect/>
            </a:stretch>
          </xdr:blipFill>
          <xdr:spPr>
            <a:xfrm>
              <a:off x="4254840" y="4493940"/>
              <a:ext cx="1316160" cy="352440"/>
            </a:xfrm>
            <a:prstGeom prst="rect">
              <a:avLst/>
            </a:prstGeom>
          </xdr:spPr>
        </xdr:pic>
      </mc:Fallback>
    </mc:AlternateContent>
    <xdr:clientData/>
  </xdr:twoCellAnchor>
  <xdr:twoCellAnchor editAs="oneCell">
    <xdr:from>
      <xdr:col>2</xdr:col>
      <xdr:colOff>520680</xdr:colOff>
      <xdr:row>25</xdr:row>
      <xdr:rowOff>134200</xdr:rowOff>
    </xdr:from>
    <xdr:to>
      <xdr:col>2</xdr:col>
      <xdr:colOff>1058520</xdr:colOff>
      <xdr:row>26</xdr:row>
      <xdr:rowOff>37700</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259" name="Ink 258">
              <a:extLst>
                <a:ext uri="{FF2B5EF4-FFF2-40B4-BE49-F238E27FC236}">
                  <a16:creationId xmlns:a16="http://schemas.microsoft.com/office/drawing/2014/main" id="{15F3D26B-E144-ABD1-D186-A87B15F4C3DF}"/>
                </a:ext>
              </a:extLst>
            </xdr14:cNvPr>
            <xdr14:cNvContentPartPr/>
          </xdr14:nvContentPartPr>
          <xdr14:nvPr macro=""/>
          <xdr14:xfrm>
            <a:off x="1739880" y="4769700"/>
            <a:ext cx="537840" cy="88920"/>
          </xdr14:xfrm>
        </xdr:contentPart>
      </mc:Choice>
      <mc:Fallback xmlns="">
        <xdr:pic>
          <xdr:nvPicPr>
            <xdr:cNvPr id="259" name="Ink 258">
              <a:extLst>
                <a:ext uri="{FF2B5EF4-FFF2-40B4-BE49-F238E27FC236}">
                  <a16:creationId xmlns:a16="http://schemas.microsoft.com/office/drawing/2014/main" id="{15F3D26B-E144-ABD1-D186-A87B15F4C3DF}"/>
                </a:ext>
              </a:extLst>
            </xdr:cNvPr>
            <xdr:cNvPicPr/>
          </xdr:nvPicPr>
          <xdr:blipFill>
            <a:blip xmlns:r="http://schemas.openxmlformats.org/officeDocument/2006/relationships" r:embed="rId108"/>
            <a:stretch>
              <a:fillRect/>
            </a:stretch>
          </xdr:blipFill>
          <xdr:spPr>
            <a:xfrm>
              <a:off x="1735560" y="4765380"/>
              <a:ext cx="546480" cy="97560"/>
            </a:xfrm>
            <a:prstGeom prst="rect">
              <a:avLst/>
            </a:prstGeom>
          </xdr:spPr>
        </xdr:pic>
      </mc:Fallback>
    </mc:AlternateContent>
    <xdr:clientData/>
  </xdr:twoCellAnchor>
  <xdr:twoCellAnchor editAs="oneCell">
    <xdr:from>
      <xdr:col>3</xdr:col>
      <xdr:colOff>90720</xdr:colOff>
      <xdr:row>25</xdr:row>
      <xdr:rowOff>112960</xdr:rowOff>
    </xdr:from>
    <xdr:to>
      <xdr:col>5</xdr:col>
      <xdr:colOff>175440</xdr:colOff>
      <xdr:row>27</xdr:row>
      <xdr:rowOff>120120</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274" name="Ink 273">
              <a:extLst>
                <a:ext uri="{FF2B5EF4-FFF2-40B4-BE49-F238E27FC236}">
                  <a16:creationId xmlns:a16="http://schemas.microsoft.com/office/drawing/2014/main" id="{FEE3A277-9919-62A0-081F-BDBCD14086D3}"/>
                </a:ext>
              </a:extLst>
            </xdr14:cNvPr>
            <xdr14:cNvContentPartPr/>
          </xdr14:nvContentPartPr>
          <xdr14:nvPr macro=""/>
          <xdr14:xfrm>
            <a:off x="2422440" y="4748460"/>
            <a:ext cx="1303920" cy="378000"/>
          </xdr14:xfrm>
        </xdr:contentPart>
      </mc:Choice>
      <mc:Fallback xmlns="">
        <xdr:pic>
          <xdr:nvPicPr>
            <xdr:cNvPr id="274" name="Ink 273">
              <a:extLst>
                <a:ext uri="{FF2B5EF4-FFF2-40B4-BE49-F238E27FC236}">
                  <a16:creationId xmlns:a16="http://schemas.microsoft.com/office/drawing/2014/main" id="{FEE3A277-9919-62A0-081F-BDBCD14086D3}"/>
                </a:ext>
              </a:extLst>
            </xdr:cNvPr>
            <xdr:cNvPicPr/>
          </xdr:nvPicPr>
          <xdr:blipFill>
            <a:blip xmlns:r="http://schemas.openxmlformats.org/officeDocument/2006/relationships" r:embed="rId110"/>
            <a:stretch>
              <a:fillRect/>
            </a:stretch>
          </xdr:blipFill>
          <xdr:spPr>
            <a:xfrm>
              <a:off x="2418120" y="4744140"/>
              <a:ext cx="1312560" cy="386640"/>
            </a:xfrm>
            <a:prstGeom prst="rect">
              <a:avLst/>
            </a:prstGeom>
          </xdr:spPr>
        </xdr:pic>
      </mc:Fallback>
    </mc:AlternateContent>
    <xdr:clientData/>
  </xdr:twoCellAnchor>
  <xdr:twoCellAnchor editAs="oneCell">
    <xdr:from>
      <xdr:col>2</xdr:col>
      <xdr:colOff>454440</xdr:colOff>
      <xdr:row>26</xdr:row>
      <xdr:rowOff>151460</xdr:rowOff>
    </xdr:from>
    <xdr:to>
      <xdr:col>2</xdr:col>
      <xdr:colOff>673320</xdr:colOff>
      <xdr:row>27</xdr:row>
      <xdr:rowOff>51720</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275" name="Ink 274">
              <a:extLst>
                <a:ext uri="{FF2B5EF4-FFF2-40B4-BE49-F238E27FC236}">
                  <a16:creationId xmlns:a16="http://schemas.microsoft.com/office/drawing/2014/main" id="{607E2301-9BF7-0F9D-2D72-F2DDB48391BB}"/>
                </a:ext>
              </a:extLst>
            </xdr14:cNvPr>
            <xdr14:cNvContentPartPr/>
          </xdr14:nvContentPartPr>
          <xdr14:nvPr macro=""/>
          <xdr14:xfrm>
            <a:off x="1673640" y="4972380"/>
            <a:ext cx="218880" cy="85680"/>
          </xdr14:xfrm>
        </xdr:contentPart>
      </mc:Choice>
      <mc:Fallback xmlns="">
        <xdr:pic>
          <xdr:nvPicPr>
            <xdr:cNvPr id="275" name="Ink 274">
              <a:extLst>
                <a:ext uri="{FF2B5EF4-FFF2-40B4-BE49-F238E27FC236}">
                  <a16:creationId xmlns:a16="http://schemas.microsoft.com/office/drawing/2014/main" id="{607E2301-9BF7-0F9D-2D72-F2DDB48391BB}"/>
                </a:ext>
              </a:extLst>
            </xdr:cNvPr>
            <xdr:cNvPicPr/>
          </xdr:nvPicPr>
          <xdr:blipFill>
            <a:blip xmlns:r="http://schemas.openxmlformats.org/officeDocument/2006/relationships" r:embed="rId112"/>
            <a:stretch>
              <a:fillRect/>
            </a:stretch>
          </xdr:blipFill>
          <xdr:spPr>
            <a:xfrm>
              <a:off x="1669320" y="4968060"/>
              <a:ext cx="227520" cy="94320"/>
            </a:xfrm>
            <a:prstGeom prst="rect">
              <a:avLst/>
            </a:prstGeom>
          </xdr:spPr>
        </xdr:pic>
      </mc:Fallback>
    </mc:AlternateContent>
    <xdr:clientData/>
  </xdr:twoCellAnchor>
  <xdr:twoCellAnchor editAs="oneCell">
    <xdr:from>
      <xdr:col>2</xdr:col>
      <xdr:colOff>50520</xdr:colOff>
      <xdr:row>26</xdr:row>
      <xdr:rowOff>98900</xdr:rowOff>
    </xdr:from>
    <xdr:to>
      <xdr:col>2</xdr:col>
      <xdr:colOff>324480</xdr:colOff>
      <xdr:row>26</xdr:row>
      <xdr:rowOff>111860</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276" name="Ink 275">
              <a:extLst>
                <a:ext uri="{FF2B5EF4-FFF2-40B4-BE49-F238E27FC236}">
                  <a16:creationId xmlns:a16="http://schemas.microsoft.com/office/drawing/2014/main" id="{F3D9A080-1EC1-204C-F6E3-2CA7703517AA}"/>
                </a:ext>
              </a:extLst>
            </xdr14:cNvPr>
            <xdr14:cNvContentPartPr/>
          </xdr14:nvContentPartPr>
          <xdr14:nvPr macro=""/>
          <xdr14:xfrm>
            <a:off x="1269720" y="4919820"/>
            <a:ext cx="273960" cy="12960"/>
          </xdr14:xfrm>
        </xdr:contentPart>
      </mc:Choice>
      <mc:Fallback xmlns="">
        <xdr:pic>
          <xdr:nvPicPr>
            <xdr:cNvPr id="276" name="Ink 275">
              <a:extLst>
                <a:ext uri="{FF2B5EF4-FFF2-40B4-BE49-F238E27FC236}">
                  <a16:creationId xmlns:a16="http://schemas.microsoft.com/office/drawing/2014/main" id="{F3D9A080-1EC1-204C-F6E3-2CA7703517AA}"/>
                </a:ext>
              </a:extLst>
            </xdr:cNvPr>
            <xdr:cNvPicPr/>
          </xdr:nvPicPr>
          <xdr:blipFill>
            <a:blip xmlns:r="http://schemas.openxmlformats.org/officeDocument/2006/relationships" r:embed="rId114"/>
            <a:stretch>
              <a:fillRect/>
            </a:stretch>
          </xdr:blipFill>
          <xdr:spPr>
            <a:xfrm>
              <a:off x="1234080" y="4847820"/>
              <a:ext cx="345600" cy="156600"/>
            </a:xfrm>
            <a:prstGeom prst="rect">
              <a:avLst/>
            </a:prstGeom>
          </xdr:spPr>
        </xdr:pic>
      </mc:Fallback>
    </mc:AlternateContent>
    <xdr:clientData/>
  </xdr:twoCellAnchor>
  <xdr:twoCellAnchor editAs="oneCell">
    <xdr:from>
      <xdr:col>3</xdr:col>
      <xdr:colOff>52560</xdr:colOff>
      <xdr:row>25</xdr:row>
      <xdr:rowOff>175240</xdr:rowOff>
    </xdr:from>
    <xdr:to>
      <xdr:col>3</xdr:col>
      <xdr:colOff>357120</xdr:colOff>
      <xdr:row>26</xdr:row>
      <xdr:rowOff>260</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277" name="Ink 276">
              <a:extLst>
                <a:ext uri="{FF2B5EF4-FFF2-40B4-BE49-F238E27FC236}">
                  <a16:creationId xmlns:a16="http://schemas.microsoft.com/office/drawing/2014/main" id="{5147B754-776C-59A6-71EB-D0B6A959506A}"/>
                </a:ext>
              </a:extLst>
            </xdr14:cNvPr>
            <xdr14:cNvContentPartPr/>
          </xdr14:nvContentPartPr>
          <xdr14:nvPr macro=""/>
          <xdr14:xfrm>
            <a:off x="2384280" y="4810740"/>
            <a:ext cx="304560" cy="10440"/>
          </xdr14:xfrm>
        </xdr:contentPart>
      </mc:Choice>
      <mc:Fallback xmlns="">
        <xdr:pic>
          <xdr:nvPicPr>
            <xdr:cNvPr id="277" name="Ink 276">
              <a:extLst>
                <a:ext uri="{FF2B5EF4-FFF2-40B4-BE49-F238E27FC236}">
                  <a16:creationId xmlns:a16="http://schemas.microsoft.com/office/drawing/2014/main" id="{5147B754-776C-59A6-71EB-D0B6A959506A}"/>
                </a:ext>
              </a:extLst>
            </xdr:cNvPr>
            <xdr:cNvPicPr/>
          </xdr:nvPicPr>
          <xdr:blipFill>
            <a:blip xmlns:r="http://schemas.openxmlformats.org/officeDocument/2006/relationships" r:embed="rId116"/>
            <a:stretch>
              <a:fillRect/>
            </a:stretch>
          </xdr:blipFill>
          <xdr:spPr>
            <a:xfrm>
              <a:off x="2348640" y="4738740"/>
              <a:ext cx="376200" cy="154080"/>
            </a:xfrm>
            <a:prstGeom prst="rect">
              <a:avLst/>
            </a:prstGeom>
          </xdr:spPr>
        </xdr:pic>
      </mc:Fallback>
    </mc:AlternateContent>
    <xdr:clientData/>
  </xdr:twoCellAnchor>
  <xdr:twoCellAnchor editAs="oneCell">
    <xdr:from>
      <xdr:col>6</xdr:col>
      <xdr:colOff>88560</xdr:colOff>
      <xdr:row>25</xdr:row>
      <xdr:rowOff>19360</xdr:rowOff>
    </xdr:from>
    <xdr:to>
      <xdr:col>7</xdr:col>
      <xdr:colOff>519720</xdr:colOff>
      <xdr:row>25</xdr:row>
      <xdr:rowOff>64000</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278" name="Ink 277">
              <a:extLst>
                <a:ext uri="{FF2B5EF4-FFF2-40B4-BE49-F238E27FC236}">
                  <a16:creationId xmlns:a16="http://schemas.microsoft.com/office/drawing/2014/main" id="{B817BF80-2E55-1BA6-0F05-C317B8CD27FD}"/>
                </a:ext>
              </a:extLst>
            </xdr14:cNvPr>
            <xdr14:cNvContentPartPr/>
          </xdr14:nvContentPartPr>
          <xdr14:nvPr macro=""/>
          <xdr14:xfrm>
            <a:off x="4249080" y="4654860"/>
            <a:ext cx="1040760" cy="44640"/>
          </xdr14:xfrm>
        </xdr:contentPart>
      </mc:Choice>
      <mc:Fallback xmlns="">
        <xdr:pic>
          <xdr:nvPicPr>
            <xdr:cNvPr id="278" name="Ink 277">
              <a:extLst>
                <a:ext uri="{FF2B5EF4-FFF2-40B4-BE49-F238E27FC236}">
                  <a16:creationId xmlns:a16="http://schemas.microsoft.com/office/drawing/2014/main" id="{B817BF80-2E55-1BA6-0F05-C317B8CD27FD}"/>
                </a:ext>
              </a:extLst>
            </xdr:cNvPr>
            <xdr:cNvPicPr/>
          </xdr:nvPicPr>
          <xdr:blipFill>
            <a:blip xmlns:r="http://schemas.openxmlformats.org/officeDocument/2006/relationships" r:embed="rId118"/>
            <a:stretch>
              <a:fillRect/>
            </a:stretch>
          </xdr:blipFill>
          <xdr:spPr>
            <a:xfrm>
              <a:off x="4213440" y="4583220"/>
              <a:ext cx="1112400" cy="188280"/>
            </a:xfrm>
            <a:prstGeom prst="rect">
              <a:avLst/>
            </a:prstGeom>
          </xdr:spPr>
        </xdr:pic>
      </mc:Fallback>
    </mc:AlternateContent>
    <xdr:clientData/>
  </xdr:twoCellAnchor>
  <xdr:twoCellAnchor editAs="oneCell">
    <xdr:from>
      <xdr:col>5</xdr:col>
      <xdr:colOff>223320</xdr:colOff>
      <xdr:row>22</xdr:row>
      <xdr:rowOff>172060</xdr:rowOff>
    </xdr:from>
    <xdr:to>
      <xdr:col>7</xdr:col>
      <xdr:colOff>422520</xdr:colOff>
      <xdr:row>23</xdr:row>
      <xdr:rowOff>116960</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279" name="Ink 278">
              <a:extLst>
                <a:ext uri="{FF2B5EF4-FFF2-40B4-BE49-F238E27FC236}">
                  <a16:creationId xmlns:a16="http://schemas.microsoft.com/office/drawing/2014/main" id="{C3847B3F-DBEA-5209-AB44-5F024DB3245D}"/>
                </a:ext>
              </a:extLst>
            </xdr14:cNvPr>
            <xdr14:cNvContentPartPr/>
          </xdr14:nvContentPartPr>
          <xdr14:nvPr macro=""/>
          <xdr14:xfrm>
            <a:off x="3774240" y="4251300"/>
            <a:ext cx="1418400" cy="130320"/>
          </xdr14:xfrm>
        </xdr:contentPart>
      </mc:Choice>
      <mc:Fallback xmlns="">
        <xdr:pic>
          <xdr:nvPicPr>
            <xdr:cNvPr id="279" name="Ink 278">
              <a:extLst>
                <a:ext uri="{FF2B5EF4-FFF2-40B4-BE49-F238E27FC236}">
                  <a16:creationId xmlns:a16="http://schemas.microsoft.com/office/drawing/2014/main" id="{C3847B3F-DBEA-5209-AB44-5F024DB3245D}"/>
                </a:ext>
              </a:extLst>
            </xdr:cNvPr>
            <xdr:cNvPicPr/>
          </xdr:nvPicPr>
          <xdr:blipFill>
            <a:blip xmlns:r="http://schemas.openxmlformats.org/officeDocument/2006/relationships" r:embed="rId120"/>
            <a:stretch>
              <a:fillRect/>
            </a:stretch>
          </xdr:blipFill>
          <xdr:spPr>
            <a:xfrm>
              <a:off x="3738600" y="4179660"/>
              <a:ext cx="1490040" cy="273960"/>
            </a:xfrm>
            <a:prstGeom prst="rect">
              <a:avLst/>
            </a:prstGeom>
          </xdr:spPr>
        </xdr:pic>
      </mc:Fallback>
    </mc:AlternateContent>
    <xdr:clientData/>
  </xdr:twoCellAnchor>
  <xdr:twoCellAnchor editAs="oneCell">
    <xdr:from>
      <xdr:col>2</xdr:col>
      <xdr:colOff>1003080</xdr:colOff>
      <xdr:row>20</xdr:row>
      <xdr:rowOff>169940</xdr:rowOff>
    </xdr:from>
    <xdr:to>
      <xdr:col>3</xdr:col>
      <xdr:colOff>421920</xdr:colOff>
      <xdr:row>21</xdr:row>
      <xdr:rowOff>15480</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280" name="Ink 279">
              <a:extLst>
                <a:ext uri="{FF2B5EF4-FFF2-40B4-BE49-F238E27FC236}">
                  <a16:creationId xmlns:a16="http://schemas.microsoft.com/office/drawing/2014/main" id="{5D06EC56-862C-2D69-33E0-3FC86C36065F}"/>
                </a:ext>
              </a:extLst>
            </xdr14:cNvPr>
            <xdr14:cNvContentPartPr/>
          </xdr14:nvContentPartPr>
          <xdr14:nvPr macro=""/>
          <xdr14:xfrm>
            <a:off x="2222280" y="3878340"/>
            <a:ext cx="531360" cy="30960"/>
          </xdr14:xfrm>
        </xdr:contentPart>
      </mc:Choice>
      <mc:Fallback xmlns="">
        <xdr:pic>
          <xdr:nvPicPr>
            <xdr:cNvPr id="280" name="Ink 279">
              <a:extLst>
                <a:ext uri="{FF2B5EF4-FFF2-40B4-BE49-F238E27FC236}">
                  <a16:creationId xmlns:a16="http://schemas.microsoft.com/office/drawing/2014/main" id="{5D06EC56-862C-2D69-33E0-3FC86C36065F}"/>
                </a:ext>
              </a:extLst>
            </xdr:cNvPr>
            <xdr:cNvPicPr/>
          </xdr:nvPicPr>
          <xdr:blipFill>
            <a:blip xmlns:r="http://schemas.openxmlformats.org/officeDocument/2006/relationships" r:embed="rId122"/>
            <a:stretch>
              <a:fillRect/>
            </a:stretch>
          </xdr:blipFill>
          <xdr:spPr>
            <a:xfrm>
              <a:off x="2186280" y="3806340"/>
              <a:ext cx="603000" cy="174600"/>
            </a:xfrm>
            <a:prstGeom prst="rect">
              <a:avLst/>
            </a:prstGeom>
          </xdr:spPr>
        </xdr:pic>
      </mc:Fallback>
    </mc:AlternateContent>
    <xdr:clientData/>
  </xdr:twoCellAnchor>
  <xdr:twoCellAnchor editAs="oneCell">
    <xdr:from>
      <xdr:col>3</xdr:col>
      <xdr:colOff>325080</xdr:colOff>
      <xdr:row>19</xdr:row>
      <xdr:rowOff>106960</xdr:rowOff>
    </xdr:from>
    <xdr:to>
      <xdr:col>5</xdr:col>
      <xdr:colOff>55560</xdr:colOff>
      <xdr:row>19</xdr:row>
      <xdr:rowOff>126760</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281" name="Ink 280">
              <a:extLst>
                <a:ext uri="{FF2B5EF4-FFF2-40B4-BE49-F238E27FC236}">
                  <a16:creationId xmlns:a16="http://schemas.microsoft.com/office/drawing/2014/main" id="{FAB188E9-93A9-3A00-F005-0B1EA65B3105}"/>
                </a:ext>
              </a:extLst>
            </xdr14:cNvPr>
            <xdr14:cNvContentPartPr/>
          </xdr14:nvContentPartPr>
          <xdr14:nvPr macro=""/>
          <xdr14:xfrm>
            <a:off x="2656800" y="3629940"/>
            <a:ext cx="949680" cy="19800"/>
          </xdr14:xfrm>
        </xdr:contentPart>
      </mc:Choice>
      <mc:Fallback xmlns="">
        <xdr:pic>
          <xdr:nvPicPr>
            <xdr:cNvPr id="281" name="Ink 280">
              <a:extLst>
                <a:ext uri="{FF2B5EF4-FFF2-40B4-BE49-F238E27FC236}">
                  <a16:creationId xmlns:a16="http://schemas.microsoft.com/office/drawing/2014/main" id="{FAB188E9-93A9-3A00-F005-0B1EA65B3105}"/>
                </a:ext>
              </a:extLst>
            </xdr:cNvPr>
            <xdr:cNvPicPr/>
          </xdr:nvPicPr>
          <xdr:blipFill>
            <a:blip xmlns:r="http://schemas.openxmlformats.org/officeDocument/2006/relationships" r:embed="rId124"/>
            <a:stretch>
              <a:fillRect/>
            </a:stretch>
          </xdr:blipFill>
          <xdr:spPr>
            <a:xfrm>
              <a:off x="2620800" y="3558300"/>
              <a:ext cx="1021320" cy="163440"/>
            </a:xfrm>
            <a:prstGeom prst="rect">
              <a:avLst/>
            </a:prstGeom>
          </xdr:spPr>
        </xdr:pic>
      </mc:Fallback>
    </mc:AlternateContent>
    <xdr:clientData/>
  </xdr:twoCellAnchor>
  <xdr:twoCellAnchor editAs="oneCell">
    <xdr:from>
      <xdr:col>5</xdr:col>
      <xdr:colOff>340320</xdr:colOff>
      <xdr:row>18</xdr:row>
      <xdr:rowOff>167460</xdr:rowOff>
    </xdr:from>
    <xdr:to>
      <xdr:col>6</xdr:col>
      <xdr:colOff>540000</xdr:colOff>
      <xdr:row>18</xdr:row>
      <xdr:rowOff>182580</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282" name="Ink 281">
              <a:extLst>
                <a:ext uri="{FF2B5EF4-FFF2-40B4-BE49-F238E27FC236}">
                  <a16:creationId xmlns:a16="http://schemas.microsoft.com/office/drawing/2014/main" id="{CF1AF4A6-203B-44EF-CE2F-ACE891EA86C0}"/>
                </a:ext>
              </a:extLst>
            </xdr14:cNvPr>
            <xdr14:cNvContentPartPr/>
          </xdr14:nvContentPartPr>
          <xdr14:nvPr macro=""/>
          <xdr14:xfrm>
            <a:off x="3891240" y="3505020"/>
            <a:ext cx="809280" cy="15120"/>
          </xdr14:xfrm>
        </xdr:contentPart>
      </mc:Choice>
      <mc:Fallback xmlns="">
        <xdr:pic>
          <xdr:nvPicPr>
            <xdr:cNvPr id="282" name="Ink 281">
              <a:extLst>
                <a:ext uri="{FF2B5EF4-FFF2-40B4-BE49-F238E27FC236}">
                  <a16:creationId xmlns:a16="http://schemas.microsoft.com/office/drawing/2014/main" id="{CF1AF4A6-203B-44EF-CE2F-ACE891EA86C0}"/>
                </a:ext>
              </a:extLst>
            </xdr:cNvPr>
            <xdr:cNvPicPr/>
          </xdr:nvPicPr>
          <xdr:blipFill>
            <a:blip xmlns:r="http://schemas.openxmlformats.org/officeDocument/2006/relationships" r:embed="rId126"/>
            <a:stretch>
              <a:fillRect/>
            </a:stretch>
          </xdr:blipFill>
          <xdr:spPr>
            <a:xfrm>
              <a:off x="3855240" y="3433380"/>
              <a:ext cx="880920" cy="158760"/>
            </a:xfrm>
            <a:prstGeom prst="rect">
              <a:avLst/>
            </a:prstGeom>
          </xdr:spPr>
        </xdr:pic>
      </mc:Fallback>
    </mc:AlternateContent>
    <xdr:clientData/>
  </xdr:twoCellAnchor>
  <xdr:twoCellAnchor editAs="oneCell">
    <xdr:from>
      <xdr:col>5</xdr:col>
      <xdr:colOff>55920</xdr:colOff>
      <xdr:row>17</xdr:row>
      <xdr:rowOff>25640</xdr:rowOff>
    </xdr:from>
    <xdr:to>
      <xdr:col>6</xdr:col>
      <xdr:colOff>10800</xdr:colOff>
      <xdr:row>17</xdr:row>
      <xdr:rowOff>71360</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283" name="Ink 282">
              <a:extLst>
                <a:ext uri="{FF2B5EF4-FFF2-40B4-BE49-F238E27FC236}">
                  <a16:creationId xmlns:a16="http://schemas.microsoft.com/office/drawing/2014/main" id="{106E9056-E155-075C-676F-BE2E18A174F6}"/>
                </a:ext>
              </a:extLst>
            </xdr14:cNvPr>
            <xdr14:cNvContentPartPr/>
          </xdr14:nvContentPartPr>
          <xdr14:nvPr macro=""/>
          <xdr14:xfrm>
            <a:off x="3606840" y="3177780"/>
            <a:ext cx="564480" cy="45720"/>
          </xdr14:xfrm>
        </xdr:contentPart>
      </mc:Choice>
      <mc:Fallback xmlns="">
        <xdr:pic>
          <xdr:nvPicPr>
            <xdr:cNvPr id="283" name="Ink 282">
              <a:extLst>
                <a:ext uri="{FF2B5EF4-FFF2-40B4-BE49-F238E27FC236}">
                  <a16:creationId xmlns:a16="http://schemas.microsoft.com/office/drawing/2014/main" id="{106E9056-E155-075C-676F-BE2E18A174F6}"/>
                </a:ext>
              </a:extLst>
            </xdr:cNvPr>
            <xdr:cNvPicPr/>
          </xdr:nvPicPr>
          <xdr:blipFill>
            <a:blip xmlns:r="http://schemas.openxmlformats.org/officeDocument/2006/relationships" r:embed="rId128"/>
            <a:stretch>
              <a:fillRect/>
            </a:stretch>
          </xdr:blipFill>
          <xdr:spPr>
            <a:xfrm>
              <a:off x="3570840" y="3105780"/>
              <a:ext cx="636120" cy="189360"/>
            </a:xfrm>
            <a:prstGeom prst="rect">
              <a:avLst/>
            </a:prstGeom>
          </xdr:spPr>
        </xdr:pic>
      </mc:Fallback>
    </mc:AlternateContent>
    <xdr:clientData/>
  </xdr:twoCellAnchor>
  <xdr:twoCellAnchor editAs="oneCell">
    <xdr:from>
      <xdr:col>3</xdr:col>
      <xdr:colOff>93960</xdr:colOff>
      <xdr:row>2</xdr:row>
      <xdr:rowOff>88880</xdr:rowOff>
    </xdr:from>
    <xdr:to>
      <xdr:col>3</xdr:col>
      <xdr:colOff>535680</xdr:colOff>
      <xdr:row>2</xdr:row>
      <xdr:rowOff>89240</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284" name="Ink 283">
              <a:extLst>
                <a:ext uri="{FF2B5EF4-FFF2-40B4-BE49-F238E27FC236}">
                  <a16:creationId xmlns:a16="http://schemas.microsoft.com/office/drawing/2014/main" id="{42F1595F-3420-2345-0097-E8B42988B153}"/>
                </a:ext>
              </a:extLst>
            </xdr14:cNvPr>
            <xdr14:cNvContentPartPr/>
          </xdr14:nvContentPartPr>
          <xdr14:nvPr macro=""/>
          <xdr14:xfrm>
            <a:off x="2425680" y="459720"/>
            <a:ext cx="441720" cy="360"/>
          </xdr14:xfrm>
        </xdr:contentPart>
      </mc:Choice>
      <mc:Fallback xmlns="">
        <xdr:pic>
          <xdr:nvPicPr>
            <xdr:cNvPr id="284" name="Ink 283">
              <a:extLst>
                <a:ext uri="{FF2B5EF4-FFF2-40B4-BE49-F238E27FC236}">
                  <a16:creationId xmlns:a16="http://schemas.microsoft.com/office/drawing/2014/main" id="{42F1595F-3420-2345-0097-E8B42988B153}"/>
                </a:ext>
              </a:extLst>
            </xdr:cNvPr>
            <xdr:cNvPicPr/>
          </xdr:nvPicPr>
          <xdr:blipFill>
            <a:blip xmlns:r="http://schemas.openxmlformats.org/officeDocument/2006/relationships" r:embed="rId130"/>
            <a:stretch>
              <a:fillRect/>
            </a:stretch>
          </xdr:blipFill>
          <xdr:spPr>
            <a:xfrm>
              <a:off x="2389680" y="387720"/>
              <a:ext cx="513360" cy="144000"/>
            </a:xfrm>
            <a:prstGeom prst="rect">
              <a:avLst/>
            </a:prstGeom>
          </xdr:spPr>
        </xdr:pic>
      </mc:Fallback>
    </mc:AlternateContent>
    <xdr:clientData/>
  </xdr:twoCellAnchor>
  <xdr:twoCellAnchor editAs="oneCell">
    <xdr:from>
      <xdr:col>4</xdr:col>
      <xdr:colOff>464640</xdr:colOff>
      <xdr:row>5</xdr:row>
      <xdr:rowOff>96740</xdr:rowOff>
    </xdr:from>
    <xdr:to>
      <xdr:col>5</xdr:col>
      <xdr:colOff>143040</xdr:colOff>
      <xdr:row>5</xdr:row>
      <xdr:rowOff>104660</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285" name="Ink 284">
              <a:extLst>
                <a:ext uri="{FF2B5EF4-FFF2-40B4-BE49-F238E27FC236}">
                  <a16:creationId xmlns:a16="http://schemas.microsoft.com/office/drawing/2014/main" id="{35A3F73D-0199-AA95-9AAB-FF0E520FEEDC}"/>
                </a:ext>
              </a:extLst>
            </xdr14:cNvPr>
            <xdr14:cNvContentPartPr/>
          </xdr14:nvContentPartPr>
          <xdr14:nvPr macro=""/>
          <xdr14:xfrm>
            <a:off x="3405960" y="1023840"/>
            <a:ext cx="288000" cy="7920"/>
          </xdr14:xfrm>
        </xdr:contentPart>
      </mc:Choice>
      <mc:Fallback xmlns="">
        <xdr:pic>
          <xdr:nvPicPr>
            <xdr:cNvPr id="285" name="Ink 284">
              <a:extLst>
                <a:ext uri="{FF2B5EF4-FFF2-40B4-BE49-F238E27FC236}">
                  <a16:creationId xmlns:a16="http://schemas.microsoft.com/office/drawing/2014/main" id="{35A3F73D-0199-AA95-9AAB-FF0E520FEEDC}"/>
                </a:ext>
              </a:extLst>
            </xdr:cNvPr>
            <xdr:cNvPicPr/>
          </xdr:nvPicPr>
          <xdr:blipFill>
            <a:blip xmlns:r="http://schemas.openxmlformats.org/officeDocument/2006/relationships" r:embed="rId132"/>
            <a:stretch>
              <a:fillRect/>
            </a:stretch>
          </xdr:blipFill>
          <xdr:spPr>
            <a:xfrm>
              <a:off x="3369960" y="951840"/>
              <a:ext cx="359640" cy="151560"/>
            </a:xfrm>
            <a:prstGeom prst="rect">
              <a:avLst/>
            </a:prstGeom>
          </xdr:spPr>
        </xdr:pic>
      </mc:Fallback>
    </mc:AlternateContent>
    <xdr:clientData/>
  </xdr:twoCellAnchor>
  <xdr:twoCellAnchor editAs="oneCell">
    <xdr:from>
      <xdr:col>3</xdr:col>
      <xdr:colOff>446760</xdr:colOff>
      <xdr:row>6</xdr:row>
      <xdr:rowOff>166560</xdr:rowOff>
    </xdr:from>
    <xdr:to>
      <xdr:col>4</xdr:col>
      <xdr:colOff>501360</xdr:colOff>
      <xdr:row>7</xdr:row>
      <xdr:rowOff>132340</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286" name="Ink 285">
              <a:extLst>
                <a:ext uri="{FF2B5EF4-FFF2-40B4-BE49-F238E27FC236}">
                  <a16:creationId xmlns:a16="http://schemas.microsoft.com/office/drawing/2014/main" id="{52C0BC71-F737-A9CE-0DB6-FD10EE754484}"/>
                </a:ext>
              </a:extLst>
            </xdr14:cNvPr>
            <xdr14:cNvContentPartPr/>
          </xdr14:nvContentPartPr>
          <xdr14:nvPr macro=""/>
          <xdr14:xfrm>
            <a:off x="2778480" y="1279080"/>
            <a:ext cx="664200" cy="151200"/>
          </xdr14:xfrm>
        </xdr:contentPart>
      </mc:Choice>
      <mc:Fallback xmlns="">
        <xdr:pic>
          <xdr:nvPicPr>
            <xdr:cNvPr id="286" name="Ink 285">
              <a:extLst>
                <a:ext uri="{FF2B5EF4-FFF2-40B4-BE49-F238E27FC236}">
                  <a16:creationId xmlns:a16="http://schemas.microsoft.com/office/drawing/2014/main" id="{52C0BC71-F737-A9CE-0DB6-FD10EE754484}"/>
                </a:ext>
              </a:extLst>
            </xdr:cNvPr>
            <xdr:cNvPicPr/>
          </xdr:nvPicPr>
          <xdr:blipFill>
            <a:blip xmlns:r="http://schemas.openxmlformats.org/officeDocument/2006/relationships" r:embed="rId134"/>
            <a:stretch>
              <a:fillRect/>
            </a:stretch>
          </xdr:blipFill>
          <xdr:spPr>
            <a:xfrm>
              <a:off x="2742840" y="1207440"/>
              <a:ext cx="735840" cy="294840"/>
            </a:xfrm>
            <a:prstGeom prst="rect">
              <a:avLst/>
            </a:prstGeom>
          </xdr:spPr>
        </xdr:pic>
      </mc:Fallback>
    </mc:AlternateContent>
    <xdr:clientData/>
  </xdr:twoCellAnchor>
  <xdr:twoCellAnchor editAs="oneCell">
    <xdr:from>
      <xdr:col>5</xdr:col>
      <xdr:colOff>45480</xdr:colOff>
      <xdr:row>8</xdr:row>
      <xdr:rowOff>153200</xdr:rowOff>
    </xdr:from>
    <xdr:to>
      <xdr:col>6</xdr:col>
      <xdr:colOff>10080</xdr:colOff>
      <xdr:row>9</xdr:row>
      <xdr:rowOff>15660</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287" name="Ink 286">
              <a:extLst>
                <a:ext uri="{FF2B5EF4-FFF2-40B4-BE49-F238E27FC236}">
                  <a16:creationId xmlns:a16="http://schemas.microsoft.com/office/drawing/2014/main" id="{A79E0D4E-8159-3E76-758E-AF3765285E39}"/>
                </a:ext>
              </a:extLst>
            </xdr14:cNvPr>
            <xdr14:cNvContentPartPr/>
          </xdr14:nvContentPartPr>
          <xdr14:nvPr macro=""/>
          <xdr14:xfrm>
            <a:off x="3596400" y="1636560"/>
            <a:ext cx="574200" cy="47880"/>
          </xdr14:xfrm>
        </xdr:contentPart>
      </mc:Choice>
      <mc:Fallback xmlns="">
        <xdr:pic>
          <xdr:nvPicPr>
            <xdr:cNvPr id="287" name="Ink 286">
              <a:extLst>
                <a:ext uri="{FF2B5EF4-FFF2-40B4-BE49-F238E27FC236}">
                  <a16:creationId xmlns:a16="http://schemas.microsoft.com/office/drawing/2014/main" id="{A79E0D4E-8159-3E76-758E-AF3765285E39}"/>
                </a:ext>
              </a:extLst>
            </xdr:cNvPr>
            <xdr:cNvPicPr/>
          </xdr:nvPicPr>
          <xdr:blipFill>
            <a:blip xmlns:r="http://schemas.openxmlformats.org/officeDocument/2006/relationships" r:embed="rId136"/>
            <a:stretch>
              <a:fillRect/>
            </a:stretch>
          </xdr:blipFill>
          <xdr:spPr>
            <a:xfrm>
              <a:off x="3560760" y="1564560"/>
              <a:ext cx="645840" cy="191520"/>
            </a:xfrm>
            <a:prstGeom prst="rect">
              <a:avLst/>
            </a:prstGeom>
          </xdr:spPr>
        </xdr:pic>
      </mc:Fallback>
    </mc:AlternateContent>
    <xdr:clientData/>
  </xdr:twoCellAnchor>
  <xdr:twoCellAnchor editAs="oneCell">
    <xdr:from>
      <xdr:col>5</xdr:col>
      <xdr:colOff>332400</xdr:colOff>
      <xdr:row>10</xdr:row>
      <xdr:rowOff>116800</xdr:rowOff>
    </xdr:from>
    <xdr:to>
      <xdr:col>7</xdr:col>
      <xdr:colOff>297600</xdr:colOff>
      <xdr:row>10</xdr:row>
      <xdr:rowOff>169000</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288" name="Ink 287">
              <a:extLst>
                <a:ext uri="{FF2B5EF4-FFF2-40B4-BE49-F238E27FC236}">
                  <a16:creationId xmlns:a16="http://schemas.microsoft.com/office/drawing/2014/main" id="{664239F7-4605-B8B4-EDF0-98B9B477FF8C}"/>
                </a:ext>
              </a:extLst>
            </xdr14:cNvPr>
            <xdr14:cNvContentPartPr/>
          </xdr14:nvContentPartPr>
          <xdr14:nvPr macro=""/>
          <xdr14:xfrm>
            <a:off x="3883320" y="1971000"/>
            <a:ext cx="1184400" cy="52200"/>
          </xdr14:xfrm>
        </xdr:contentPart>
      </mc:Choice>
      <mc:Fallback xmlns="">
        <xdr:pic>
          <xdr:nvPicPr>
            <xdr:cNvPr id="288" name="Ink 287">
              <a:extLst>
                <a:ext uri="{FF2B5EF4-FFF2-40B4-BE49-F238E27FC236}">
                  <a16:creationId xmlns:a16="http://schemas.microsoft.com/office/drawing/2014/main" id="{664239F7-4605-B8B4-EDF0-98B9B477FF8C}"/>
                </a:ext>
              </a:extLst>
            </xdr:cNvPr>
            <xdr:cNvPicPr/>
          </xdr:nvPicPr>
          <xdr:blipFill>
            <a:blip xmlns:r="http://schemas.openxmlformats.org/officeDocument/2006/relationships" r:embed="rId138"/>
            <a:stretch>
              <a:fillRect/>
            </a:stretch>
          </xdr:blipFill>
          <xdr:spPr>
            <a:xfrm>
              <a:off x="3847680" y="1899000"/>
              <a:ext cx="1256040" cy="19584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725809</xdr:colOff>
      <xdr:row>44</xdr:row>
      <xdr:rowOff>107522</xdr:rowOff>
    </xdr:from>
    <xdr:to>
      <xdr:col>10</xdr:col>
      <xdr:colOff>302423</xdr:colOff>
      <xdr:row>59</xdr:row>
      <xdr:rowOff>8079</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7616C48A-DF4E-F77E-5127-AE08B8E9940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76173" y="8235522"/>
              <a:ext cx="1827977" cy="2671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85698</xdr:colOff>
      <xdr:row>45</xdr:row>
      <xdr:rowOff>23107</xdr:rowOff>
    </xdr:from>
    <xdr:to>
      <xdr:col>8</xdr:col>
      <xdr:colOff>703727</xdr:colOff>
      <xdr:row>59</xdr:row>
      <xdr:rowOff>107814</xdr:rowOff>
    </xdr:to>
    <mc:AlternateContent xmlns:mc="http://schemas.openxmlformats.org/markup-compatibility/2006" xmlns:a14="http://schemas.microsoft.com/office/drawing/2010/main">
      <mc:Choice Requires="a14">
        <xdr:graphicFrame macro="">
          <xdr:nvGraphicFramePr>
            <xdr:cNvPr id="3" name="OrderChannel">
              <a:extLst>
                <a:ext uri="{FF2B5EF4-FFF2-40B4-BE49-F238E27FC236}">
                  <a16:creationId xmlns:a16="http://schemas.microsoft.com/office/drawing/2014/main" id="{39787B60-F28D-26F9-25AF-7E545AC95044}"/>
                </a:ext>
              </a:extLst>
            </xdr:cNvPr>
            <xdr:cNvGraphicFramePr/>
          </xdr:nvGraphicFramePr>
          <xdr:xfrm>
            <a:off x="0" y="0"/>
            <a:ext cx="0" cy="0"/>
          </xdr:xfrm>
          <a:graphic>
            <a:graphicData uri="http://schemas.microsoft.com/office/drawing/2010/slicer">
              <sle:slicer xmlns:sle="http://schemas.microsoft.com/office/drawing/2010/slicer" name="OrderChannel"/>
            </a:graphicData>
          </a:graphic>
        </xdr:graphicFrame>
      </mc:Choice>
      <mc:Fallback xmlns="">
        <xdr:sp macro="" textlink="">
          <xdr:nvSpPr>
            <xdr:cNvPr id="0" name=""/>
            <xdr:cNvSpPr>
              <a:spLocks noTextEdit="1"/>
            </xdr:cNvSpPr>
          </xdr:nvSpPr>
          <xdr:spPr>
            <a:xfrm>
              <a:off x="5812243" y="8335834"/>
              <a:ext cx="1841848" cy="2670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368757</xdr:colOff>
      <xdr:row>45</xdr:row>
      <xdr:rowOff>174757</xdr:rowOff>
    </xdr:from>
    <xdr:to>
      <xdr:col>5</xdr:col>
      <xdr:colOff>1186663</xdr:colOff>
      <xdr:row>60</xdr:row>
      <xdr:rowOff>77247</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8485C0A-ECE0-C978-A91C-242232C9BB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43939" y="8487484"/>
              <a:ext cx="1822360" cy="2673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879714</xdr:colOff>
      <xdr:row>45</xdr:row>
      <xdr:rowOff>50321</xdr:rowOff>
    </xdr:from>
    <xdr:to>
      <xdr:col>4</xdr:col>
      <xdr:colOff>245355</xdr:colOff>
      <xdr:row>59</xdr:row>
      <xdr:rowOff>135028</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17C80AB5-2049-40D9-74DC-E2C466289BA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84169" y="8363048"/>
              <a:ext cx="1836368" cy="2670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598501</xdr:colOff>
      <xdr:row>45</xdr:row>
      <xdr:rowOff>10407</xdr:rowOff>
    </xdr:from>
    <xdr:to>
      <xdr:col>14</xdr:col>
      <xdr:colOff>441398</xdr:colOff>
      <xdr:row>52</xdr:row>
      <xdr:rowOff>117342</xdr:rowOff>
    </xdr:to>
    <mc:AlternateContent xmlns:mc="http://schemas.openxmlformats.org/markup-compatibility/2006" xmlns:tsle="http://schemas.microsoft.com/office/drawing/2012/timeslicer">
      <mc:Choice Requires="tsle">
        <xdr:graphicFrame macro="">
          <xdr:nvGraphicFramePr>
            <xdr:cNvPr id="6" name="OrderDate">
              <a:extLst>
                <a:ext uri="{FF2B5EF4-FFF2-40B4-BE49-F238E27FC236}">
                  <a16:creationId xmlns:a16="http://schemas.microsoft.com/office/drawing/2014/main" id="{B19CA576-6B35-03CF-1227-59D29D3E3BD1}"/>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9800228" y="8323134"/>
              <a:ext cx="3341170" cy="14000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17</xdr:row>
      <xdr:rowOff>22832</xdr:rowOff>
    </xdr:from>
    <xdr:to>
      <xdr:col>2</xdr:col>
      <xdr:colOff>64902</xdr:colOff>
      <xdr:row>32</xdr:row>
      <xdr:rowOff>27594</xdr:rowOff>
    </xdr:to>
    <xdr:graphicFrame macro="">
      <xdr:nvGraphicFramePr>
        <xdr:cNvPr id="7" name="Chart 6">
          <a:extLst>
            <a:ext uri="{FF2B5EF4-FFF2-40B4-BE49-F238E27FC236}">
              <a16:creationId xmlns:a16="http://schemas.microsoft.com/office/drawing/2014/main" id="{CBBC7CF9-068D-6961-1577-4187576BD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34636</xdr:colOff>
      <xdr:row>28</xdr:row>
      <xdr:rowOff>180437</xdr:rowOff>
    </xdr:from>
    <xdr:to>
      <xdr:col>7</xdr:col>
      <xdr:colOff>412007</xdr:colOff>
      <xdr:row>40</xdr:row>
      <xdr:rowOff>69272</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A48A72B5-286E-2C82-DFE5-0C0D2D1076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898486" y="5336637"/>
              <a:ext cx="3850821" cy="20986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545224</xdr:colOff>
      <xdr:row>14</xdr:row>
      <xdr:rowOff>91092</xdr:rowOff>
    </xdr:from>
    <xdr:to>
      <xdr:col>10</xdr:col>
      <xdr:colOff>398517</xdr:colOff>
      <xdr:row>29</xdr:row>
      <xdr:rowOff>75326</xdr:rowOff>
    </xdr:to>
    <xdr:graphicFrame macro="">
      <xdr:nvGraphicFramePr>
        <xdr:cNvPr id="9" name="Chart 8">
          <a:extLst>
            <a:ext uri="{FF2B5EF4-FFF2-40B4-BE49-F238E27FC236}">
              <a16:creationId xmlns:a16="http://schemas.microsoft.com/office/drawing/2014/main" id="{44FEFC4C-F8CA-48D4-DAEB-234450E37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553985</xdr:colOff>
      <xdr:row>8</xdr:row>
      <xdr:rowOff>183055</xdr:rowOff>
    </xdr:from>
    <xdr:to>
      <xdr:col>14</xdr:col>
      <xdr:colOff>91966</xdr:colOff>
      <xdr:row>23</xdr:row>
      <xdr:rowOff>167289</xdr:rowOff>
    </xdr:to>
    <xdr:graphicFrame macro="">
      <xdr:nvGraphicFramePr>
        <xdr:cNvPr id="10" name="Chart 9">
          <a:extLst>
            <a:ext uri="{FF2B5EF4-FFF2-40B4-BE49-F238E27FC236}">
              <a16:creationId xmlns:a16="http://schemas.microsoft.com/office/drawing/2014/main" id="{7359625C-C98E-1801-A8B5-00452ECA4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94156</xdr:colOff>
      <xdr:row>7</xdr:row>
      <xdr:rowOff>21021</xdr:rowOff>
    </xdr:from>
    <xdr:to>
      <xdr:col>17</xdr:col>
      <xdr:colOff>1182416</xdr:colOff>
      <xdr:row>18</xdr:row>
      <xdr:rowOff>105103</xdr:rowOff>
    </xdr:to>
    <xdr:graphicFrame macro="">
      <xdr:nvGraphicFramePr>
        <xdr:cNvPr id="11" name="Chart 10">
          <a:extLst>
            <a:ext uri="{FF2B5EF4-FFF2-40B4-BE49-F238E27FC236}">
              <a16:creationId xmlns:a16="http://schemas.microsoft.com/office/drawing/2014/main" id="{2DB4277B-2B65-3A2E-E688-0716A23D8F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168940</xdr:colOff>
      <xdr:row>21</xdr:row>
      <xdr:rowOff>32811</xdr:rowOff>
    </xdr:from>
    <xdr:to>
      <xdr:col>24</xdr:col>
      <xdr:colOff>190836</xdr:colOff>
      <xdr:row>36</xdr:row>
      <xdr:rowOff>17046</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B39E5476-174C-300D-0F27-FB482BC2CF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329690" y="3899961"/>
              <a:ext cx="4714546" cy="27464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17098</xdr:colOff>
      <xdr:row>6</xdr:row>
      <xdr:rowOff>118208</xdr:rowOff>
    </xdr:from>
    <xdr:to>
      <xdr:col>25</xdr:col>
      <xdr:colOff>1025771</xdr:colOff>
      <xdr:row>15</xdr:row>
      <xdr:rowOff>53731</xdr:rowOff>
    </xdr:to>
    <xdr:graphicFrame macro="">
      <xdr:nvGraphicFramePr>
        <xdr:cNvPr id="13" name="Chart 12">
          <a:extLst>
            <a:ext uri="{FF2B5EF4-FFF2-40B4-BE49-F238E27FC236}">
              <a16:creationId xmlns:a16="http://schemas.microsoft.com/office/drawing/2014/main" id="{BCBC8709-E272-6FBA-108B-217C2D69B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405780</xdr:colOff>
      <xdr:row>5</xdr:row>
      <xdr:rowOff>21683</xdr:rowOff>
    </xdr:from>
    <xdr:to>
      <xdr:col>29</xdr:col>
      <xdr:colOff>216829</xdr:colOff>
      <xdr:row>7</xdr:row>
      <xdr:rowOff>27878</xdr:rowOff>
    </xdr:to>
    <xdr:sp macro="" textlink="$AC$2">
      <xdr:nvSpPr>
        <xdr:cNvPr id="14" name="TextBox 13">
          <a:extLst>
            <a:ext uri="{FF2B5EF4-FFF2-40B4-BE49-F238E27FC236}">
              <a16:creationId xmlns:a16="http://schemas.microsoft.com/office/drawing/2014/main" id="{A073EB7E-0E3A-85FF-C4EA-15BBAC1A7118}"/>
            </a:ext>
          </a:extLst>
        </xdr:cNvPr>
        <xdr:cNvSpPr txBox="1"/>
      </xdr:nvSpPr>
      <xdr:spPr>
        <a:xfrm>
          <a:off x="23275073" y="935463"/>
          <a:ext cx="1666488" cy="3717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2E4CBA-D08D-42C3-94F5-5F120E534E3B}" type="TxLink">
            <a:rPr lang="en-US" sz="1100" b="0" i="0" u="none" strike="noStrike">
              <a:solidFill>
                <a:srgbClr val="000000"/>
              </a:solidFill>
              <a:latin typeface="Aptos Narrow"/>
            </a:rPr>
            <a:pPr/>
            <a:t> 8,06,59,661 </a:t>
          </a:fld>
          <a:endParaRPr lang="en-IN" sz="1100"/>
        </a:p>
      </xdr:txBody>
    </xdr:sp>
    <xdr:clientData/>
  </xdr:twoCellAnchor>
  <xdr:twoCellAnchor>
    <xdr:from>
      <xdr:col>30</xdr:col>
      <xdr:colOff>40268</xdr:colOff>
      <xdr:row>5</xdr:row>
      <xdr:rowOff>21683</xdr:rowOff>
    </xdr:from>
    <xdr:to>
      <xdr:col>31</xdr:col>
      <xdr:colOff>49561</xdr:colOff>
      <xdr:row>7</xdr:row>
      <xdr:rowOff>27878</xdr:rowOff>
    </xdr:to>
    <xdr:sp macro="" textlink="$AE$2">
      <xdr:nvSpPr>
        <xdr:cNvPr id="15" name="TextBox 14">
          <a:extLst>
            <a:ext uri="{FF2B5EF4-FFF2-40B4-BE49-F238E27FC236}">
              <a16:creationId xmlns:a16="http://schemas.microsoft.com/office/drawing/2014/main" id="{5FD29956-04EB-957E-2EF1-D7C5E155E373}"/>
            </a:ext>
          </a:extLst>
        </xdr:cNvPr>
        <xdr:cNvSpPr txBox="1"/>
      </xdr:nvSpPr>
      <xdr:spPr>
        <a:xfrm>
          <a:off x="25375219" y="935463"/>
          <a:ext cx="1666488" cy="3717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F65104-C661-44DE-826A-7280AEDBB930}" type="TxLink">
            <a:rPr lang="en-US" sz="1100" b="0" i="0" u="none" strike="noStrike">
              <a:solidFill>
                <a:srgbClr val="000000"/>
              </a:solidFill>
              <a:latin typeface="Aptos Narrow"/>
            </a:rPr>
            <a:pPr/>
            <a:t> 5.46 </a:t>
          </a:fld>
          <a:endParaRPr lang="en-IN" sz="1100"/>
        </a:p>
      </xdr:txBody>
    </xdr:sp>
    <xdr:clientData/>
  </xdr:twoCellAnchor>
  <xdr:twoCellAnchor>
    <xdr:from>
      <xdr:col>31</xdr:col>
      <xdr:colOff>390293</xdr:colOff>
      <xdr:row>5</xdr:row>
      <xdr:rowOff>21683</xdr:rowOff>
    </xdr:from>
    <xdr:to>
      <xdr:col>33</xdr:col>
      <xdr:colOff>387195</xdr:colOff>
      <xdr:row>7</xdr:row>
      <xdr:rowOff>27878</xdr:rowOff>
    </xdr:to>
    <xdr:sp macro="" textlink="$AG$2">
      <xdr:nvSpPr>
        <xdr:cNvPr id="16" name="TextBox 15">
          <a:extLst>
            <a:ext uri="{FF2B5EF4-FFF2-40B4-BE49-F238E27FC236}">
              <a16:creationId xmlns:a16="http://schemas.microsoft.com/office/drawing/2014/main" id="{F7530981-3FB5-53FD-DD86-F70241025257}"/>
            </a:ext>
          </a:extLst>
        </xdr:cNvPr>
        <xdr:cNvSpPr txBox="1"/>
      </xdr:nvSpPr>
      <xdr:spPr>
        <a:xfrm>
          <a:off x="27382439" y="935463"/>
          <a:ext cx="1666488" cy="3717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B09900-50CA-4AD3-A991-A322166EA050}" type="TxLink">
            <a:rPr lang="en-US" sz="1100" b="0" i="0" u="none" strike="noStrike">
              <a:solidFill>
                <a:srgbClr val="000000"/>
              </a:solidFill>
              <a:latin typeface="Aptos Narrow"/>
            </a:rPr>
            <a:pPr/>
            <a:t> 3.00 </a:t>
          </a:fld>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25400</xdr:colOff>
      <xdr:row>0</xdr:row>
      <xdr:rowOff>6350</xdr:rowOff>
    </xdr:from>
    <xdr:to>
      <xdr:col>25</xdr:col>
      <xdr:colOff>603250</xdr:colOff>
      <xdr:row>37</xdr:row>
      <xdr:rowOff>107950</xdr:rowOff>
    </xdr:to>
    <xdr:sp macro="" textlink="">
      <xdr:nvSpPr>
        <xdr:cNvPr id="33" name="Rectangle 32">
          <a:extLst>
            <a:ext uri="{FF2B5EF4-FFF2-40B4-BE49-F238E27FC236}">
              <a16:creationId xmlns:a16="http://schemas.microsoft.com/office/drawing/2014/main" id="{AB59FC71-89F6-BBFF-9E4F-DB70D62410CF}"/>
            </a:ext>
          </a:extLst>
        </xdr:cNvPr>
        <xdr:cNvSpPr/>
      </xdr:nvSpPr>
      <xdr:spPr>
        <a:xfrm>
          <a:off x="25400" y="6350"/>
          <a:ext cx="15817850" cy="6915150"/>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114300</xdr:colOff>
      <xdr:row>27</xdr:row>
      <xdr:rowOff>139700</xdr:rowOff>
    </xdr:from>
    <xdr:to>
      <xdr:col>25</xdr:col>
      <xdr:colOff>533400</xdr:colOff>
      <xdr:row>37</xdr:row>
      <xdr:rowOff>82550</xdr:rowOff>
    </xdr:to>
    <xdr:sp macro="" textlink="">
      <xdr:nvSpPr>
        <xdr:cNvPr id="32" name="Rectangle 31">
          <a:extLst>
            <a:ext uri="{FF2B5EF4-FFF2-40B4-BE49-F238E27FC236}">
              <a16:creationId xmlns:a16="http://schemas.microsoft.com/office/drawing/2014/main" id="{60A8859E-82A6-4D5C-A6CF-CFC91E82401F}"/>
            </a:ext>
          </a:extLst>
        </xdr:cNvPr>
        <xdr:cNvSpPr/>
      </xdr:nvSpPr>
      <xdr:spPr>
        <a:xfrm>
          <a:off x="10477500" y="5111750"/>
          <a:ext cx="5295900" cy="1784350"/>
        </a:xfrm>
        <a:prstGeom prst="rect">
          <a:avLst/>
        </a:prstGeom>
        <a:solidFill>
          <a:schemeClr val="dk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12700</xdr:colOff>
      <xdr:row>5</xdr:row>
      <xdr:rowOff>50800</xdr:rowOff>
    </xdr:from>
    <xdr:to>
      <xdr:col>6</xdr:col>
      <xdr:colOff>158750</xdr:colOff>
      <xdr:row>28</xdr:row>
      <xdr:rowOff>25400</xdr:rowOff>
    </xdr:to>
    <xdr:sp macro="" textlink="">
      <xdr:nvSpPr>
        <xdr:cNvPr id="30" name="Rectangle 29">
          <a:extLst>
            <a:ext uri="{FF2B5EF4-FFF2-40B4-BE49-F238E27FC236}">
              <a16:creationId xmlns:a16="http://schemas.microsoft.com/office/drawing/2014/main" id="{27588A72-B8B6-7E31-A628-A2586E31D490}"/>
            </a:ext>
          </a:extLst>
        </xdr:cNvPr>
        <xdr:cNvSpPr/>
      </xdr:nvSpPr>
      <xdr:spPr>
        <a:xfrm>
          <a:off x="12700" y="971550"/>
          <a:ext cx="3803650" cy="421005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4763</xdr:rowOff>
    </xdr:from>
    <xdr:to>
      <xdr:col>11</xdr:col>
      <xdr:colOff>594895</xdr:colOff>
      <xdr:row>5</xdr:row>
      <xdr:rowOff>31750</xdr:rowOff>
    </xdr:to>
    <xdr:sp macro="" textlink="">
      <xdr:nvSpPr>
        <xdr:cNvPr id="2" name="Rectangle 1">
          <a:extLst>
            <a:ext uri="{FF2B5EF4-FFF2-40B4-BE49-F238E27FC236}">
              <a16:creationId xmlns:a16="http://schemas.microsoft.com/office/drawing/2014/main" id="{4FC5D7E7-A85A-A105-B3A2-33E3C3572B2A}"/>
            </a:ext>
          </a:extLst>
        </xdr:cNvPr>
        <xdr:cNvSpPr/>
      </xdr:nvSpPr>
      <xdr:spPr>
        <a:xfrm>
          <a:off x="0" y="4763"/>
          <a:ext cx="7285790" cy="94606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44450</xdr:colOff>
      <xdr:row>0</xdr:row>
      <xdr:rowOff>4763</xdr:rowOff>
    </xdr:from>
    <xdr:to>
      <xdr:col>25</xdr:col>
      <xdr:colOff>565150</xdr:colOff>
      <xdr:row>5</xdr:row>
      <xdr:rowOff>31750</xdr:rowOff>
    </xdr:to>
    <xdr:sp macro="" textlink="">
      <xdr:nvSpPr>
        <xdr:cNvPr id="3" name="Rectangle 2">
          <a:extLst>
            <a:ext uri="{FF2B5EF4-FFF2-40B4-BE49-F238E27FC236}">
              <a16:creationId xmlns:a16="http://schemas.microsoft.com/office/drawing/2014/main" id="{25165028-50FF-738A-DB7C-8E84A0896F17}"/>
            </a:ext>
          </a:extLst>
        </xdr:cNvPr>
        <xdr:cNvSpPr/>
      </xdr:nvSpPr>
      <xdr:spPr>
        <a:xfrm>
          <a:off x="7359650" y="4763"/>
          <a:ext cx="8445500" cy="947737"/>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31750</xdr:colOff>
      <xdr:row>1</xdr:row>
      <xdr:rowOff>182563</xdr:rowOff>
    </xdr:from>
    <xdr:to>
      <xdr:col>16</xdr:col>
      <xdr:colOff>101600</xdr:colOff>
      <xdr:row>4</xdr:row>
      <xdr:rowOff>5763</xdr:rowOff>
    </xdr:to>
    <xdr:sp macro="" textlink="KPIS!$AC$2">
      <xdr:nvSpPr>
        <xdr:cNvPr id="4" name="TextBox 3">
          <a:extLst>
            <a:ext uri="{FF2B5EF4-FFF2-40B4-BE49-F238E27FC236}">
              <a16:creationId xmlns:a16="http://schemas.microsoft.com/office/drawing/2014/main" id="{E02503D3-3F58-47D6-AAFD-13C4C6A103A0}"/>
            </a:ext>
          </a:extLst>
        </xdr:cNvPr>
        <xdr:cNvSpPr txBox="1"/>
      </xdr:nvSpPr>
      <xdr:spPr>
        <a:xfrm>
          <a:off x="7956550" y="366713"/>
          <a:ext cx="1898650" cy="375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9C2AE7-1E6F-442A-9CEB-743D7D29D755}" type="TxLink">
            <a:rPr lang="en-US" sz="2000" b="1" i="0" u="none" strike="noStrike">
              <a:solidFill>
                <a:schemeClr val="tx1"/>
              </a:solidFill>
              <a:latin typeface="Aptos Narrow"/>
            </a:rPr>
            <a:pPr algn="ctr"/>
            <a:t> 8,06,59,661 </a:t>
          </a:fld>
          <a:endParaRPr lang="en-IN" sz="2000" b="1">
            <a:solidFill>
              <a:schemeClr val="tx1"/>
            </a:solidFill>
          </a:endParaRPr>
        </a:p>
      </xdr:txBody>
    </xdr:sp>
    <xdr:clientData/>
  </xdr:twoCellAnchor>
  <xdr:twoCellAnchor>
    <xdr:from>
      <xdr:col>18</xdr:col>
      <xdr:colOff>3366</xdr:colOff>
      <xdr:row>1</xdr:row>
      <xdr:rowOff>182563</xdr:rowOff>
    </xdr:from>
    <xdr:to>
      <xdr:col>21</xdr:col>
      <xdr:colOff>75456</xdr:colOff>
      <xdr:row>4</xdr:row>
      <xdr:rowOff>5763</xdr:rowOff>
    </xdr:to>
    <xdr:sp macro="" textlink="KPIS!$AE$2">
      <xdr:nvSpPr>
        <xdr:cNvPr id="5" name="TextBox 4">
          <a:extLst>
            <a:ext uri="{FF2B5EF4-FFF2-40B4-BE49-F238E27FC236}">
              <a16:creationId xmlns:a16="http://schemas.microsoft.com/office/drawing/2014/main" id="{CC82D9E7-A619-4335-849A-C3ED3AA9976B}"/>
            </a:ext>
          </a:extLst>
        </xdr:cNvPr>
        <xdr:cNvSpPr txBox="1"/>
      </xdr:nvSpPr>
      <xdr:spPr>
        <a:xfrm>
          <a:off x="10976166" y="366713"/>
          <a:ext cx="1900890" cy="375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8EDD32-6CA1-42BD-ADE0-9A7017A50098}" type="TxLink">
            <a:rPr lang="en-US" sz="2000" b="1" i="0" u="none" strike="noStrike">
              <a:solidFill>
                <a:schemeClr val="tx1"/>
              </a:solidFill>
              <a:latin typeface="Aptos Narrow"/>
            </a:rPr>
            <a:pPr algn="ctr"/>
            <a:t> 5.46 </a:t>
          </a:fld>
          <a:endParaRPr lang="en-IN" sz="2000" b="1">
            <a:solidFill>
              <a:schemeClr val="tx1"/>
            </a:solidFill>
          </a:endParaRPr>
        </a:p>
      </xdr:txBody>
    </xdr:sp>
    <xdr:clientData/>
  </xdr:twoCellAnchor>
  <xdr:twoCellAnchor>
    <xdr:from>
      <xdr:col>22</xdr:col>
      <xdr:colOff>371286</xdr:colOff>
      <xdr:row>1</xdr:row>
      <xdr:rowOff>182563</xdr:rowOff>
    </xdr:from>
    <xdr:to>
      <xdr:col>25</xdr:col>
      <xdr:colOff>442415</xdr:colOff>
      <xdr:row>4</xdr:row>
      <xdr:rowOff>5763</xdr:rowOff>
    </xdr:to>
    <xdr:sp macro="" textlink="KPIS!$AG$2">
      <xdr:nvSpPr>
        <xdr:cNvPr id="6" name="TextBox 5">
          <a:extLst>
            <a:ext uri="{FF2B5EF4-FFF2-40B4-BE49-F238E27FC236}">
              <a16:creationId xmlns:a16="http://schemas.microsoft.com/office/drawing/2014/main" id="{DA6800CB-8FCE-4BF6-8B3C-76DEBD783991}"/>
            </a:ext>
          </a:extLst>
        </xdr:cNvPr>
        <xdr:cNvSpPr txBox="1"/>
      </xdr:nvSpPr>
      <xdr:spPr>
        <a:xfrm>
          <a:off x="13782486" y="366713"/>
          <a:ext cx="1899929" cy="375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595E5C-1B45-498D-A444-83D5C5409DE3}" type="TxLink">
            <a:rPr lang="en-US" sz="2000" b="1" i="0" u="none" strike="noStrike">
              <a:solidFill>
                <a:schemeClr val="tx1"/>
              </a:solidFill>
              <a:latin typeface="Aptos Narrow"/>
            </a:rPr>
            <a:pPr algn="ctr"/>
            <a:t> 3.00 </a:t>
          </a:fld>
          <a:endParaRPr lang="en-IN" sz="2000" b="1">
            <a:solidFill>
              <a:schemeClr val="tx1"/>
            </a:solidFill>
          </a:endParaRPr>
        </a:p>
      </xdr:txBody>
    </xdr:sp>
    <xdr:clientData/>
  </xdr:twoCellAnchor>
  <xdr:twoCellAnchor>
    <xdr:from>
      <xdr:col>13</xdr:col>
      <xdr:colOff>69850</xdr:colOff>
      <xdr:row>0</xdr:row>
      <xdr:rowOff>127000</xdr:rowOff>
    </xdr:from>
    <xdr:to>
      <xdr:col>16</xdr:col>
      <xdr:colOff>57150</xdr:colOff>
      <xdr:row>2</xdr:row>
      <xdr:rowOff>6350</xdr:rowOff>
    </xdr:to>
    <xdr:sp macro="" textlink="">
      <xdr:nvSpPr>
        <xdr:cNvPr id="7" name="Rectangle 6">
          <a:extLst>
            <a:ext uri="{FF2B5EF4-FFF2-40B4-BE49-F238E27FC236}">
              <a16:creationId xmlns:a16="http://schemas.microsoft.com/office/drawing/2014/main" id="{D5A89271-97C4-8F3B-B824-6701209E1677}"/>
            </a:ext>
          </a:extLst>
        </xdr:cNvPr>
        <xdr:cNvSpPr/>
      </xdr:nvSpPr>
      <xdr:spPr>
        <a:xfrm>
          <a:off x="7994650" y="127000"/>
          <a:ext cx="1816100" cy="24765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400" b="1">
              <a:solidFill>
                <a:schemeClr val="bg1"/>
              </a:solidFill>
            </a:rPr>
            <a:t>Total Sales</a:t>
          </a:r>
        </a:p>
      </xdr:txBody>
    </xdr:sp>
    <xdr:clientData/>
  </xdr:twoCellAnchor>
  <xdr:twoCellAnchor>
    <xdr:from>
      <xdr:col>18</xdr:col>
      <xdr:colOff>50800</xdr:colOff>
      <xdr:row>0</xdr:row>
      <xdr:rowOff>139700</xdr:rowOff>
    </xdr:from>
    <xdr:to>
      <xdr:col>21</xdr:col>
      <xdr:colOff>38100</xdr:colOff>
      <xdr:row>2</xdr:row>
      <xdr:rowOff>19050</xdr:rowOff>
    </xdr:to>
    <xdr:sp macro="" textlink="">
      <xdr:nvSpPr>
        <xdr:cNvPr id="8" name="Rectangle 7">
          <a:extLst>
            <a:ext uri="{FF2B5EF4-FFF2-40B4-BE49-F238E27FC236}">
              <a16:creationId xmlns:a16="http://schemas.microsoft.com/office/drawing/2014/main" id="{9A91F537-C8F8-9150-B124-DB998378BD43}"/>
            </a:ext>
          </a:extLst>
        </xdr:cNvPr>
        <xdr:cNvSpPr/>
      </xdr:nvSpPr>
      <xdr:spPr>
        <a:xfrm>
          <a:off x="11023600" y="139700"/>
          <a:ext cx="1816100" cy="24765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400" b="1">
              <a:solidFill>
                <a:schemeClr val="bg1"/>
              </a:solidFill>
            </a:rPr>
            <a:t>Average</a:t>
          </a:r>
          <a:r>
            <a:rPr lang="en-IN" sz="1400" b="1" baseline="0">
              <a:solidFill>
                <a:schemeClr val="bg1"/>
              </a:solidFill>
            </a:rPr>
            <a:t> Delivery Days</a:t>
          </a:r>
          <a:endParaRPr lang="en-IN" sz="1400" b="1">
            <a:solidFill>
              <a:schemeClr val="bg1"/>
            </a:solidFill>
          </a:endParaRPr>
        </a:p>
      </xdr:txBody>
    </xdr:sp>
    <xdr:clientData/>
  </xdr:twoCellAnchor>
  <xdr:twoCellAnchor>
    <xdr:from>
      <xdr:col>22</xdr:col>
      <xdr:colOff>406400</xdr:colOff>
      <xdr:row>0</xdr:row>
      <xdr:rowOff>158750</xdr:rowOff>
    </xdr:from>
    <xdr:to>
      <xdr:col>25</xdr:col>
      <xdr:colOff>393700</xdr:colOff>
      <xdr:row>2</xdr:row>
      <xdr:rowOff>38100</xdr:rowOff>
    </xdr:to>
    <xdr:sp macro="" textlink="">
      <xdr:nvSpPr>
        <xdr:cNvPr id="9" name="Rectangle 8">
          <a:extLst>
            <a:ext uri="{FF2B5EF4-FFF2-40B4-BE49-F238E27FC236}">
              <a16:creationId xmlns:a16="http://schemas.microsoft.com/office/drawing/2014/main" id="{7502B65A-78A3-2F9A-AC36-2AB8F4F0FED1}"/>
            </a:ext>
          </a:extLst>
        </xdr:cNvPr>
        <xdr:cNvSpPr/>
      </xdr:nvSpPr>
      <xdr:spPr>
        <a:xfrm>
          <a:off x="13817600" y="158750"/>
          <a:ext cx="1816100" cy="24765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400" b="1">
              <a:solidFill>
                <a:schemeClr val="bg1"/>
              </a:solidFill>
            </a:rPr>
            <a:t>Average</a:t>
          </a:r>
          <a:r>
            <a:rPr lang="en-IN" sz="1400" b="1" baseline="0">
              <a:solidFill>
                <a:schemeClr val="bg1"/>
              </a:solidFill>
            </a:rPr>
            <a:t> Rating</a:t>
          </a:r>
          <a:endParaRPr lang="en-IN" sz="1400" b="1">
            <a:solidFill>
              <a:schemeClr val="bg1"/>
            </a:solidFill>
          </a:endParaRPr>
        </a:p>
      </xdr:txBody>
    </xdr:sp>
    <xdr:clientData/>
  </xdr:twoCellAnchor>
  <xdr:twoCellAnchor editAs="oneCell">
    <xdr:from>
      <xdr:col>21</xdr:col>
      <xdr:colOff>406400</xdr:colOff>
      <xdr:row>1</xdr:row>
      <xdr:rowOff>101600</xdr:rowOff>
    </xdr:from>
    <xdr:to>
      <xdr:col>22</xdr:col>
      <xdr:colOff>401600</xdr:colOff>
      <xdr:row>4</xdr:row>
      <xdr:rowOff>153950</xdr:rowOff>
    </xdr:to>
    <xdr:pic>
      <xdr:nvPicPr>
        <xdr:cNvPr id="11" name="Graphic 10" descr="Rating with solid fill">
          <a:extLst>
            <a:ext uri="{FF2B5EF4-FFF2-40B4-BE49-F238E27FC236}">
              <a16:creationId xmlns:a16="http://schemas.microsoft.com/office/drawing/2014/main" id="{E685E779-74C6-1919-1A43-A8D861961C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208000" y="285750"/>
          <a:ext cx="604800" cy="604800"/>
        </a:xfrm>
        <a:prstGeom prst="rect">
          <a:avLst/>
        </a:prstGeom>
      </xdr:spPr>
    </xdr:pic>
    <xdr:clientData/>
  </xdr:twoCellAnchor>
  <xdr:twoCellAnchor editAs="oneCell">
    <xdr:from>
      <xdr:col>16</xdr:col>
      <xdr:colOff>594500</xdr:colOff>
      <xdr:row>1</xdr:row>
      <xdr:rowOff>111900</xdr:rowOff>
    </xdr:from>
    <xdr:to>
      <xdr:col>17</xdr:col>
      <xdr:colOff>589700</xdr:colOff>
      <xdr:row>4</xdr:row>
      <xdr:rowOff>164250</xdr:rowOff>
    </xdr:to>
    <xdr:pic>
      <xdr:nvPicPr>
        <xdr:cNvPr id="13" name="Graphic 12" descr="Delivery with solid fill">
          <a:extLst>
            <a:ext uri="{FF2B5EF4-FFF2-40B4-BE49-F238E27FC236}">
              <a16:creationId xmlns:a16="http://schemas.microsoft.com/office/drawing/2014/main" id="{69C82AE2-D570-46EC-96E3-558987DB87D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348100" y="296050"/>
          <a:ext cx="604800" cy="604800"/>
        </a:xfrm>
        <a:prstGeom prst="rect">
          <a:avLst/>
        </a:prstGeom>
      </xdr:spPr>
    </xdr:pic>
    <xdr:clientData/>
  </xdr:twoCellAnchor>
  <xdr:twoCellAnchor editAs="oneCell">
    <xdr:from>
      <xdr:col>12</xdr:col>
      <xdr:colOff>69000</xdr:colOff>
      <xdr:row>1</xdr:row>
      <xdr:rowOff>49950</xdr:rowOff>
    </xdr:from>
    <xdr:to>
      <xdr:col>13</xdr:col>
      <xdr:colOff>63500</xdr:colOff>
      <xdr:row>4</xdr:row>
      <xdr:rowOff>101600</xdr:rowOff>
    </xdr:to>
    <xdr:pic>
      <xdr:nvPicPr>
        <xdr:cNvPr id="17" name="Graphic 16" descr="Bar graph with upward trend with solid fill">
          <a:extLst>
            <a:ext uri="{FF2B5EF4-FFF2-40B4-BE49-F238E27FC236}">
              <a16:creationId xmlns:a16="http://schemas.microsoft.com/office/drawing/2014/main" id="{31F16DB2-FB94-200E-6D9F-BB427349FDA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84200" y="234100"/>
          <a:ext cx="604100" cy="604100"/>
        </a:xfrm>
        <a:prstGeom prst="rect">
          <a:avLst/>
        </a:prstGeom>
      </xdr:spPr>
    </xdr:pic>
    <xdr:clientData/>
  </xdr:twoCellAnchor>
  <xdr:twoCellAnchor editAs="oneCell">
    <xdr:from>
      <xdr:col>19</xdr:col>
      <xdr:colOff>21009</xdr:colOff>
      <xdr:row>5</xdr:row>
      <xdr:rowOff>57150</xdr:rowOff>
    </xdr:from>
    <xdr:to>
      <xdr:col>21</xdr:col>
      <xdr:colOff>203200</xdr:colOff>
      <xdr:row>12</xdr:row>
      <xdr:rowOff>25400</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4F24F6A0-5536-4C61-8387-2A0E2E9A378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603409" y="977900"/>
              <a:ext cx="1401391"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411330</xdr:colOff>
      <xdr:row>5</xdr:row>
      <xdr:rowOff>62213</xdr:rowOff>
    </xdr:from>
    <xdr:to>
      <xdr:col>18</xdr:col>
      <xdr:colOff>592530</xdr:colOff>
      <xdr:row>12</xdr:row>
      <xdr:rowOff>29563</xdr:rowOff>
    </xdr:to>
    <mc:AlternateContent xmlns:mc="http://schemas.openxmlformats.org/markup-compatibility/2006" xmlns:a14="http://schemas.microsoft.com/office/drawing/2010/main">
      <mc:Choice Requires="a14">
        <xdr:graphicFrame macro="">
          <xdr:nvGraphicFramePr>
            <xdr:cNvPr id="19" name="OrderChannel 1">
              <a:extLst>
                <a:ext uri="{FF2B5EF4-FFF2-40B4-BE49-F238E27FC236}">
                  <a16:creationId xmlns:a16="http://schemas.microsoft.com/office/drawing/2014/main" id="{C2309EC3-4D0E-4A22-8AB9-8FCB31FF02DE}"/>
                </a:ext>
              </a:extLst>
            </xdr:cNvPr>
            <xdr:cNvGraphicFramePr/>
          </xdr:nvGraphicFramePr>
          <xdr:xfrm>
            <a:off x="0" y="0"/>
            <a:ext cx="0" cy="0"/>
          </xdr:xfrm>
          <a:graphic>
            <a:graphicData uri="http://schemas.microsoft.com/office/drawing/2010/slicer">
              <sle:slicer xmlns:sle="http://schemas.microsoft.com/office/drawing/2010/slicer" name="OrderChannel 1"/>
            </a:graphicData>
          </a:graphic>
        </xdr:graphicFrame>
      </mc:Choice>
      <mc:Fallback xmlns="">
        <xdr:sp macro="" textlink="">
          <xdr:nvSpPr>
            <xdr:cNvPr id="0" name=""/>
            <xdr:cNvSpPr>
              <a:spLocks noTextEdit="1"/>
            </xdr:cNvSpPr>
          </xdr:nvSpPr>
          <xdr:spPr>
            <a:xfrm>
              <a:off x="10164930" y="982963"/>
              <a:ext cx="1400400" cy="125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200820</xdr:colOff>
      <xdr:row>5</xdr:row>
      <xdr:rowOff>55111</xdr:rowOff>
    </xdr:from>
    <xdr:to>
      <xdr:col>16</xdr:col>
      <xdr:colOff>382020</xdr:colOff>
      <xdr:row>12</xdr:row>
      <xdr:rowOff>22461</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10AF5990-3F17-4978-BDFF-BE079BB3956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735220" y="975861"/>
              <a:ext cx="1400400" cy="125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53730</xdr:colOff>
      <xdr:row>5</xdr:row>
      <xdr:rowOff>70377</xdr:rowOff>
    </xdr:from>
    <xdr:to>
      <xdr:col>14</xdr:col>
      <xdr:colOff>187549</xdr:colOff>
      <xdr:row>12</xdr:row>
      <xdr:rowOff>37727</xdr:rowOff>
    </xdr:to>
    <mc:AlternateContent xmlns:mc="http://schemas.openxmlformats.org/markup-compatibility/2006" xmlns:a14="http://schemas.microsoft.com/office/drawing/2010/main">
      <mc:Choice Requires="a14">
        <xdr:graphicFrame macro="">
          <xdr:nvGraphicFramePr>
            <xdr:cNvPr id="21" name="Gender 1">
              <a:extLst>
                <a:ext uri="{FF2B5EF4-FFF2-40B4-BE49-F238E27FC236}">
                  <a16:creationId xmlns:a16="http://schemas.microsoft.com/office/drawing/2014/main" id="{F30CA532-0189-4B1A-8CEF-4B3E9783453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368930" y="991127"/>
              <a:ext cx="1353019" cy="125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266700</xdr:colOff>
      <xdr:row>5</xdr:row>
      <xdr:rowOff>49512</xdr:rowOff>
    </xdr:from>
    <xdr:to>
      <xdr:col>25</xdr:col>
      <xdr:colOff>560658</xdr:colOff>
      <xdr:row>12</xdr:row>
      <xdr:rowOff>16862</xdr:rowOff>
    </xdr:to>
    <mc:AlternateContent xmlns:mc="http://schemas.openxmlformats.org/markup-compatibility/2006" xmlns:tsle="http://schemas.microsoft.com/office/drawing/2012/timeslicer">
      <mc:Choice Requires="tsle">
        <xdr:graphicFrame macro="">
          <xdr:nvGraphicFramePr>
            <xdr:cNvPr id="22" name="OrderDate 1">
              <a:extLst>
                <a:ext uri="{FF2B5EF4-FFF2-40B4-BE49-F238E27FC236}">
                  <a16:creationId xmlns:a16="http://schemas.microsoft.com/office/drawing/2014/main" id="{B80B796A-0000-4F28-9E7E-6478B8BDC7F4}"/>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13068300" y="970262"/>
              <a:ext cx="2732358" cy="1256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95250</xdr:colOff>
      <xdr:row>5</xdr:row>
      <xdr:rowOff>107950</xdr:rowOff>
    </xdr:from>
    <xdr:to>
      <xdr:col>6</xdr:col>
      <xdr:colOff>44450</xdr:colOff>
      <xdr:row>27</xdr:row>
      <xdr:rowOff>114301</xdr:rowOff>
    </xdr:to>
    <xdr:graphicFrame macro="">
      <xdr:nvGraphicFramePr>
        <xdr:cNvPr id="23" name="Chart 22">
          <a:extLst>
            <a:ext uri="{FF2B5EF4-FFF2-40B4-BE49-F238E27FC236}">
              <a16:creationId xmlns:a16="http://schemas.microsoft.com/office/drawing/2014/main" id="{A9C03DE6-3067-4DCD-A12F-476D68B8E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166687</xdr:colOff>
      <xdr:row>28</xdr:row>
      <xdr:rowOff>6350</xdr:rowOff>
    </xdr:from>
    <xdr:to>
      <xdr:col>25</xdr:col>
      <xdr:colOff>452437</xdr:colOff>
      <xdr:row>37</xdr:row>
      <xdr:rowOff>11907</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95259885-BCDA-4163-A0DA-22BDB1BD5D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529887" y="5162550"/>
              <a:ext cx="5162550" cy="16629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603250</xdr:colOff>
      <xdr:row>12</xdr:row>
      <xdr:rowOff>69850</xdr:rowOff>
    </xdr:from>
    <xdr:to>
      <xdr:col>17</xdr:col>
      <xdr:colOff>69850</xdr:colOff>
      <xdr:row>37</xdr:row>
      <xdr:rowOff>82550</xdr:rowOff>
    </xdr:to>
    <xdr:sp macro="" textlink="">
      <xdr:nvSpPr>
        <xdr:cNvPr id="31" name="Rectangle 30">
          <a:extLst>
            <a:ext uri="{FF2B5EF4-FFF2-40B4-BE49-F238E27FC236}">
              <a16:creationId xmlns:a16="http://schemas.microsoft.com/office/drawing/2014/main" id="{8096F452-7564-45E1-8E8B-D5E6454512C2}"/>
            </a:ext>
          </a:extLst>
        </xdr:cNvPr>
        <xdr:cNvSpPr/>
      </xdr:nvSpPr>
      <xdr:spPr>
        <a:xfrm>
          <a:off x="7308850" y="2279650"/>
          <a:ext cx="3124200" cy="4616450"/>
        </a:xfrm>
        <a:prstGeom prst="rect">
          <a:avLst/>
        </a:prstGeom>
        <a:solidFill>
          <a:schemeClr val="dk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225704</xdr:colOff>
      <xdr:row>12</xdr:row>
      <xdr:rowOff>76201</xdr:rowOff>
    </xdr:from>
    <xdr:to>
      <xdr:col>25</xdr:col>
      <xdr:colOff>503869</xdr:colOff>
      <xdr:row>27</xdr:row>
      <xdr:rowOff>133351</xdr:rowOff>
    </xdr:to>
    <xdr:graphicFrame macro="">
      <xdr:nvGraphicFramePr>
        <xdr:cNvPr id="25" name="Chart 24">
          <a:extLst>
            <a:ext uri="{FF2B5EF4-FFF2-40B4-BE49-F238E27FC236}">
              <a16:creationId xmlns:a16="http://schemas.microsoft.com/office/drawing/2014/main" id="{0FFAA6A9-F4BC-4097-A52C-F58DF7FB9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48871</xdr:colOff>
      <xdr:row>12</xdr:row>
      <xdr:rowOff>152400</xdr:rowOff>
    </xdr:from>
    <xdr:to>
      <xdr:col>17</xdr:col>
      <xdr:colOff>0</xdr:colOff>
      <xdr:row>37</xdr:row>
      <xdr:rowOff>6350</xdr:rowOff>
    </xdr:to>
    <xdr:graphicFrame macro="">
      <xdr:nvGraphicFramePr>
        <xdr:cNvPr id="26" name="Chart 25">
          <a:extLst>
            <a:ext uri="{FF2B5EF4-FFF2-40B4-BE49-F238E27FC236}">
              <a16:creationId xmlns:a16="http://schemas.microsoft.com/office/drawing/2014/main" id="{E50E1310-221A-482F-B23F-E56E58482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127001</xdr:colOff>
      <xdr:row>12</xdr:row>
      <xdr:rowOff>62140</xdr:rowOff>
    </xdr:from>
    <xdr:to>
      <xdr:col>21</xdr:col>
      <xdr:colOff>169015</xdr:colOff>
      <xdr:row>27</xdr:row>
      <xdr:rowOff>114300</xdr:rowOff>
    </xdr:to>
    <xdr:graphicFrame macro="">
      <xdr:nvGraphicFramePr>
        <xdr:cNvPr id="27" name="Chart 26">
          <a:extLst>
            <a:ext uri="{FF2B5EF4-FFF2-40B4-BE49-F238E27FC236}">
              <a16:creationId xmlns:a16="http://schemas.microsoft.com/office/drawing/2014/main" id="{D5661808-6D47-483F-89A0-F3F3E44F8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164322</xdr:colOff>
      <xdr:row>5</xdr:row>
      <xdr:rowOff>38100</xdr:rowOff>
    </xdr:from>
    <xdr:to>
      <xdr:col>11</xdr:col>
      <xdr:colOff>584200</xdr:colOff>
      <xdr:row>28</xdr:row>
      <xdr:rowOff>31750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7D778DE2-2E2A-4D30-B928-A0B3DA017B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821922" y="958850"/>
              <a:ext cx="3467878" cy="4229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95250</xdr:colOff>
      <xdr:row>28</xdr:row>
      <xdr:rowOff>101600</xdr:rowOff>
    </xdr:from>
    <xdr:to>
      <xdr:col>6</xdr:col>
      <xdr:colOff>146050</xdr:colOff>
      <xdr:row>37</xdr:row>
      <xdr:rowOff>57397</xdr:rowOff>
    </xdr:to>
    <xdr:graphicFrame macro="">
      <xdr:nvGraphicFramePr>
        <xdr:cNvPr id="29" name="Chart 28">
          <a:extLst>
            <a:ext uri="{FF2B5EF4-FFF2-40B4-BE49-F238E27FC236}">
              <a16:creationId xmlns:a16="http://schemas.microsoft.com/office/drawing/2014/main" id="{414457AC-8BC4-4CB1-9AFE-88D50A780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317500</xdr:colOff>
      <xdr:row>29</xdr:row>
      <xdr:rowOff>120650</xdr:rowOff>
    </xdr:from>
    <xdr:to>
      <xdr:col>11</xdr:col>
      <xdr:colOff>463550</xdr:colOff>
      <xdr:row>32</xdr:row>
      <xdr:rowOff>165100</xdr:rowOff>
    </xdr:to>
    <xdr:sp macro="" textlink="">
      <xdr:nvSpPr>
        <xdr:cNvPr id="34" name="Rectangle: Beveled 33">
          <a:hlinkClick xmlns:r="http://schemas.openxmlformats.org/officeDocument/2006/relationships" r:id="rId14"/>
          <a:extLst>
            <a:ext uri="{FF2B5EF4-FFF2-40B4-BE49-F238E27FC236}">
              <a16:creationId xmlns:a16="http://schemas.microsoft.com/office/drawing/2014/main" id="{B42BDB26-6C26-730B-CC0F-A9282BDC9E2D}"/>
            </a:ext>
          </a:extLst>
        </xdr:cNvPr>
        <xdr:cNvSpPr/>
      </xdr:nvSpPr>
      <xdr:spPr>
        <a:xfrm>
          <a:off x="3975100" y="5461000"/>
          <a:ext cx="3194050" cy="596900"/>
        </a:xfrm>
        <a:prstGeom prst="bevel">
          <a:avLst/>
        </a:prstGeom>
        <a:effectLst>
          <a:glow rad="101600">
            <a:schemeClr val="accent1">
              <a:satMod val="175000"/>
              <a:alpha val="40000"/>
            </a:schemeClr>
          </a:glow>
        </a:effectLst>
        <a:scene3d>
          <a:camera prst="obliqueTopRigh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Data</a:t>
          </a:r>
        </a:p>
      </xdr:txBody>
    </xdr:sp>
    <xdr:clientData/>
  </xdr:twoCellAnchor>
  <xdr:twoCellAnchor>
    <xdr:from>
      <xdr:col>6</xdr:col>
      <xdr:colOff>317500</xdr:colOff>
      <xdr:row>33</xdr:row>
      <xdr:rowOff>95250</xdr:rowOff>
    </xdr:from>
    <xdr:to>
      <xdr:col>11</xdr:col>
      <xdr:colOff>463550</xdr:colOff>
      <xdr:row>36</xdr:row>
      <xdr:rowOff>139700</xdr:rowOff>
    </xdr:to>
    <xdr:sp macro="" textlink="">
      <xdr:nvSpPr>
        <xdr:cNvPr id="35" name="Rectangle: Beveled 34">
          <a:hlinkClick xmlns:r="http://schemas.openxmlformats.org/officeDocument/2006/relationships" r:id="rId15"/>
          <a:extLst>
            <a:ext uri="{FF2B5EF4-FFF2-40B4-BE49-F238E27FC236}">
              <a16:creationId xmlns:a16="http://schemas.microsoft.com/office/drawing/2014/main" id="{DC4286E8-C646-B859-19F2-26E8C38651D0}"/>
            </a:ext>
          </a:extLst>
        </xdr:cNvPr>
        <xdr:cNvSpPr/>
      </xdr:nvSpPr>
      <xdr:spPr>
        <a:xfrm>
          <a:off x="3975100" y="6172200"/>
          <a:ext cx="3194050" cy="596900"/>
        </a:xfrm>
        <a:prstGeom prst="bevel">
          <a:avLst/>
        </a:prstGeom>
        <a:effectLst>
          <a:glow rad="101600">
            <a:schemeClr val="accent1">
              <a:satMod val="175000"/>
              <a:alpha val="40000"/>
            </a:schemeClr>
          </a:glow>
        </a:effectLst>
        <a:scene3d>
          <a:camera prst="obliqueTopRigh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latin typeface="+mn-lt"/>
              <a:ea typeface="+mn-ea"/>
              <a:cs typeface="+mn-cs"/>
            </a:rPr>
            <a:t>KPI's</a:t>
          </a:r>
        </a:p>
      </xdr:txBody>
    </xdr:sp>
    <xdr:clientData/>
  </xdr:twoCellAnchor>
  <xdr:twoCellAnchor>
    <xdr:from>
      <xdr:col>0</xdr:col>
      <xdr:colOff>57150</xdr:colOff>
      <xdr:row>0</xdr:row>
      <xdr:rowOff>50800</xdr:rowOff>
    </xdr:from>
    <xdr:to>
      <xdr:col>11</xdr:col>
      <xdr:colOff>539750</xdr:colOff>
      <xdr:row>4</xdr:row>
      <xdr:rowOff>158750</xdr:rowOff>
    </xdr:to>
    <xdr:sp macro="" textlink="">
      <xdr:nvSpPr>
        <xdr:cNvPr id="36" name="Rectangle 35">
          <a:extLst>
            <a:ext uri="{FF2B5EF4-FFF2-40B4-BE49-F238E27FC236}">
              <a16:creationId xmlns:a16="http://schemas.microsoft.com/office/drawing/2014/main" id="{24C06D3C-59A7-9077-6FBA-3DEE105415F4}"/>
            </a:ext>
          </a:extLst>
        </xdr:cNvPr>
        <xdr:cNvSpPr/>
      </xdr:nvSpPr>
      <xdr:spPr>
        <a:xfrm>
          <a:off x="57150" y="50800"/>
          <a:ext cx="7188200" cy="84455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139700</xdr:colOff>
      <xdr:row>0</xdr:row>
      <xdr:rowOff>114300</xdr:rowOff>
    </xdr:from>
    <xdr:to>
      <xdr:col>1</xdr:col>
      <xdr:colOff>234950</xdr:colOff>
      <xdr:row>4</xdr:row>
      <xdr:rowOff>82550</xdr:rowOff>
    </xdr:to>
    <xdr:pic>
      <xdr:nvPicPr>
        <xdr:cNvPr id="38" name="Picture 37">
          <a:hlinkClick xmlns:r="http://schemas.openxmlformats.org/officeDocument/2006/relationships" r:id="rId16"/>
          <a:extLst>
            <a:ext uri="{FF2B5EF4-FFF2-40B4-BE49-F238E27FC236}">
              <a16:creationId xmlns:a16="http://schemas.microsoft.com/office/drawing/2014/main" id="{B9FF717B-C911-769C-74A8-56DD177E7B7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39700" y="114300"/>
          <a:ext cx="704850" cy="704850"/>
        </a:xfrm>
        <a:prstGeom prst="rect">
          <a:avLst/>
        </a:prstGeom>
      </xdr:spPr>
    </xdr:pic>
    <xdr:clientData/>
  </xdr:twoCellAnchor>
  <xdr:twoCellAnchor>
    <xdr:from>
      <xdr:col>1</xdr:col>
      <xdr:colOff>190500</xdr:colOff>
      <xdr:row>0</xdr:row>
      <xdr:rowOff>114300</xdr:rowOff>
    </xdr:from>
    <xdr:to>
      <xdr:col>12</xdr:col>
      <xdr:colOff>558800</xdr:colOff>
      <xdr:row>5</xdr:row>
      <xdr:rowOff>50800</xdr:rowOff>
    </xdr:to>
    <xdr:sp macro="" textlink="">
      <xdr:nvSpPr>
        <xdr:cNvPr id="39" name="TextBox 38">
          <a:extLst>
            <a:ext uri="{FF2B5EF4-FFF2-40B4-BE49-F238E27FC236}">
              <a16:creationId xmlns:a16="http://schemas.microsoft.com/office/drawing/2014/main" id="{CC7E1EC2-4158-73B3-9A7F-17D89812DB6E}"/>
            </a:ext>
          </a:extLst>
        </xdr:cNvPr>
        <xdr:cNvSpPr txBox="1"/>
      </xdr:nvSpPr>
      <xdr:spPr>
        <a:xfrm>
          <a:off x="800100" y="114300"/>
          <a:ext cx="707390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a:latin typeface="72 Black" panose="020B0A04030603020204" pitchFamily="34" charset="0"/>
              <a:cs typeface="72 Black" panose="020B0A04030603020204" pitchFamily="34" charset="0"/>
            </a:rPr>
            <a:t>Sales Dashboard 2026</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72</xdr:row>
      <xdr:rowOff>0</xdr:rowOff>
    </xdr:from>
    <xdr:to>
      <xdr:col>7</xdr:col>
      <xdr:colOff>0</xdr:colOff>
      <xdr:row>88</xdr:row>
      <xdr:rowOff>0</xdr:rowOff>
    </xdr:to>
    <xdr:graphicFrame macro="">
      <xdr:nvGraphicFramePr>
        <xdr:cNvPr id="2" name="Chart 1">
          <a:extLst>
            <a:ext uri="{FF2B5EF4-FFF2-40B4-BE49-F238E27FC236}">
              <a16:creationId xmlns:a16="http://schemas.microsoft.com/office/drawing/2014/main" id="{24A66815-E648-7BD4-E2D6-AEB9F9EB7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72</xdr:row>
      <xdr:rowOff>0</xdr:rowOff>
    </xdr:from>
    <xdr:to>
      <xdr:col>7</xdr:col>
      <xdr:colOff>0</xdr:colOff>
      <xdr:row>88</xdr:row>
      <xdr:rowOff>0</xdr:rowOff>
    </xdr:to>
    <xdr:graphicFrame macro="">
      <xdr:nvGraphicFramePr>
        <xdr:cNvPr id="3" name="Chart 2">
          <a:extLst>
            <a:ext uri="{FF2B5EF4-FFF2-40B4-BE49-F238E27FC236}">
              <a16:creationId xmlns:a16="http://schemas.microsoft.com/office/drawing/2014/main" id="{3B5E3B58-B7E8-550B-35F3-2E91F4891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72</xdr:row>
      <xdr:rowOff>0</xdr:rowOff>
    </xdr:from>
    <xdr:to>
      <xdr:col>14</xdr:col>
      <xdr:colOff>0</xdr:colOff>
      <xdr:row>88</xdr:row>
      <xdr:rowOff>0</xdr:rowOff>
    </xdr:to>
    <xdr:graphicFrame macro="">
      <xdr:nvGraphicFramePr>
        <xdr:cNvPr id="4" name="Chart 3">
          <a:extLst>
            <a:ext uri="{FF2B5EF4-FFF2-40B4-BE49-F238E27FC236}">
              <a16:creationId xmlns:a16="http://schemas.microsoft.com/office/drawing/2014/main" id="{BFEA8D47-90FF-EE67-9DF5-6BC639495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89</xdr:row>
      <xdr:rowOff>0</xdr:rowOff>
    </xdr:from>
    <xdr:to>
      <xdr:col>7</xdr:col>
      <xdr:colOff>0</xdr:colOff>
      <xdr:row>105</xdr:row>
      <xdr:rowOff>0</xdr:rowOff>
    </xdr:to>
    <xdr:graphicFrame macro="">
      <xdr:nvGraphicFramePr>
        <xdr:cNvPr id="5" name="Chart 4">
          <a:extLst>
            <a:ext uri="{FF2B5EF4-FFF2-40B4-BE49-F238E27FC236}">
              <a16:creationId xmlns:a16="http://schemas.microsoft.com/office/drawing/2014/main" id="{F01C0845-2C0F-9FC8-082C-2D832B30E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89</xdr:row>
      <xdr:rowOff>0</xdr:rowOff>
    </xdr:from>
    <xdr:to>
      <xdr:col>14</xdr:col>
      <xdr:colOff>0</xdr:colOff>
      <xdr:row>105</xdr:row>
      <xdr:rowOff>0</xdr:rowOff>
    </xdr:to>
    <xdr:graphicFrame macro="">
      <xdr:nvGraphicFramePr>
        <xdr:cNvPr id="6" name="Chart 5">
          <a:extLst>
            <a:ext uri="{FF2B5EF4-FFF2-40B4-BE49-F238E27FC236}">
              <a16:creationId xmlns:a16="http://schemas.microsoft.com/office/drawing/2014/main" id="{3888E213-B6E8-0302-B584-92DABA414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omme\Downloads\Dashboard%20Creation%20April%202026.xlsx" TargetMode="External"/><Relationship Id="rId1" Type="http://schemas.openxmlformats.org/officeDocument/2006/relationships/externalLinkPath" Target="file:///C:\Users\comme\Downloads\Dashboard%20Creation%20April%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4"/>
      <sheetName val="Dashboard (2)"/>
      <sheetName val="Dashboard"/>
      <sheetName val="Main Data"/>
      <sheetName val="Data Check"/>
      <sheetName val="KPIS"/>
      <sheetName val="Monthly Report"/>
      <sheetName val="ChartData"/>
    </sheetNames>
    <sheetDataSet>
      <sheetData sheetId="0"/>
      <sheetData sheetId="1"/>
      <sheetData sheetId="2"/>
      <sheetData sheetId="3">
        <row r="2">
          <cell r="A2" t="str">
            <v>ORD00001</v>
          </cell>
          <cell r="Q2">
            <v>55117.93</v>
          </cell>
          <cell r="W2">
            <v>1</v>
          </cell>
          <cell r="Y2">
            <v>1</v>
          </cell>
        </row>
        <row r="3">
          <cell r="A3" t="str">
            <v>ORD00002</v>
          </cell>
          <cell r="Q3">
            <v>34435.74</v>
          </cell>
          <cell r="W3">
            <v>4</v>
          </cell>
          <cell r="Y3">
            <v>1</v>
          </cell>
        </row>
        <row r="4">
          <cell r="A4" t="str">
            <v>ORD00003</v>
          </cell>
          <cell r="Q4">
            <v>35749.99</v>
          </cell>
          <cell r="W4">
            <v>3</v>
          </cell>
          <cell r="Y4">
            <v>4</v>
          </cell>
        </row>
        <row r="5">
          <cell r="A5" t="str">
            <v>ORD00004</v>
          </cell>
          <cell r="Q5">
            <v>92259.16</v>
          </cell>
          <cell r="W5">
            <v>10</v>
          </cell>
          <cell r="Y5">
            <v>2</v>
          </cell>
        </row>
        <row r="6">
          <cell r="A6" t="str">
            <v>ORD00005</v>
          </cell>
          <cell r="Q6">
            <v>92623.14</v>
          </cell>
          <cell r="W6">
            <v>6</v>
          </cell>
          <cell r="Y6">
            <v>2</v>
          </cell>
        </row>
        <row r="7">
          <cell r="A7" t="str">
            <v>ORD00006</v>
          </cell>
          <cell r="Q7">
            <v>28120.82</v>
          </cell>
          <cell r="W7">
            <v>6</v>
          </cell>
          <cell r="Y7">
            <v>3</v>
          </cell>
        </row>
        <row r="8">
          <cell r="A8" t="str">
            <v>ORD00007</v>
          </cell>
          <cell r="Q8">
            <v>153123.54</v>
          </cell>
          <cell r="W8">
            <v>7</v>
          </cell>
          <cell r="Y8">
            <v>1</v>
          </cell>
        </row>
        <row r="9">
          <cell r="A9" t="str">
            <v>ORD00008</v>
          </cell>
          <cell r="Q9">
            <v>16525.39</v>
          </cell>
          <cell r="W9">
            <v>3</v>
          </cell>
          <cell r="Y9">
            <v>4</v>
          </cell>
        </row>
        <row r="10">
          <cell r="A10" t="str">
            <v>ORD00009</v>
          </cell>
          <cell r="Q10">
            <v>141335.07999999999</v>
          </cell>
          <cell r="W10">
            <v>8</v>
          </cell>
          <cell r="Y10">
            <v>4</v>
          </cell>
        </row>
        <row r="11">
          <cell r="A11" t="str">
            <v>ORD00010</v>
          </cell>
          <cell r="Q11">
            <v>114973.77</v>
          </cell>
          <cell r="W11">
            <v>7</v>
          </cell>
          <cell r="Y11">
            <v>5</v>
          </cell>
        </row>
        <row r="12">
          <cell r="A12" t="str">
            <v>ORD00011</v>
          </cell>
          <cell r="Q12">
            <v>197956.5</v>
          </cell>
          <cell r="W12">
            <v>10</v>
          </cell>
          <cell r="Y12">
            <v>4</v>
          </cell>
        </row>
        <row r="13">
          <cell r="A13" t="str">
            <v>ORD00012</v>
          </cell>
          <cell r="Q13">
            <v>168205.2</v>
          </cell>
          <cell r="W13">
            <v>4</v>
          </cell>
          <cell r="Y13">
            <v>1</v>
          </cell>
        </row>
        <row r="14">
          <cell r="A14" t="str">
            <v>ORD00013</v>
          </cell>
          <cell r="Q14">
            <v>80657.009999999995</v>
          </cell>
          <cell r="W14">
            <v>6</v>
          </cell>
          <cell r="Y14">
            <v>4</v>
          </cell>
        </row>
        <row r="15">
          <cell r="A15" t="str">
            <v>ORD00014</v>
          </cell>
          <cell r="Q15">
            <v>2264.66</v>
          </cell>
          <cell r="W15">
            <v>7</v>
          </cell>
          <cell r="Y15">
            <v>5</v>
          </cell>
        </row>
        <row r="16">
          <cell r="A16" t="str">
            <v>ORD00015</v>
          </cell>
          <cell r="Q16">
            <v>10801.27</v>
          </cell>
          <cell r="W16">
            <v>8</v>
          </cell>
          <cell r="Y16">
            <v>3</v>
          </cell>
        </row>
        <row r="17">
          <cell r="A17" t="str">
            <v>ORD00016</v>
          </cell>
          <cell r="Q17">
            <v>249712.59</v>
          </cell>
          <cell r="W17">
            <v>9</v>
          </cell>
          <cell r="Y17">
            <v>4</v>
          </cell>
        </row>
        <row r="18">
          <cell r="A18" t="str">
            <v>ORD00017</v>
          </cell>
          <cell r="Q18">
            <v>54613.71</v>
          </cell>
          <cell r="W18">
            <v>1</v>
          </cell>
          <cell r="Y18">
            <v>2</v>
          </cell>
        </row>
        <row r="19">
          <cell r="A19" t="str">
            <v>ORD00018</v>
          </cell>
          <cell r="Q19">
            <v>107436.3</v>
          </cell>
          <cell r="W19">
            <v>1</v>
          </cell>
          <cell r="Y19">
            <v>3</v>
          </cell>
        </row>
        <row r="20">
          <cell r="A20" t="str">
            <v>ORD00019</v>
          </cell>
          <cell r="Q20">
            <v>121371.92</v>
          </cell>
          <cell r="W20">
            <v>6</v>
          </cell>
          <cell r="Y20">
            <v>4</v>
          </cell>
        </row>
        <row r="21">
          <cell r="A21" t="str">
            <v>ORD00020</v>
          </cell>
          <cell r="Q21">
            <v>32790.58</v>
          </cell>
          <cell r="W21">
            <v>9</v>
          </cell>
          <cell r="Y21">
            <v>5</v>
          </cell>
        </row>
        <row r="22">
          <cell r="A22" t="str">
            <v>ORD00021</v>
          </cell>
          <cell r="Q22">
            <v>79441.119999999995</v>
          </cell>
          <cell r="W22">
            <v>5</v>
          </cell>
          <cell r="Y22">
            <v>3</v>
          </cell>
        </row>
        <row r="23">
          <cell r="A23" t="str">
            <v>ORD00022</v>
          </cell>
          <cell r="Q23">
            <v>29380.77</v>
          </cell>
          <cell r="W23">
            <v>9</v>
          </cell>
          <cell r="Y23">
            <v>4</v>
          </cell>
        </row>
        <row r="24">
          <cell r="A24" t="str">
            <v>ORD00023</v>
          </cell>
          <cell r="Q24">
            <v>38934.54</v>
          </cell>
          <cell r="W24">
            <v>1</v>
          </cell>
          <cell r="Y24">
            <v>1</v>
          </cell>
        </row>
        <row r="25">
          <cell r="A25" t="str">
            <v>ORD00024</v>
          </cell>
          <cell r="Q25">
            <v>74541.070000000007</v>
          </cell>
          <cell r="W25">
            <v>4</v>
          </cell>
          <cell r="Y25">
            <v>4</v>
          </cell>
        </row>
        <row r="26">
          <cell r="A26" t="str">
            <v>ORD00025</v>
          </cell>
          <cell r="Q26">
            <v>5381.04</v>
          </cell>
          <cell r="W26">
            <v>2</v>
          </cell>
          <cell r="Y26">
            <v>2</v>
          </cell>
        </row>
        <row r="27">
          <cell r="A27" t="str">
            <v>ORD00026</v>
          </cell>
          <cell r="Q27">
            <v>2082.25</v>
          </cell>
          <cell r="W27">
            <v>7</v>
          </cell>
          <cell r="Y27">
            <v>2</v>
          </cell>
        </row>
        <row r="28">
          <cell r="A28" t="str">
            <v>ORD00027</v>
          </cell>
          <cell r="Q28">
            <v>26590.16</v>
          </cell>
          <cell r="W28">
            <v>3</v>
          </cell>
          <cell r="Y28">
            <v>1</v>
          </cell>
        </row>
        <row r="29">
          <cell r="A29" t="str">
            <v>ORD00028</v>
          </cell>
          <cell r="Q29">
            <v>14998.84</v>
          </cell>
          <cell r="W29">
            <v>1</v>
          </cell>
          <cell r="Y29">
            <v>3</v>
          </cell>
        </row>
        <row r="30">
          <cell r="A30" t="str">
            <v>ORD00029</v>
          </cell>
          <cell r="Q30">
            <v>157611.68</v>
          </cell>
          <cell r="W30">
            <v>9</v>
          </cell>
          <cell r="Y30">
            <v>2</v>
          </cell>
        </row>
        <row r="31">
          <cell r="A31" t="str">
            <v>ORD00030</v>
          </cell>
          <cell r="Q31">
            <v>76729.740000000005</v>
          </cell>
          <cell r="W31">
            <v>2</v>
          </cell>
          <cell r="Y31">
            <v>3</v>
          </cell>
        </row>
        <row r="32">
          <cell r="A32" t="str">
            <v>ORD00031</v>
          </cell>
          <cell r="Q32">
            <v>185670.6</v>
          </cell>
          <cell r="W32">
            <v>3</v>
          </cell>
          <cell r="Y32">
            <v>2</v>
          </cell>
        </row>
        <row r="33">
          <cell r="A33" t="str">
            <v>ORD00032</v>
          </cell>
          <cell r="Q33">
            <v>83547.44</v>
          </cell>
          <cell r="W33">
            <v>4</v>
          </cell>
          <cell r="Y33">
            <v>4</v>
          </cell>
        </row>
        <row r="34">
          <cell r="A34" t="str">
            <v>ORD00033</v>
          </cell>
          <cell r="Q34">
            <v>34041.300000000003</v>
          </cell>
          <cell r="W34">
            <v>5</v>
          </cell>
          <cell r="Y34">
            <v>2</v>
          </cell>
        </row>
        <row r="35">
          <cell r="A35" t="str">
            <v>ORD00034</v>
          </cell>
          <cell r="Q35">
            <v>20689.79</v>
          </cell>
          <cell r="W35">
            <v>10</v>
          </cell>
          <cell r="Y35">
            <v>2</v>
          </cell>
        </row>
        <row r="36">
          <cell r="A36" t="str">
            <v>ORD00035</v>
          </cell>
          <cell r="Q36">
            <v>108318.01</v>
          </cell>
          <cell r="W36">
            <v>9</v>
          </cell>
          <cell r="Y36">
            <v>2</v>
          </cell>
        </row>
        <row r="37">
          <cell r="A37" t="str">
            <v>ORD00036</v>
          </cell>
          <cell r="Q37">
            <v>103493.33</v>
          </cell>
          <cell r="W37">
            <v>9</v>
          </cell>
          <cell r="Y37">
            <v>2</v>
          </cell>
        </row>
        <row r="38">
          <cell r="A38" t="str">
            <v>ORD00037</v>
          </cell>
          <cell r="Q38">
            <v>230132.2</v>
          </cell>
          <cell r="W38">
            <v>5</v>
          </cell>
          <cell r="Y38">
            <v>5</v>
          </cell>
        </row>
        <row r="39">
          <cell r="A39" t="str">
            <v>ORD00038</v>
          </cell>
          <cell r="Q39">
            <v>5302.24</v>
          </cell>
          <cell r="W39">
            <v>10</v>
          </cell>
          <cell r="Y39">
            <v>2</v>
          </cell>
        </row>
        <row r="40">
          <cell r="A40" t="str">
            <v>ORD00039</v>
          </cell>
          <cell r="Q40">
            <v>110190.04</v>
          </cell>
          <cell r="W40">
            <v>10</v>
          </cell>
          <cell r="Y40">
            <v>3</v>
          </cell>
        </row>
        <row r="41">
          <cell r="A41" t="str">
            <v>ORD00040</v>
          </cell>
          <cell r="Q41">
            <v>18917.13</v>
          </cell>
          <cell r="W41">
            <v>4</v>
          </cell>
          <cell r="Y41">
            <v>2</v>
          </cell>
        </row>
        <row r="42">
          <cell r="A42" t="str">
            <v>ORD00041</v>
          </cell>
          <cell r="Q42">
            <v>105074.1</v>
          </cell>
          <cell r="W42">
            <v>9</v>
          </cell>
          <cell r="Y42">
            <v>3</v>
          </cell>
        </row>
        <row r="43">
          <cell r="A43" t="str">
            <v>ORD00042</v>
          </cell>
          <cell r="Q43">
            <v>15896.67</v>
          </cell>
          <cell r="W43">
            <v>7</v>
          </cell>
          <cell r="Y43">
            <v>2</v>
          </cell>
        </row>
        <row r="44">
          <cell r="A44" t="str">
            <v>ORD00043</v>
          </cell>
          <cell r="Q44">
            <v>114450.2</v>
          </cell>
          <cell r="W44">
            <v>1</v>
          </cell>
          <cell r="Y44">
            <v>4</v>
          </cell>
        </row>
        <row r="45">
          <cell r="A45" t="str">
            <v>ORD00044</v>
          </cell>
          <cell r="Q45">
            <v>3326.36</v>
          </cell>
          <cell r="W45">
            <v>7</v>
          </cell>
          <cell r="Y45">
            <v>2</v>
          </cell>
        </row>
        <row r="46">
          <cell r="A46" t="str">
            <v>ORD00045</v>
          </cell>
          <cell r="Q46">
            <v>195780.12</v>
          </cell>
          <cell r="W46">
            <v>5</v>
          </cell>
          <cell r="Y46">
            <v>1</v>
          </cell>
        </row>
        <row r="47">
          <cell r="A47" t="str">
            <v>ORD00046</v>
          </cell>
          <cell r="Q47">
            <v>68610.740000000005</v>
          </cell>
          <cell r="W47">
            <v>9</v>
          </cell>
          <cell r="Y47">
            <v>1</v>
          </cell>
        </row>
        <row r="48">
          <cell r="A48" t="str">
            <v>ORD00047</v>
          </cell>
          <cell r="Q48">
            <v>145285.68</v>
          </cell>
          <cell r="W48">
            <v>6</v>
          </cell>
          <cell r="Y48">
            <v>3</v>
          </cell>
        </row>
        <row r="49">
          <cell r="A49" t="str">
            <v>ORD00048</v>
          </cell>
          <cell r="Q49">
            <v>37152.89</v>
          </cell>
          <cell r="W49">
            <v>5</v>
          </cell>
          <cell r="Y49">
            <v>3</v>
          </cell>
        </row>
        <row r="50">
          <cell r="A50" t="str">
            <v>ORD00049</v>
          </cell>
          <cell r="Q50">
            <v>86708.58</v>
          </cell>
          <cell r="W50">
            <v>8</v>
          </cell>
          <cell r="Y50">
            <v>5</v>
          </cell>
        </row>
        <row r="51">
          <cell r="A51" t="str">
            <v>ORD00050</v>
          </cell>
          <cell r="Q51">
            <v>11415.94</v>
          </cell>
          <cell r="W51">
            <v>3</v>
          </cell>
          <cell r="Y51">
            <v>1</v>
          </cell>
        </row>
        <row r="52">
          <cell r="A52" t="str">
            <v>ORD00051</v>
          </cell>
          <cell r="Q52">
            <v>117943.57</v>
          </cell>
          <cell r="W52">
            <v>10</v>
          </cell>
          <cell r="Y52">
            <v>3</v>
          </cell>
        </row>
        <row r="53">
          <cell r="A53" t="str">
            <v>ORD00052</v>
          </cell>
          <cell r="Q53">
            <v>111630.25</v>
          </cell>
          <cell r="W53">
            <v>3</v>
          </cell>
          <cell r="Y53">
            <v>3</v>
          </cell>
        </row>
        <row r="54">
          <cell r="A54" t="str">
            <v>ORD00053</v>
          </cell>
          <cell r="Q54">
            <v>8343.64</v>
          </cell>
          <cell r="W54">
            <v>4</v>
          </cell>
          <cell r="Y54">
            <v>3</v>
          </cell>
        </row>
        <row r="55">
          <cell r="A55" t="str">
            <v>ORD00054</v>
          </cell>
          <cell r="Q55">
            <v>31110.06</v>
          </cell>
          <cell r="W55">
            <v>1</v>
          </cell>
          <cell r="Y55">
            <v>4</v>
          </cell>
        </row>
        <row r="56">
          <cell r="A56" t="str">
            <v>ORD00055</v>
          </cell>
          <cell r="Q56">
            <v>62485.1</v>
          </cell>
          <cell r="W56">
            <v>5</v>
          </cell>
          <cell r="Y56">
            <v>4</v>
          </cell>
        </row>
        <row r="57">
          <cell r="A57" t="str">
            <v>ORD00056</v>
          </cell>
          <cell r="Q57">
            <v>38489.67</v>
          </cell>
          <cell r="W57">
            <v>9</v>
          </cell>
          <cell r="Y57">
            <v>2</v>
          </cell>
        </row>
        <row r="58">
          <cell r="A58" t="str">
            <v>ORD00057</v>
          </cell>
          <cell r="Q58">
            <v>4081.3</v>
          </cell>
          <cell r="W58">
            <v>8</v>
          </cell>
          <cell r="Y58">
            <v>5</v>
          </cell>
        </row>
        <row r="59">
          <cell r="A59" t="str">
            <v>ORD00058</v>
          </cell>
          <cell r="Q59">
            <v>180975.62</v>
          </cell>
          <cell r="W59">
            <v>6</v>
          </cell>
          <cell r="Y59">
            <v>2</v>
          </cell>
        </row>
        <row r="60">
          <cell r="A60" t="str">
            <v>ORD00059</v>
          </cell>
          <cell r="Q60">
            <v>37935.99</v>
          </cell>
          <cell r="W60">
            <v>9</v>
          </cell>
          <cell r="Y60">
            <v>4</v>
          </cell>
        </row>
        <row r="61">
          <cell r="A61" t="str">
            <v>ORD00060</v>
          </cell>
          <cell r="Q61">
            <v>175047.38</v>
          </cell>
          <cell r="W61">
            <v>3</v>
          </cell>
          <cell r="Y61">
            <v>1</v>
          </cell>
        </row>
        <row r="62">
          <cell r="A62" t="str">
            <v>ORD00061</v>
          </cell>
          <cell r="Q62">
            <v>210830.88</v>
          </cell>
          <cell r="W62">
            <v>6</v>
          </cell>
          <cell r="Y62">
            <v>2</v>
          </cell>
        </row>
        <row r="63">
          <cell r="A63" t="str">
            <v>ORD00062</v>
          </cell>
          <cell r="Q63">
            <v>74693.08</v>
          </cell>
          <cell r="W63">
            <v>1</v>
          </cell>
          <cell r="Y63">
            <v>1</v>
          </cell>
        </row>
        <row r="64">
          <cell r="A64" t="str">
            <v>ORD00063</v>
          </cell>
          <cell r="Q64">
            <v>68891.839999999997</v>
          </cell>
          <cell r="W64">
            <v>2</v>
          </cell>
          <cell r="Y64">
            <v>2</v>
          </cell>
        </row>
        <row r="65">
          <cell r="A65" t="str">
            <v>ORD00064</v>
          </cell>
          <cell r="Q65">
            <v>182010.79</v>
          </cell>
          <cell r="W65">
            <v>5</v>
          </cell>
          <cell r="Y65">
            <v>4</v>
          </cell>
        </row>
        <row r="66">
          <cell r="A66" t="str">
            <v>ORD00065</v>
          </cell>
          <cell r="Q66">
            <v>3651.16</v>
          </cell>
          <cell r="W66">
            <v>2</v>
          </cell>
          <cell r="Y66">
            <v>2</v>
          </cell>
        </row>
        <row r="67">
          <cell r="A67" t="str">
            <v>ORD00066</v>
          </cell>
          <cell r="Q67">
            <v>34461.67</v>
          </cell>
          <cell r="W67">
            <v>9</v>
          </cell>
          <cell r="Y67">
            <v>4</v>
          </cell>
        </row>
        <row r="68">
          <cell r="A68" t="str">
            <v>ORD00067</v>
          </cell>
          <cell r="Q68">
            <v>39441.519999999997</v>
          </cell>
          <cell r="W68">
            <v>9</v>
          </cell>
          <cell r="Y68">
            <v>4</v>
          </cell>
        </row>
        <row r="69">
          <cell r="A69" t="str">
            <v>ORD00068</v>
          </cell>
          <cell r="Q69">
            <v>1297.6199999999999</v>
          </cell>
          <cell r="W69">
            <v>5</v>
          </cell>
          <cell r="Y69">
            <v>2</v>
          </cell>
        </row>
        <row r="70">
          <cell r="A70" t="str">
            <v>ORD00069</v>
          </cell>
          <cell r="Q70">
            <v>27171.06</v>
          </cell>
          <cell r="W70">
            <v>9</v>
          </cell>
          <cell r="Y70">
            <v>2</v>
          </cell>
        </row>
        <row r="71">
          <cell r="A71" t="str">
            <v>ORD00070</v>
          </cell>
          <cell r="Q71">
            <v>54256.06</v>
          </cell>
          <cell r="W71">
            <v>4</v>
          </cell>
          <cell r="Y71">
            <v>4</v>
          </cell>
        </row>
        <row r="72">
          <cell r="A72" t="str">
            <v>ORD00071</v>
          </cell>
          <cell r="Q72">
            <v>15169.98</v>
          </cell>
          <cell r="W72">
            <v>10</v>
          </cell>
          <cell r="Y72">
            <v>5</v>
          </cell>
        </row>
        <row r="73">
          <cell r="A73" t="str">
            <v>ORD00072</v>
          </cell>
          <cell r="Q73">
            <v>17235.830000000002</v>
          </cell>
          <cell r="W73">
            <v>5</v>
          </cell>
          <cell r="Y73">
            <v>2</v>
          </cell>
        </row>
        <row r="74">
          <cell r="A74" t="str">
            <v>ORD00073</v>
          </cell>
          <cell r="Q74">
            <v>2782.66</v>
          </cell>
          <cell r="W74">
            <v>6</v>
          </cell>
          <cell r="Y74">
            <v>5</v>
          </cell>
        </row>
        <row r="75">
          <cell r="A75" t="str">
            <v>ORD00074</v>
          </cell>
          <cell r="Q75">
            <v>68713.94</v>
          </cell>
          <cell r="W75">
            <v>1</v>
          </cell>
          <cell r="Y75">
            <v>2</v>
          </cell>
        </row>
        <row r="76">
          <cell r="A76" t="str">
            <v>ORD00075</v>
          </cell>
          <cell r="Q76">
            <v>50294.44</v>
          </cell>
          <cell r="W76">
            <v>10</v>
          </cell>
          <cell r="Y76">
            <v>4</v>
          </cell>
        </row>
        <row r="77">
          <cell r="A77" t="str">
            <v>ORD00076</v>
          </cell>
          <cell r="Q77">
            <v>33703.480000000003</v>
          </cell>
          <cell r="W77">
            <v>1</v>
          </cell>
          <cell r="Y77">
            <v>1</v>
          </cell>
        </row>
        <row r="78">
          <cell r="A78" t="str">
            <v>ORD00077</v>
          </cell>
          <cell r="Q78">
            <v>130629.32</v>
          </cell>
          <cell r="W78">
            <v>5</v>
          </cell>
          <cell r="Y78">
            <v>5</v>
          </cell>
        </row>
        <row r="79">
          <cell r="A79" t="str">
            <v>ORD00078</v>
          </cell>
          <cell r="Q79">
            <v>148198.29999999999</v>
          </cell>
          <cell r="W79">
            <v>2</v>
          </cell>
          <cell r="Y79">
            <v>4</v>
          </cell>
        </row>
        <row r="80">
          <cell r="A80" t="str">
            <v>ORD00079</v>
          </cell>
          <cell r="Q80">
            <v>116235.53</v>
          </cell>
          <cell r="W80">
            <v>7</v>
          </cell>
          <cell r="Y80">
            <v>5</v>
          </cell>
        </row>
        <row r="81">
          <cell r="A81" t="str">
            <v>ORD00080</v>
          </cell>
          <cell r="Q81">
            <v>185390.6</v>
          </cell>
          <cell r="W81">
            <v>4</v>
          </cell>
          <cell r="Y81">
            <v>2</v>
          </cell>
        </row>
        <row r="82">
          <cell r="A82" t="str">
            <v>ORD00081</v>
          </cell>
          <cell r="Q82">
            <v>11579.21</v>
          </cell>
          <cell r="W82">
            <v>3</v>
          </cell>
          <cell r="Y82">
            <v>4</v>
          </cell>
        </row>
        <row r="83">
          <cell r="A83" t="str">
            <v>ORD00082</v>
          </cell>
          <cell r="Q83">
            <v>88963.32</v>
          </cell>
          <cell r="W83">
            <v>7</v>
          </cell>
          <cell r="Y83">
            <v>2</v>
          </cell>
        </row>
        <row r="84">
          <cell r="A84" t="str">
            <v>ORD00083</v>
          </cell>
          <cell r="Q84">
            <v>44283.4</v>
          </cell>
          <cell r="W84">
            <v>9</v>
          </cell>
          <cell r="Y84">
            <v>2</v>
          </cell>
        </row>
        <row r="85">
          <cell r="A85" t="str">
            <v>ORD00084</v>
          </cell>
          <cell r="Q85">
            <v>56906.55</v>
          </cell>
          <cell r="W85">
            <v>1</v>
          </cell>
          <cell r="Y85">
            <v>3</v>
          </cell>
        </row>
        <row r="86">
          <cell r="A86" t="str">
            <v>ORD00085</v>
          </cell>
          <cell r="Q86">
            <v>88189.5</v>
          </cell>
          <cell r="W86">
            <v>4</v>
          </cell>
          <cell r="Y86">
            <v>3</v>
          </cell>
        </row>
        <row r="87">
          <cell r="A87" t="str">
            <v>ORD00086</v>
          </cell>
          <cell r="Q87">
            <v>26611.91</v>
          </cell>
          <cell r="W87">
            <v>1</v>
          </cell>
          <cell r="Y87">
            <v>1</v>
          </cell>
        </row>
        <row r="88">
          <cell r="A88" t="str">
            <v>ORD00087</v>
          </cell>
          <cell r="Q88">
            <v>15700.81</v>
          </cell>
          <cell r="W88">
            <v>3</v>
          </cell>
          <cell r="Y88">
            <v>1</v>
          </cell>
        </row>
        <row r="89">
          <cell r="A89" t="str">
            <v>ORD00088</v>
          </cell>
          <cell r="Q89">
            <v>83320.509999999995</v>
          </cell>
          <cell r="W89">
            <v>5</v>
          </cell>
          <cell r="Y89">
            <v>5</v>
          </cell>
        </row>
        <row r="90">
          <cell r="A90" t="str">
            <v>ORD00089</v>
          </cell>
          <cell r="Q90">
            <v>47810.1</v>
          </cell>
          <cell r="W90">
            <v>4</v>
          </cell>
          <cell r="Y90">
            <v>3</v>
          </cell>
        </row>
        <row r="91">
          <cell r="A91" t="str">
            <v>ORD00090</v>
          </cell>
          <cell r="Q91">
            <v>45412.92</v>
          </cell>
          <cell r="W91">
            <v>1</v>
          </cell>
          <cell r="Y91">
            <v>1</v>
          </cell>
        </row>
        <row r="92">
          <cell r="A92" t="str">
            <v>ORD00091</v>
          </cell>
          <cell r="Q92">
            <v>31172.23</v>
          </cell>
          <cell r="W92">
            <v>7</v>
          </cell>
          <cell r="Y92">
            <v>2</v>
          </cell>
        </row>
        <row r="93">
          <cell r="A93" t="str">
            <v>ORD00092</v>
          </cell>
          <cell r="Q93">
            <v>92046.98</v>
          </cell>
          <cell r="W93">
            <v>1</v>
          </cell>
          <cell r="Y93">
            <v>5</v>
          </cell>
        </row>
        <row r="94">
          <cell r="A94" t="str">
            <v>ORD00093</v>
          </cell>
          <cell r="Q94">
            <v>132324.28</v>
          </cell>
          <cell r="W94">
            <v>8</v>
          </cell>
          <cell r="Y94">
            <v>2</v>
          </cell>
        </row>
        <row r="95">
          <cell r="A95" t="str">
            <v>ORD00094</v>
          </cell>
          <cell r="Q95">
            <v>234489.16</v>
          </cell>
          <cell r="W95">
            <v>8</v>
          </cell>
          <cell r="Y95">
            <v>5</v>
          </cell>
        </row>
        <row r="96">
          <cell r="A96" t="str">
            <v>ORD00095</v>
          </cell>
          <cell r="Q96">
            <v>173814.94</v>
          </cell>
          <cell r="W96">
            <v>7</v>
          </cell>
          <cell r="Y96">
            <v>1</v>
          </cell>
        </row>
        <row r="97">
          <cell r="A97" t="str">
            <v>ORD00096</v>
          </cell>
          <cell r="Q97">
            <v>30458.97</v>
          </cell>
          <cell r="W97">
            <v>1</v>
          </cell>
          <cell r="Y97">
            <v>4</v>
          </cell>
        </row>
        <row r="98">
          <cell r="A98" t="str">
            <v>ORD00097</v>
          </cell>
          <cell r="Q98">
            <v>67683.320000000007</v>
          </cell>
          <cell r="W98">
            <v>1</v>
          </cell>
          <cell r="Y98">
            <v>4</v>
          </cell>
        </row>
        <row r="99">
          <cell r="A99" t="str">
            <v>ORD00098</v>
          </cell>
          <cell r="Q99">
            <v>11983.29</v>
          </cell>
          <cell r="W99">
            <v>4</v>
          </cell>
          <cell r="Y99">
            <v>1</v>
          </cell>
        </row>
        <row r="100">
          <cell r="A100" t="str">
            <v>ORD00099</v>
          </cell>
          <cell r="Q100">
            <v>71541.34</v>
          </cell>
          <cell r="W100">
            <v>10</v>
          </cell>
          <cell r="Y100">
            <v>5</v>
          </cell>
        </row>
        <row r="101">
          <cell r="A101" t="str">
            <v>ORD00100</v>
          </cell>
          <cell r="Q101">
            <v>198214.37</v>
          </cell>
          <cell r="W101">
            <v>7</v>
          </cell>
          <cell r="Y101">
            <v>4</v>
          </cell>
        </row>
        <row r="102">
          <cell r="A102" t="str">
            <v>ORD00101</v>
          </cell>
          <cell r="Q102">
            <v>40170.82</v>
          </cell>
          <cell r="W102">
            <v>1</v>
          </cell>
          <cell r="Y102">
            <v>2</v>
          </cell>
        </row>
        <row r="103">
          <cell r="A103" t="str">
            <v>ORD00102</v>
          </cell>
          <cell r="Q103">
            <v>23999.8</v>
          </cell>
          <cell r="W103">
            <v>8</v>
          </cell>
          <cell r="Y103">
            <v>4</v>
          </cell>
        </row>
        <row r="104">
          <cell r="A104" t="str">
            <v>ORD00103</v>
          </cell>
          <cell r="Q104">
            <v>72056.800000000003</v>
          </cell>
          <cell r="W104">
            <v>8</v>
          </cell>
          <cell r="Y104">
            <v>5</v>
          </cell>
        </row>
        <row r="105">
          <cell r="A105" t="str">
            <v>ORD00104</v>
          </cell>
          <cell r="Q105">
            <v>72758.42</v>
          </cell>
          <cell r="W105">
            <v>5</v>
          </cell>
          <cell r="Y105">
            <v>4</v>
          </cell>
        </row>
        <row r="106">
          <cell r="A106" t="str">
            <v>ORD00105</v>
          </cell>
          <cell r="Q106">
            <v>89613.61</v>
          </cell>
          <cell r="W106">
            <v>7</v>
          </cell>
          <cell r="Y106">
            <v>5</v>
          </cell>
        </row>
        <row r="107">
          <cell r="A107" t="str">
            <v>ORD00106</v>
          </cell>
          <cell r="Q107">
            <v>177560.5</v>
          </cell>
          <cell r="W107">
            <v>9</v>
          </cell>
          <cell r="Y107">
            <v>2</v>
          </cell>
        </row>
        <row r="108">
          <cell r="A108" t="str">
            <v>ORD00107</v>
          </cell>
          <cell r="Q108">
            <v>36419.06</v>
          </cell>
          <cell r="W108">
            <v>9</v>
          </cell>
          <cell r="Y108">
            <v>5</v>
          </cell>
        </row>
        <row r="109">
          <cell r="A109" t="str">
            <v>ORD00108</v>
          </cell>
          <cell r="Q109">
            <v>41434.959999999999</v>
          </cell>
          <cell r="W109">
            <v>2</v>
          </cell>
          <cell r="Y109">
            <v>2</v>
          </cell>
        </row>
        <row r="110">
          <cell r="A110" t="str">
            <v>ORD00109</v>
          </cell>
          <cell r="Q110">
            <v>94324.61</v>
          </cell>
          <cell r="W110">
            <v>4</v>
          </cell>
          <cell r="Y110">
            <v>3</v>
          </cell>
        </row>
        <row r="111">
          <cell r="A111" t="str">
            <v>ORD00110</v>
          </cell>
          <cell r="Q111">
            <v>91678.7</v>
          </cell>
          <cell r="W111">
            <v>4</v>
          </cell>
          <cell r="Y111">
            <v>5</v>
          </cell>
        </row>
        <row r="112">
          <cell r="A112" t="str">
            <v>ORD00111</v>
          </cell>
          <cell r="Q112">
            <v>54323.59</v>
          </cell>
          <cell r="W112">
            <v>6</v>
          </cell>
          <cell r="Y112">
            <v>5</v>
          </cell>
        </row>
        <row r="113">
          <cell r="A113" t="str">
            <v>ORD00112</v>
          </cell>
          <cell r="Q113">
            <v>35010.81</v>
          </cell>
          <cell r="W113">
            <v>4</v>
          </cell>
          <cell r="Y113">
            <v>1</v>
          </cell>
        </row>
        <row r="114">
          <cell r="A114" t="str">
            <v>ORD00113</v>
          </cell>
          <cell r="Q114">
            <v>39559.78</v>
          </cell>
          <cell r="W114">
            <v>8</v>
          </cell>
          <cell r="Y114">
            <v>1</v>
          </cell>
        </row>
        <row r="115">
          <cell r="A115" t="str">
            <v>ORD00114</v>
          </cell>
          <cell r="Q115">
            <v>162127.22</v>
          </cell>
          <cell r="W115">
            <v>5</v>
          </cell>
          <cell r="Y115">
            <v>5</v>
          </cell>
        </row>
        <row r="116">
          <cell r="A116" t="str">
            <v>ORD00115</v>
          </cell>
          <cell r="Q116">
            <v>188834.16</v>
          </cell>
          <cell r="W116">
            <v>2</v>
          </cell>
          <cell r="Y116">
            <v>5</v>
          </cell>
        </row>
        <row r="117">
          <cell r="A117" t="str">
            <v>ORD00116</v>
          </cell>
          <cell r="Q117">
            <v>80721.039999999994</v>
          </cell>
          <cell r="W117">
            <v>6</v>
          </cell>
          <cell r="Y117">
            <v>1</v>
          </cell>
        </row>
        <row r="118">
          <cell r="A118" t="str">
            <v>ORD00117</v>
          </cell>
          <cell r="Q118">
            <v>88775.64</v>
          </cell>
          <cell r="W118">
            <v>4</v>
          </cell>
          <cell r="Y118">
            <v>5</v>
          </cell>
        </row>
        <row r="119">
          <cell r="A119" t="str">
            <v>ORD00118</v>
          </cell>
          <cell r="Q119">
            <v>1348.46</v>
          </cell>
          <cell r="W119">
            <v>3</v>
          </cell>
          <cell r="Y119">
            <v>2</v>
          </cell>
        </row>
        <row r="120">
          <cell r="A120" t="str">
            <v>ORD00119</v>
          </cell>
          <cell r="Q120">
            <v>157792.71</v>
          </cell>
          <cell r="W120">
            <v>5</v>
          </cell>
          <cell r="Y120">
            <v>3</v>
          </cell>
        </row>
        <row r="121">
          <cell r="A121" t="str">
            <v>ORD00120</v>
          </cell>
          <cell r="Q121">
            <v>11263.22</v>
          </cell>
          <cell r="W121">
            <v>4</v>
          </cell>
          <cell r="Y121">
            <v>4</v>
          </cell>
        </row>
        <row r="122">
          <cell r="A122" t="str">
            <v>ORD00121</v>
          </cell>
          <cell r="Q122">
            <v>28482.98</v>
          </cell>
          <cell r="W122">
            <v>8</v>
          </cell>
          <cell r="Y122">
            <v>1</v>
          </cell>
        </row>
        <row r="123">
          <cell r="A123" t="str">
            <v>ORD00122</v>
          </cell>
          <cell r="Q123">
            <v>29351.73</v>
          </cell>
          <cell r="W123">
            <v>1</v>
          </cell>
          <cell r="Y123">
            <v>5</v>
          </cell>
        </row>
        <row r="124">
          <cell r="A124" t="str">
            <v>ORD00123</v>
          </cell>
          <cell r="Q124">
            <v>41052.28</v>
          </cell>
          <cell r="W124">
            <v>10</v>
          </cell>
          <cell r="Y124">
            <v>2</v>
          </cell>
        </row>
        <row r="125">
          <cell r="A125" t="str">
            <v>ORD00124</v>
          </cell>
          <cell r="Q125">
            <v>35660.22</v>
          </cell>
          <cell r="W125">
            <v>1</v>
          </cell>
          <cell r="Y125">
            <v>2</v>
          </cell>
        </row>
        <row r="126">
          <cell r="A126" t="str">
            <v>ORD00125</v>
          </cell>
          <cell r="Q126">
            <v>104327.32</v>
          </cell>
          <cell r="W126">
            <v>10</v>
          </cell>
          <cell r="Y126">
            <v>1</v>
          </cell>
        </row>
        <row r="127">
          <cell r="A127" t="str">
            <v>ORD00126</v>
          </cell>
          <cell r="Q127">
            <v>44874.78</v>
          </cell>
          <cell r="W127">
            <v>3</v>
          </cell>
          <cell r="Y127">
            <v>3</v>
          </cell>
        </row>
        <row r="128">
          <cell r="A128" t="str">
            <v>ORD00127</v>
          </cell>
          <cell r="Q128">
            <v>22394.03</v>
          </cell>
          <cell r="W128">
            <v>4</v>
          </cell>
          <cell r="Y128">
            <v>2</v>
          </cell>
        </row>
        <row r="129">
          <cell r="A129" t="str">
            <v>ORD00128</v>
          </cell>
          <cell r="Q129">
            <v>163235.6</v>
          </cell>
          <cell r="W129">
            <v>10</v>
          </cell>
          <cell r="Y129">
            <v>3</v>
          </cell>
        </row>
        <row r="130">
          <cell r="A130" t="str">
            <v>ORD00129</v>
          </cell>
          <cell r="Q130">
            <v>178964.19</v>
          </cell>
          <cell r="W130">
            <v>7</v>
          </cell>
          <cell r="Y130">
            <v>4</v>
          </cell>
        </row>
        <row r="131">
          <cell r="A131" t="str">
            <v>ORD00130</v>
          </cell>
          <cell r="Q131">
            <v>70626.179999999993</v>
          </cell>
          <cell r="W131">
            <v>4</v>
          </cell>
          <cell r="Y131">
            <v>3</v>
          </cell>
        </row>
        <row r="132">
          <cell r="A132" t="str">
            <v>ORD00131</v>
          </cell>
          <cell r="Q132">
            <v>26178.9</v>
          </cell>
          <cell r="W132">
            <v>3</v>
          </cell>
          <cell r="Y132">
            <v>5</v>
          </cell>
        </row>
        <row r="133">
          <cell r="A133" t="str">
            <v>ORD00132</v>
          </cell>
          <cell r="Q133">
            <v>172192.74</v>
          </cell>
          <cell r="W133">
            <v>9</v>
          </cell>
          <cell r="Y133">
            <v>1</v>
          </cell>
        </row>
        <row r="134">
          <cell r="A134" t="str">
            <v>ORD00133</v>
          </cell>
          <cell r="Q134">
            <v>289078</v>
          </cell>
          <cell r="W134">
            <v>5</v>
          </cell>
          <cell r="Y134">
            <v>2</v>
          </cell>
        </row>
        <row r="135">
          <cell r="A135" t="str">
            <v>ORD00134</v>
          </cell>
          <cell r="Q135">
            <v>58897.86</v>
          </cell>
          <cell r="W135">
            <v>5</v>
          </cell>
          <cell r="Y135">
            <v>5</v>
          </cell>
        </row>
        <row r="136">
          <cell r="A136" t="str">
            <v>ORD00135</v>
          </cell>
          <cell r="Q136">
            <v>109114.75</v>
          </cell>
          <cell r="W136">
            <v>5</v>
          </cell>
          <cell r="Y136">
            <v>1</v>
          </cell>
        </row>
        <row r="137">
          <cell r="A137" t="str">
            <v>ORD00136</v>
          </cell>
          <cell r="Q137">
            <v>267683.21000000002</v>
          </cell>
          <cell r="W137">
            <v>4</v>
          </cell>
          <cell r="Y137">
            <v>4</v>
          </cell>
        </row>
        <row r="138">
          <cell r="A138" t="str">
            <v>ORD00137</v>
          </cell>
          <cell r="Q138">
            <v>172100.44</v>
          </cell>
          <cell r="W138">
            <v>6</v>
          </cell>
          <cell r="Y138">
            <v>2</v>
          </cell>
        </row>
        <row r="139">
          <cell r="A139" t="str">
            <v>ORD00138</v>
          </cell>
          <cell r="Q139">
            <v>151416.57999999999</v>
          </cell>
          <cell r="W139">
            <v>3</v>
          </cell>
          <cell r="Y139">
            <v>4</v>
          </cell>
        </row>
        <row r="140">
          <cell r="A140" t="str">
            <v>ORD00139</v>
          </cell>
          <cell r="Q140">
            <v>182322.64</v>
          </cell>
          <cell r="W140">
            <v>8</v>
          </cell>
          <cell r="Y140">
            <v>1</v>
          </cell>
        </row>
        <row r="141">
          <cell r="A141" t="str">
            <v>ORD00140</v>
          </cell>
          <cell r="Q141">
            <v>13733.12</v>
          </cell>
          <cell r="W141">
            <v>3</v>
          </cell>
          <cell r="Y141">
            <v>1</v>
          </cell>
        </row>
        <row r="142">
          <cell r="A142" t="str">
            <v>ORD00141</v>
          </cell>
          <cell r="Q142">
            <v>107692.51</v>
          </cell>
          <cell r="W142">
            <v>2</v>
          </cell>
          <cell r="Y142">
            <v>5</v>
          </cell>
        </row>
        <row r="143">
          <cell r="A143" t="str">
            <v>ORD00142</v>
          </cell>
          <cell r="Q143">
            <v>41994.61</v>
          </cell>
          <cell r="W143">
            <v>4</v>
          </cell>
          <cell r="Y143">
            <v>1</v>
          </cell>
        </row>
        <row r="144">
          <cell r="A144" t="str">
            <v>ORD00143</v>
          </cell>
          <cell r="Q144">
            <v>7412.97</v>
          </cell>
          <cell r="W144">
            <v>6</v>
          </cell>
          <cell r="Y144">
            <v>5</v>
          </cell>
        </row>
        <row r="145">
          <cell r="A145" t="str">
            <v>ORD00144</v>
          </cell>
          <cell r="Q145">
            <v>8696.7999999999993</v>
          </cell>
          <cell r="W145">
            <v>5</v>
          </cell>
          <cell r="Y145">
            <v>5</v>
          </cell>
        </row>
        <row r="146">
          <cell r="A146" t="str">
            <v>ORD00145</v>
          </cell>
          <cell r="Q146">
            <v>91750.5</v>
          </cell>
          <cell r="W146">
            <v>5</v>
          </cell>
          <cell r="Y146">
            <v>2</v>
          </cell>
        </row>
        <row r="147">
          <cell r="A147" t="str">
            <v>ORD00146</v>
          </cell>
          <cell r="Q147">
            <v>51889.120000000003</v>
          </cell>
          <cell r="W147">
            <v>1</v>
          </cell>
          <cell r="Y147">
            <v>5</v>
          </cell>
        </row>
        <row r="148">
          <cell r="A148" t="str">
            <v>ORD00147</v>
          </cell>
          <cell r="Q148">
            <v>115229.36</v>
          </cell>
          <cell r="W148">
            <v>2</v>
          </cell>
          <cell r="Y148">
            <v>1</v>
          </cell>
        </row>
        <row r="149">
          <cell r="A149" t="str">
            <v>ORD00148</v>
          </cell>
          <cell r="Q149">
            <v>18548.95</v>
          </cell>
          <cell r="W149">
            <v>2</v>
          </cell>
          <cell r="Y149">
            <v>3</v>
          </cell>
        </row>
        <row r="150">
          <cell r="A150" t="str">
            <v>ORD00149</v>
          </cell>
          <cell r="Q150">
            <v>53417.120000000003</v>
          </cell>
          <cell r="W150">
            <v>2</v>
          </cell>
          <cell r="Y150">
            <v>5</v>
          </cell>
        </row>
        <row r="151">
          <cell r="A151" t="str">
            <v>ORD00150</v>
          </cell>
          <cell r="Q151">
            <v>29744.47</v>
          </cell>
          <cell r="W151">
            <v>9</v>
          </cell>
          <cell r="Y151">
            <v>1</v>
          </cell>
        </row>
        <row r="152">
          <cell r="A152" t="str">
            <v>ORD00151</v>
          </cell>
          <cell r="Q152">
            <v>77452.84</v>
          </cell>
          <cell r="W152">
            <v>7</v>
          </cell>
          <cell r="Y152">
            <v>4</v>
          </cell>
        </row>
        <row r="153">
          <cell r="A153" t="str">
            <v>ORD00152</v>
          </cell>
          <cell r="Q153">
            <v>81809.8</v>
          </cell>
          <cell r="W153">
            <v>1</v>
          </cell>
          <cell r="Y153">
            <v>4</v>
          </cell>
        </row>
        <row r="154">
          <cell r="A154" t="str">
            <v>ORD00153</v>
          </cell>
          <cell r="Q154">
            <v>62743.46</v>
          </cell>
          <cell r="W154">
            <v>10</v>
          </cell>
          <cell r="Y154">
            <v>5</v>
          </cell>
        </row>
        <row r="155">
          <cell r="A155" t="str">
            <v>ORD00154</v>
          </cell>
          <cell r="Q155">
            <v>258546.45</v>
          </cell>
          <cell r="W155">
            <v>6</v>
          </cell>
          <cell r="Y155">
            <v>2</v>
          </cell>
        </row>
        <row r="156">
          <cell r="A156" t="str">
            <v>ORD00155</v>
          </cell>
          <cell r="Q156">
            <v>30304.59</v>
          </cell>
          <cell r="W156">
            <v>6</v>
          </cell>
          <cell r="Y156">
            <v>1</v>
          </cell>
        </row>
        <row r="157">
          <cell r="A157" t="str">
            <v>ORD00156</v>
          </cell>
          <cell r="Q157">
            <v>44788.74</v>
          </cell>
          <cell r="W157">
            <v>8</v>
          </cell>
          <cell r="Y157">
            <v>3</v>
          </cell>
        </row>
        <row r="158">
          <cell r="A158" t="str">
            <v>ORD00157</v>
          </cell>
          <cell r="Q158">
            <v>21488.32</v>
          </cell>
          <cell r="W158">
            <v>4</v>
          </cell>
          <cell r="Y158">
            <v>2</v>
          </cell>
        </row>
        <row r="159">
          <cell r="A159" t="str">
            <v>ORD00158</v>
          </cell>
          <cell r="Q159">
            <v>6894.66</v>
          </cell>
          <cell r="W159">
            <v>2</v>
          </cell>
          <cell r="Y159">
            <v>1</v>
          </cell>
        </row>
        <row r="160">
          <cell r="A160" t="str">
            <v>ORD00159</v>
          </cell>
          <cell r="Q160">
            <v>15258.63</v>
          </cell>
          <cell r="W160">
            <v>10</v>
          </cell>
          <cell r="Y160">
            <v>3</v>
          </cell>
        </row>
        <row r="161">
          <cell r="A161" t="str">
            <v>ORD00160</v>
          </cell>
          <cell r="Q161">
            <v>63655.360000000001</v>
          </cell>
          <cell r="W161">
            <v>1</v>
          </cell>
          <cell r="Y161">
            <v>5</v>
          </cell>
        </row>
        <row r="162">
          <cell r="A162" t="str">
            <v>ORD00161</v>
          </cell>
          <cell r="Q162">
            <v>159979.25</v>
          </cell>
          <cell r="W162">
            <v>8</v>
          </cell>
          <cell r="Y162">
            <v>5</v>
          </cell>
        </row>
        <row r="163">
          <cell r="A163" t="str">
            <v>ORD00162</v>
          </cell>
          <cell r="Q163">
            <v>176222.76</v>
          </cell>
          <cell r="W163">
            <v>8</v>
          </cell>
          <cell r="Y163">
            <v>3</v>
          </cell>
        </row>
        <row r="164">
          <cell r="A164" t="str">
            <v>ORD00163</v>
          </cell>
          <cell r="Q164">
            <v>114693.96</v>
          </cell>
          <cell r="W164">
            <v>1</v>
          </cell>
          <cell r="Y164">
            <v>5</v>
          </cell>
        </row>
        <row r="165">
          <cell r="A165" t="str">
            <v>ORD00164</v>
          </cell>
          <cell r="Q165">
            <v>35402.85</v>
          </cell>
          <cell r="W165">
            <v>5</v>
          </cell>
          <cell r="Y165">
            <v>1</v>
          </cell>
        </row>
        <row r="166">
          <cell r="A166" t="str">
            <v>ORD00165</v>
          </cell>
          <cell r="Q166">
            <v>38686.39</v>
          </cell>
          <cell r="W166">
            <v>1</v>
          </cell>
          <cell r="Y166">
            <v>3</v>
          </cell>
        </row>
        <row r="167">
          <cell r="A167" t="str">
            <v>ORD00166</v>
          </cell>
          <cell r="Q167">
            <v>120728.34</v>
          </cell>
          <cell r="W167">
            <v>1</v>
          </cell>
          <cell r="Y167">
            <v>1</v>
          </cell>
        </row>
        <row r="168">
          <cell r="A168" t="str">
            <v>ORD00167</v>
          </cell>
          <cell r="Q168">
            <v>76235.92</v>
          </cell>
          <cell r="W168">
            <v>8</v>
          </cell>
          <cell r="Y168">
            <v>1</v>
          </cell>
        </row>
        <row r="169">
          <cell r="A169" t="str">
            <v>ORD00168</v>
          </cell>
          <cell r="Q169">
            <v>48119.14</v>
          </cell>
          <cell r="W169">
            <v>9</v>
          </cell>
          <cell r="Y169">
            <v>5</v>
          </cell>
        </row>
        <row r="170">
          <cell r="A170" t="str">
            <v>ORD00169</v>
          </cell>
          <cell r="Q170">
            <v>53742.44</v>
          </cell>
          <cell r="W170">
            <v>6</v>
          </cell>
          <cell r="Y170">
            <v>1</v>
          </cell>
        </row>
        <row r="171">
          <cell r="A171" t="str">
            <v>ORD00170</v>
          </cell>
          <cell r="Q171">
            <v>202788.6</v>
          </cell>
          <cell r="W171">
            <v>9</v>
          </cell>
          <cell r="Y171">
            <v>3</v>
          </cell>
        </row>
        <row r="172">
          <cell r="A172" t="str">
            <v>ORD00171</v>
          </cell>
          <cell r="Q172">
            <v>130441.75</v>
          </cell>
          <cell r="W172">
            <v>3</v>
          </cell>
          <cell r="Y172">
            <v>1</v>
          </cell>
        </row>
        <row r="173">
          <cell r="A173" t="str">
            <v>ORD00172</v>
          </cell>
          <cell r="Q173">
            <v>224477.55</v>
          </cell>
          <cell r="W173">
            <v>10</v>
          </cell>
          <cell r="Y173">
            <v>4</v>
          </cell>
        </row>
        <row r="174">
          <cell r="A174" t="str">
            <v>ORD00173</v>
          </cell>
          <cell r="Q174">
            <v>71763.259999999995</v>
          </cell>
          <cell r="W174">
            <v>1</v>
          </cell>
          <cell r="Y174">
            <v>1</v>
          </cell>
        </row>
        <row r="175">
          <cell r="A175" t="str">
            <v>ORD00174</v>
          </cell>
          <cell r="Q175">
            <v>13356.33</v>
          </cell>
          <cell r="W175">
            <v>4</v>
          </cell>
          <cell r="Y175">
            <v>5</v>
          </cell>
        </row>
        <row r="176">
          <cell r="A176" t="str">
            <v>ORD00175</v>
          </cell>
          <cell r="Q176">
            <v>111874.03</v>
          </cell>
          <cell r="W176">
            <v>5</v>
          </cell>
          <cell r="Y176">
            <v>2</v>
          </cell>
        </row>
        <row r="177">
          <cell r="A177" t="str">
            <v>ORD00176</v>
          </cell>
          <cell r="Q177">
            <v>31153.06</v>
          </cell>
          <cell r="W177">
            <v>8</v>
          </cell>
          <cell r="Y177">
            <v>4</v>
          </cell>
        </row>
        <row r="178">
          <cell r="A178" t="str">
            <v>ORD00177</v>
          </cell>
          <cell r="Q178">
            <v>704.58</v>
          </cell>
          <cell r="W178">
            <v>4</v>
          </cell>
          <cell r="Y178">
            <v>2</v>
          </cell>
        </row>
        <row r="179">
          <cell r="A179" t="str">
            <v>ORD00178</v>
          </cell>
          <cell r="Q179">
            <v>117295.06</v>
          </cell>
          <cell r="W179">
            <v>9</v>
          </cell>
          <cell r="Y179">
            <v>3</v>
          </cell>
        </row>
        <row r="180">
          <cell r="A180" t="str">
            <v>ORD00179</v>
          </cell>
          <cell r="Q180">
            <v>117712.82</v>
          </cell>
          <cell r="W180">
            <v>6</v>
          </cell>
          <cell r="Y180">
            <v>1</v>
          </cell>
        </row>
        <row r="181">
          <cell r="A181" t="str">
            <v>ORD00180</v>
          </cell>
          <cell r="Q181">
            <v>84225.17</v>
          </cell>
          <cell r="W181">
            <v>9</v>
          </cell>
          <cell r="Y181">
            <v>5</v>
          </cell>
        </row>
        <row r="182">
          <cell r="A182" t="str">
            <v>ORD00181</v>
          </cell>
          <cell r="Q182">
            <v>168949.32</v>
          </cell>
          <cell r="W182">
            <v>4</v>
          </cell>
          <cell r="Y182">
            <v>2</v>
          </cell>
        </row>
        <row r="183">
          <cell r="A183" t="str">
            <v>ORD00182</v>
          </cell>
          <cell r="Q183">
            <v>11340.88</v>
          </cell>
          <cell r="W183">
            <v>1</v>
          </cell>
          <cell r="Y183">
            <v>2</v>
          </cell>
        </row>
        <row r="184">
          <cell r="A184" t="str">
            <v>ORD00183</v>
          </cell>
          <cell r="Q184">
            <v>20468.509999999998</v>
          </cell>
          <cell r="W184">
            <v>5</v>
          </cell>
          <cell r="Y184">
            <v>1</v>
          </cell>
        </row>
        <row r="185">
          <cell r="A185" t="str">
            <v>ORD00184</v>
          </cell>
          <cell r="Q185">
            <v>39762.559999999998</v>
          </cell>
          <cell r="W185">
            <v>3</v>
          </cell>
          <cell r="Y185">
            <v>5</v>
          </cell>
        </row>
        <row r="186">
          <cell r="A186" t="str">
            <v>ORD00185</v>
          </cell>
          <cell r="Q186">
            <v>150482.81</v>
          </cell>
          <cell r="W186">
            <v>7</v>
          </cell>
          <cell r="Y186">
            <v>2</v>
          </cell>
        </row>
        <row r="187">
          <cell r="A187" t="str">
            <v>ORD00186</v>
          </cell>
          <cell r="Q187">
            <v>78100.710000000006</v>
          </cell>
          <cell r="W187">
            <v>2</v>
          </cell>
          <cell r="Y187">
            <v>3</v>
          </cell>
        </row>
        <row r="188">
          <cell r="A188" t="str">
            <v>ORD00187</v>
          </cell>
          <cell r="Q188">
            <v>245569.1</v>
          </cell>
          <cell r="W188">
            <v>10</v>
          </cell>
          <cell r="Y188">
            <v>1</v>
          </cell>
        </row>
        <row r="189">
          <cell r="A189" t="str">
            <v>ORD00188</v>
          </cell>
          <cell r="Q189">
            <v>130868.94</v>
          </cell>
          <cell r="W189">
            <v>10</v>
          </cell>
          <cell r="Y189">
            <v>5</v>
          </cell>
        </row>
        <row r="190">
          <cell r="A190" t="str">
            <v>ORD00189</v>
          </cell>
          <cell r="Q190">
            <v>7434.82</v>
          </cell>
          <cell r="W190">
            <v>10</v>
          </cell>
          <cell r="Y190">
            <v>2</v>
          </cell>
        </row>
        <row r="191">
          <cell r="A191" t="str">
            <v>ORD00190</v>
          </cell>
          <cell r="Q191">
            <v>27164.18</v>
          </cell>
          <cell r="W191">
            <v>4</v>
          </cell>
          <cell r="Y191">
            <v>3</v>
          </cell>
        </row>
        <row r="192">
          <cell r="A192" t="str">
            <v>ORD00191</v>
          </cell>
          <cell r="Q192">
            <v>29770.66</v>
          </cell>
          <cell r="W192">
            <v>8</v>
          </cell>
          <cell r="Y192">
            <v>1</v>
          </cell>
        </row>
        <row r="193">
          <cell r="A193" t="str">
            <v>ORD00192</v>
          </cell>
          <cell r="Q193">
            <v>46412.959999999999</v>
          </cell>
          <cell r="W193">
            <v>4</v>
          </cell>
          <cell r="Y193">
            <v>5</v>
          </cell>
        </row>
        <row r="194">
          <cell r="A194" t="str">
            <v>ORD00193</v>
          </cell>
          <cell r="Q194">
            <v>11064.93</v>
          </cell>
          <cell r="W194">
            <v>10</v>
          </cell>
          <cell r="Y194">
            <v>4</v>
          </cell>
        </row>
        <row r="195">
          <cell r="A195" t="str">
            <v>ORD00194</v>
          </cell>
          <cell r="Q195">
            <v>33910.47</v>
          </cell>
          <cell r="W195">
            <v>10</v>
          </cell>
          <cell r="Y195">
            <v>1</v>
          </cell>
        </row>
        <row r="196">
          <cell r="A196" t="str">
            <v>ORD00195</v>
          </cell>
          <cell r="Q196">
            <v>89338.2</v>
          </cell>
          <cell r="W196">
            <v>5</v>
          </cell>
          <cell r="Y196">
            <v>2</v>
          </cell>
        </row>
        <row r="197">
          <cell r="A197" t="str">
            <v>ORD00196</v>
          </cell>
          <cell r="Q197">
            <v>97944.52</v>
          </cell>
          <cell r="W197">
            <v>6</v>
          </cell>
          <cell r="Y197">
            <v>5</v>
          </cell>
        </row>
        <row r="198">
          <cell r="A198" t="str">
            <v>ORD00197</v>
          </cell>
          <cell r="Q198">
            <v>14313.76</v>
          </cell>
          <cell r="W198">
            <v>5</v>
          </cell>
          <cell r="Y198">
            <v>2</v>
          </cell>
        </row>
        <row r="199">
          <cell r="A199" t="str">
            <v>ORD00198</v>
          </cell>
          <cell r="Q199">
            <v>102897.2</v>
          </cell>
          <cell r="W199">
            <v>7</v>
          </cell>
          <cell r="Y199">
            <v>5</v>
          </cell>
        </row>
        <row r="200">
          <cell r="A200" t="str">
            <v>ORD00199</v>
          </cell>
          <cell r="Q200">
            <v>6148.84</v>
          </cell>
          <cell r="W200">
            <v>8</v>
          </cell>
          <cell r="Y200">
            <v>3</v>
          </cell>
        </row>
        <row r="201">
          <cell r="A201" t="str">
            <v>ORD00200</v>
          </cell>
          <cell r="Q201">
            <v>51561.04</v>
          </cell>
          <cell r="W201">
            <v>6</v>
          </cell>
          <cell r="Y201">
            <v>2</v>
          </cell>
        </row>
        <row r="202">
          <cell r="A202" t="str">
            <v>ORD00201</v>
          </cell>
          <cell r="Q202">
            <v>12251.84</v>
          </cell>
          <cell r="W202">
            <v>2</v>
          </cell>
          <cell r="Y202">
            <v>1</v>
          </cell>
        </row>
        <row r="203">
          <cell r="A203" t="str">
            <v>ORD00202</v>
          </cell>
          <cell r="Q203">
            <v>34135.33</v>
          </cell>
          <cell r="W203">
            <v>4</v>
          </cell>
          <cell r="Y203">
            <v>5</v>
          </cell>
        </row>
        <row r="204">
          <cell r="A204" t="str">
            <v>ORD00203</v>
          </cell>
          <cell r="Q204">
            <v>15340.92</v>
          </cell>
          <cell r="W204">
            <v>6</v>
          </cell>
          <cell r="Y204">
            <v>3</v>
          </cell>
        </row>
        <row r="205">
          <cell r="A205" t="str">
            <v>ORD00204</v>
          </cell>
          <cell r="Q205">
            <v>101658.31</v>
          </cell>
          <cell r="W205">
            <v>8</v>
          </cell>
          <cell r="Y205">
            <v>5</v>
          </cell>
        </row>
        <row r="206">
          <cell r="A206" t="str">
            <v>ORD00205</v>
          </cell>
          <cell r="Q206">
            <v>16238.69</v>
          </cell>
          <cell r="W206">
            <v>5</v>
          </cell>
          <cell r="Y206">
            <v>3</v>
          </cell>
        </row>
        <row r="207">
          <cell r="A207" t="str">
            <v>ORD00206</v>
          </cell>
          <cell r="Q207">
            <v>145983.67999999999</v>
          </cell>
          <cell r="W207">
            <v>7</v>
          </cell>
          <cell r="Y207">
            <v>4</v>
          </cell>
        </row>
        <row r="208">
          <cell r="A208" t="str">
            <v>ORD00207</v>
          </cell>
          <cell r="Q208">
            <v>8652.48</v>
          </cell>
          <cell r="W208">
            <v>6</v>
          </cell>
          <cell r="Y208">
            <v>3</v>
          </cell>
        </row>
        <row r="209">
          <cell r="A209" t="str">
            <v>ORD00208</v>
          </cell>
          <cell r="Q209">
            <v>94301.61</v>
          </cell>
          <cell r="W209">
            <v>6</v>
          </cell>
          <cell r="Y209">
            <v>5</v>
          </cell>
        </row>
        <row r="210">
          <cell r="A210" t="str">
            <v>ORD00209</v>
          </cell>
          <cell r="Q210">
            <v>34935.75</v>
          </cell>
          <cell r="W210">
            <v>1</v>
          </cell>
          <cell r="Y210">
            <v>5</v>
          </cell>
        </row>
        <row r="211">
          <cell r="A211" t="str">
            <v>ORD00210</v>
          </cell>
          <cell r="Q211">
            <v>155210.42000000001</v>
          </cell>
          <cell r="W211">
            <v>1</v>
          </cell>
          <cell r="Y211">
            <v>1</v>
          </cell>
        </row>
        <row r="212">
          <cell r="A212" t="str">
            <v>ORD00211</v>
          </cell>
          <cell r="Q212">
            <v>44549.82</v>
          </cell>
          <cell r="W212">
            <v>3</v>
          </cell>
          <cell r="Y212">
            <v>3</v>
          </cell>
        </row>
        <row r="213">
          <cell r="A213" t="str">
            <v>ORD00212</v>
          </cell>
          <cell r="Q213">
            <v>50980.15</v>
          </cell>
          <cell r="W213">
            <v>8</v>
          </cell>
          <cell r="Y213">
            <v>3</v>
          </cell>
        </row>
        <row r="214">
          <cell r="A214" t="str">
            <v>ORD00213</v>
          </cell>
          <cell r="Q214">
            <v>49769.85</v>
          </cell>
          <cell r="W214">
            <v>8</v>
          </cell>
          <cell r="Y214">
            <v>4</v>
          </cell>
        </row>
        <row r="215">
          <cell r="A215" t="str">
            <v>ORD00214</v>
          </cell>
          <cell r="Q215">
            <v>20370.240000000002</v>
          </cell>
          <cell r="W215">
            <v>6</v>
          </cell>
          <cell r="Y215">
            <v>3</v>
          </cell>
        </row>
        <row r="216">
          <cell r="A216" t="str">
            <v>ORD00215</v>
          </cell>
          <cell r="Q216">
            <v>107456.88</v>
          </cell>
          <cell r="W216">
            <v>4</v>
          </cell>
          <cell r="Y216">
            <v>5</v>
          </cell>
        </row>
        <row r="217">
          <cell r="A217" t="str">
            <v>ORD00216</v>
          </cell>
          <cell r="Q217">
            <v>32449.02</v>
          </cell>
          <cell r="W217">
            <v>6</v>
          </cell>
          <cell r="Y217">
            <v>2</v>
          </cell>
        </row>
        <row r="218">
          <cell r="A218" t="str">
            <v>ORD00217</v>
          </cell>
          <cell r="Q218">
            <v>42483.99</v>
          </cell>
          <cell r="W218">
            <v>10</v>
          </cell>
          <cell r="Y218">
            <v>3</v>
          </cell>
        </row>
        <row r="219">
          <cell r="A219" t="str">
            <v>ORD00218</v>
          </cell>
          <cell r="Q219">
            <v>3173.33</v>
          </cell>
          <cell r="W219">
            <v>9</v>
          </cell>
          <cell r="Y219">
            <v>5</v>
          </cell>
        </row>
        <row r="220">
          <cell r="A220" t="str">
            <v>ORD00219</v>
          </cell>
          <cell r="Q220">
            <v>119516.88</v>
          </cell>
          <cell r="W220">
            <v>4</v>
          </cell>
          <cell r="Y220">
            <v>1</v>
          </cell>
        </row>
        <row r="221">
          <cell r="A221" t="str">
            <v>ORD00220</v>
          </cell>
          <cell r="Q221">
            <v>62492.59</v>
          </cell>
          <cell r="W221">
            <v>8</v>
          </cell>
          <cell r="Y221">
            <v>5</v>
          </cell>
        </row>
        <row r="222">
          <cell r="A222" t="str">
            <v>ORD00221</v>
          </cell>
          <cell r="Q222">
            <v>124927.34</v>
          </cell>
          <cell r="W222">
            <v>1</v>
          </cell>
          <cell r="Y222">
            <v>3</v>
          </cell>
        </row>
        <row r="223">
          <cell r="A223" t="str">
            <v>ORD00222</v>
          </cell>
          <cell r="Q223">
            <v>77180.899999999994</v>
          </cell>
          <cell r="W223">
            <v>4</v>
          </cell>
          <cell r="Y223">
            <v>2</v>
          </cell>
        </row>
        <row r="224">
          <cell r="A224" t="str">
            <v>ORD00223</v>
          </cell>
          <cell r="Q224">
            <v>27945.51</v>
          </cell>
          <cell r="W224">
            <v>9</v>
          </cell>
          <cell r="Y224">
            <v>1</v>
          </cell>
        </row>
        <row r="225">
          <cell r="A225" t="str">
            <v>ORD00224</v>
          </cell>
          <cell r="Q225">
            <v>62794.559999999998</v>
          </cell>
          <cell r="W225">
            <v>6</v>
          </cell>
          <cell r="Y225">
            <v>2</v>
          </cell>
        </row>
        <row r="226">
          <cell r="A226" t="str">
            <v>ORD00225</v>
          </cell>
          <cell r="Q226">
            <v>22678.36</v>
          </cell>
          <cell r="W226">
            <v>6</v>
          </cell>
          <cell r="Y226">
            <v>1</v>
          </cell>
        </row>
        <row r="227">
          <cell r="A227" t="str">
            <v>ORD00226</v>
          </cell>
          <cell r="Q227">
            <v>63087.48</v>
          </cell>
          <cell r="W227">
            <v>3</v>
          </cell>
          <cell r="Y227">
            <v>2</v>
          </cell>
        </row>
        <row r="228">
          <cell r="A228" t="str">
            <v>ORD00227</v>
          </cell>
          <cell r="Q228">
            <v>30180.68</v>
          </cell>
          <cell r="W228">
            <v>9</v>
          </cell>
          <cell r="Y228">
            <v>4</v>
          </cell>
        </row>
        <row r="229">
          <cell r="A229" t="str">
            <v>ORD00228</v>
          </cell>
          <cell r="Q229">
            <v>44985.27</v>
          </cell>
          <cell r="W229">
            <v>4</v>
          </cell>
          <cell r="Y229">
            <v>2</v>
          </cell>
        </row>
        <row r="230">
          <cell r="A230" t="str">
            <v>ORD00229</v>
          </cell>
          <cell r="Q230">
            <v>116697.12</v>
          </cell>
          <cell r="W230">
            <v>9</v>
          </cell>
          <cell r="Y230">
            <v>1</v>
          </cell>
        </row>
        <row r="231">
          <cell r="A231" t="str">
            <v>ORD00230</v>
          </cell>
          <cell r="Q231">
            <v>78314</v>
          </cell>
          <cell r="W231">
            <v>10</v>
          </cell>
          <cell r="Y231">
            <v>3</v>
          </cell>
        </row>
        <row r="232">
          <cell r="A232" t="str">
            <v>ORD00231</v>
          </cell>
          <cell r="Q232">
            <v>99393.73</v>
          </cell>
          <cell r="W232">
            <v>8</v>
          </cell>
          <cell r="Y232">
            <v>3</v>
          </cell>
        </row>
        <row r="233">
          <cell r="A233" t="str">
            <v>ORD00232</v>
          </cell>
          <cell r="Q233">
            <v>93120</v>
          </cell>
          <cell r="W233">
            <v>3</v>
          </cell>
          <cell r="Y233">
            <v>4</v>
          </cell>
        </row>
        <row r="234">
          <cell r="A234" t="str">
            <v>ORD00233</v>
          </cell>
          <cell r="Q234">
            <v>25870.82</v>
          </cell>
          <cell r="W234">
            <v>5</v>
          </cell>
          <cell r="Y234">
            <v>4</v>
          </cell>
        </row>
        <row r="235">
          <cell r="A235" t="str">
            <v>ORD00234</v>
          </cell>
          <cell r="Q235">
            <v>44082.92</v>
          </cell>
          <cell r="W235">
            <v>6</v>
          </cell>
          <cell r="Y235">
            <v>1</v>
          </cell>
        </row>
        <row r="236">
          <cell r="A236" t="str">
            <v>ORD00235</v>
          </cell>
          <cell r="Q236">
            <v>17205.080000000002</v>
          </cell>
          <cell r="W236">
            <v>8</v>
          </cell>
          <cell r="Y236">
            <v>5</v>
          </cell>
        </row>
        <row r="237">
          <cell r="A237" t="str">
            <v>ORD00236</v>
          </cell>
          <cell r="Q237">
            <v>156184.79999999999</v>
          </cell>
          <cell r="W237">
            <v>10</v>
          </cell>
          <cell r="Y237">
            <v>1</v>
          </cell>
        </row>
        <row r="238">
          <cell r="A238" t="str">
            <v>ORD00237</v>
          </cell>
          <cell r="Q238">
            <v>229815.92</v>
          </cell>
          <cell r="W238">
            <v>3</v>
          </cell>
          <cell r="Y238">
            <v>2</v>
          </cell>
        </row>
        <row r="239">
          <cell r="A239" t="str">
            <v>ORD00238</v>
          </cell>
          <cell r="Q239">
            <v>14495.32</v>
          </cell>
          <cell r="W239">
            <v>4</v>
          </cell>
          <cell r="Y239">
            <v>5</v>
          </cell>
        </row>
        <row r="240">
          <cell r="A240" t="str">
            <v>ORD00239</v>
          </cell>
          <cell r="Q240">
            <v>33461.11</v>
          </cell>
          <cell r="W240">
            <v>1</v>
          </cell>
          <cell r="Y240">
            <v>1</v>
          </cell>
        </row>
        <row r="241">
          <cell r="A241" t="str">
            <v>ORD00240</v>
          </cell>
          <cell r="Q241">
            <v>79415.19</v>
          </cell>
          <cell r="W241">
            <v>6</v>
          </cell>
          <cell r="Y241">
            <v>1</v>
          </cell>
        </row>
        <row r="242">
          <cell r="A242" t="str">
            <v>ORD00241</v>
          </cell>
          <cell r="Q242">
            <v>95416.8</v>
          </cell>
          <cell r="W242">
            <v>6</v>
          </cell>
          <cell r="Y242">
            <v>3</v>
          </cell>
        </row>
        <row r="243">
          <cell r="A243" t="str">
            <v>ORD00242</v>
          </cell>
          <cell r="Q243">
            <v>35908.559999999998</v>
          </cell>
          <cell r="W243">
            <v>9</v>
          </cell>
          <cell r="Y243">
            <v>1</v>
          </cell>
        </row>
        <row r="244">
          <cell r="A244" t="str">
            <v>ORD00243</v>
          </cell>
          <cell r="Q244">
            <v>104934.1</v>
          </cell>
          <cell r="W244">
            <v>9</v>
          </cell>
          <cell r="Y244">
            <v>1</v>
          </cell>
        </row>
        <row r="245">
          <cell r="A245" t="str">
            <v>ORD00244</v>
          </cell>
          <cell r="Q245">
            <v>18222.46</v>
          </cell>
          <cell r="W245">
            <v>4</v>
          </cell>
          <cell r="Y245">
            <v>3</v>
          </cell>
        </row>
        <row r="246">
          <cell r="A246" t="str">
            <v>ORD00245</v>
          </cell>
          <cell r="Q246">
            <v>115589.5</v>
          </cell>
          <cell r="W246">
            <v>3</v>
          </cell>
          <cell r="Y246">
            <v>3</v>
          </cell>
        </row>
        <row r="247">
          <cell r="A247" t="str">
            <v>ORD00246</v>
          </cell>
          <cell r="Q247">
            <v>59432.07</v>
          </cell>
          <cell r="W247">
            <v>10</v>
          </cell>
          <cell r="Y247">
            <v>3</v>
          </cell>
        </row>
        <row r="248">
          <cell r="A248" t="str">
            <v>ORD00247</v>
          </cell>
          <cell r="Q248">
            <v>220349.6</v>
          </cell>
          <cell r="W248">
            <v>9</v>
          </cell>
          <cell r="Y248">
            <v>3</v>
          </cell>
        </row>
        <row r="249">
          <cell r="A249" t="str">
            <v>ORD00248</v>
          </cell>
          <cell r="Q249">
            <v>12409.37</v>
          </cell>
          <cell r="W249">
            <v>9</v>
          </cell>
          <cell r="Y249">
            <v>3</v>
          </cell>
        </row>
        <row r="250">
          <cell r="A250" t="str">
            <v>ORD00249</v>
          </cell>
          <cell r="Q250">
            <v>38841.300000000003</v>
          </cell>
          <cell r="W250">
            <v>9</v>
          </cell>
          <cell r="Y250">
            <v>5</v>
          </cell>
        </row>
        <row r="251">
          <cell r="A251" t="str">
            <v>ORD00250</v>
          </cell>
          <cell r="Q251">
            <v>39008.620000000003</v>
          </cell>
          <cell r="W251">
            <v>8</v>
          </cell>
          <cell r="Y251">
            <v>5</v>
          </cell>
        </row>
        <row r="252">
          <cell r="A252" t="str">
            <v>ORD00251</v>
          </cell>
          <cell r="Q252">
            <v>49581.84</v>
          </cell>
          <cell r="W252">
            <v>5</v>
          </cell>
          <cell r="Y252">
            <v>5</v>
          </cell>
        </row>
        <row r="253">
          <cell r="A253" t="str">
            <v>ORD00252</v>
          </cell>
          <cell r="Q253">
            <v>15037.91</v>
          </cell>
          <cell r="W253">
            <v>2</v>
          </cell>
          <cell r="Y253">
            <v>1</v>
          </cell>
        </row>
        <row r="254">
          <cell r="A254" t="str">
            <v>ORD00253</v>
          </cell>
          <cell r="Q254">
            <v>136625.32</v>
          </cell>
          <cell r="W254">
            <v>4</v>
          </cell>
          <cell r="Y254">
            <v>1</v>
          </cell>
        </row>
        <row r="255">
          <cell r="A255" t="str">
            <v>ORD00254</v>
          </cell>
          <cell r="Q255">
            <v>7949.44</v>
          </cell>
          <cell r="W255">
            <v>9</v>
          </cell>
          <cell r="Y255">
            <v>5</v>
          </cell>
        </row>
        <row r="256">
          <cell r="A256" t="str">
            <v>ORD00255</v>
          </cell>
          <cell r="Q256">
            <v>23838.89</v>
          </cell>
          <cell r="W256">
            <v>2</v>
          </cell>
          <cell r="Y256">
            <v>1</v>
          </cell>
        </row>
        <row r="257">
          <cell r="A257" t="str">
            <v>ORD00256</v>
          </cell>
          <cell r="Q257">
            <v>120362.27</v>
          </cell>
          <cell r="W257">
            <v>5</v>
          </cell>
          <cell r="Y257">
            <v>2</v>
          </cell>
        </row>
        <row r="258">
          <cell r="A258" t="str">
            <v>ORD00257</v>
          </cell>
          <cell r="Q258">
            <v>85595.91</v>
          </cell>
          <cell r="W258">
            <v>4</v>
          </cell>
          <cell r="Y258">
            <v>5</v>
          </cell>
        </row>
        <row r="259">
          <cell r="A259" t="str">
            <v>ORD00258</v>
          </cell>
          <cell r="Q259">
            <v>13331.72</v>
          </cell>
          <cell r="W259">
            <v>5</v>
          </cell>
          <cell r="Y259">
            <v>5</v>
          </cell>
        </row>
        <row r="260">
          <cell r="A260" t="str">
            <v>ORD00259</v>
          </cell>
          <cell r="Q260">
            <v>21620.82</v>
          </cell>
          <cell r="W260">
            <v>4</v>
          </cell>
          <cell r="Y260">
            <v>5</v>
          </cell>
        </row>
        <row r="261">
          <cell r="A261" t="str">
            <v>ORD00260</v>
          </cell>
          <cell r="Q261">
            <v>13264.1</v>
          </cell>
          <cell r="W261">
            <v>2</v>
          </cell>
          <cell r="Y261">
            <v>1</v>
          </cell>
        </row>
        <row r="262">
          <cell r="A262" t="str">
            <v>ORD00261</v>
          </cell>
          <cell r="Q262">
            <v>108214.34</v>
          </cell>
          <cell r="W262">
            <v>1</v>
          </cell>
          <cell r="Y262">
            <v>2</v>
          </cell>
        </row>
        <row r="263">
          <cell r="A263" t="str">
            <v>ORD00262</v>
          </cell>
          <cell r="Q263">
            <v>19865.759999999998</v>
          </cell>
          <cell r="W263">
            <v>9</v>
          </cell>
          <cell r="Y263">
            <v>3</v>
          </cell>
        </row>
        <row r="264">
          <cell r="A264" t="str">
            <v>ORD00263</v>
          </cell>
          <cell r="Q264">
            <v>45025.49</v>
          </cell>
          <cell r="W264">
            <v>3</v>
          </cell>
          <cell r="Y264">
            <v>3</v>
          </cell>
        </row>
        <row r="265">
          <cell r="A265" t="str">
            <v>ORD00264</v>
          </cell>
          <cell r="Q265">
            <v>36402.589999999997</v>
          </cell>
          <cell r="W265">
            <v>10</v>
          </cell>
          <cell r="Y265">
            <v>3</v>
          </cell>
        </row>
        <row r="266">
          <cell r="A266" t="str">
            <v>ORD00265</v>
          </cell>
          <cell r="Q266">
            <v>10934.5</v>
          </cell>
          <cell r="W266">
            <v>10</v>
          </cell>
          <cell r="Y266">
            <v>4</v>
          </cell>
        </row>
        <row r="267">
          <cell r="A267" t="str">
            <v>ORD00266</v>
          </cell>
          <cell r="Q267">
            <v>6074.75</v>
          </cell>
          <cell r="W267">
            <v>10</v>
          </cell>
          <cell r="Y267">
            <v>5</v>
          </cell>
        </row>
        <row r="268">
          <cell r="A268" t="str">
            <v>ORD00267</v>
          </cell>
          <cell r="Q268">
            <v>101520.4</v>
          </cell>
          <cell r="W268">
            <v>6</v>
          </cell>
          <cell r="Y268">
            <v>5</v>
          </cell>
        </row>
        <row r="269">
          <cell r="A269" t="str">
            <v>ORD00268</v>
          </cell>
          <cell r="Q269">
            <v>134274.48000000001</v>
          </cell>
          <cell r="W269">
            <v>7</v>
          </cell>
          <cell r="Y269">
            <v>3</v>
          </cell>
        </row>
        <row r="270">
          <cell r="A270" t="str">
            <v>ORD00269</v>
          </cell>
          <cell r="Q270">
            <v>105523.17</v>
          </cell>
          <cell r="W270">
            <v>3</v>
          </cell>
          <cell r="Y270">
            <v>5</v>
          </cell>
        </row>
        <row r="271">
          <cell r="A271" t="str">
            <v>ORD00270</v>
          </cell>
          <cell r="Q271">
            <v>61715.75</v>
          </cell>
          <cell r="W271">
            <v>4</v>
          </cell>
          <cell r="Y271">
            <v>3</v>
          </cell>
        </row>
        <row r="272">
          <cell r="A272" t="str">
            <v>ORD00271</v>
          </cell>
          <cell r="Q272">
            <v>203224.3</v>
          </cell>
          <cell r="W272">
            <v>8</v>
          </cell>
          <cell r="Y272">
            <v>1</v>
          </cell>
        </row>
        <row r="273">
          <cell r="A273" t="str">
            <v>ORD00272</v>
          </cell>
          <cell r="Q273">
            <v>205351.29</v>
          </cell>
          <cell r="W273">
            <v>4</v>
          </cell>
          <cell r="Y273">
            <v>4</v>
          </cell>
        </row>
        <row r="274">
          <cell r="A274" t="str">
            <v>ORD00273</v>
          </cell>
          <cell r="Q274">
            <v>64999.12</v>
          </cell>
          <cell r="W274">
            <v>8</v>
          </cell>
          <cell r="Y274">
            <v>2</v>
          </cell>
        </row>
        <row r="275">
          <cell r="A275" t="str">
            <v>ORD00274</v>
          </cell>
          <cell r="Q275">
            <v>101751.96</v>
          </cell>
          <cell r="W275">
            <v>6</v>
          </cell>
          <cell r="Y275">
            <v>4</v>
          </cell>
        </row>
        <row r="276">
          <cell r="A276" t="str">
            <v>ORD00275</v>
          </cell>
          <cell r="Q276">
            <v>51045.53</v>
          </cell>
          <cell r="W276">
            <v>4</v>
          </cell>
          <cell r="Y276">
            <v>4</v>
          </cell>
        </row>
        <row r="277">
          <cell r="A277" t="str">
            <v>ORD00276</v>
          </cell>
          <cell r="Q277">
            <v>81992.539999999994</v>
          </cell>
          <cell r="W277">
            <v>6</v>
          </cell>
          <cell r="Y277">
            <v>5</v>
          </cell>
        </row>
        <row r="278">
          <cell r="A278" t="str">
            <v>ORD00277</v>
          </cell>
          <cell r="Q278">
            <v>88514.86</v>
          </cell>
          <cell r="W278">
            <v>9</v>
          </cell>
          <cell r="Y278">
            <v>5</v>
          </cell>
        </row>
        <row r="279">
          <cell r="A279" t="str">
            <v>ORD00278</v>
          </cell>
          <cell r="Q279">
            <v>17038.61</v>
          </cell>
          <cell r="W279">
            <v>5</v>
          </cell>
          <cell r="Y279">
            <v>4</v>
          </cell>
        </row>
        <row r="280">
          <cell r="A280" t="str">
            <v>ORD00279</v>
          </cell>
          <cell r="Q280">
            <v>22575.64</v>
          </cell>
          <cell r="W280">
            <v>1</v>
          </cell>
          <cell r="Y280">
            <v>1</v>
          </cell>
        </row>
        <row r="281">
          <cell r="A281" t="str">
            <v>ORD00280</v>
          </cell>
          <cell r="Q281">
            <v>110563.92</v>
          </cell>
          <cell r="W281">
            <v>6</v>
          </cell>
          <cell r="Y281">
            <v>2</v>
          </cell>
        </row>
        <row r="282">
          <cell r="A282" t="str">
            <v>ORD00281</v>
          </cell>
          <cell r="Q282">
            <v>49107.21</v>
          </cell>
          <cell r="W282">
            <v>4</v>
          </cell>
          <cell r="Y282">
            <v>3</v>
          </cell>
        </row>
        <row r="283">
          <cell r="A283" t="str">
            <v>ORD00282</v>
          </cell>
          <cell r="Q283">
            <v>32207.360000000001</v>
          </cell>
          <cell r="W283">
            <v>8</v>
          </cell>
          <cell r="Y283">
            <v>5</v>
          </cell>
        </row>
        <row r="284">
          <cell r="A284" t="str">
            <v>ORD00283</v>
          </cell>
          <cell r="Q284">
            <v>49758.559999999998</v>
          </cell>
          <cell r="W284">
            <v>5</v>
          </cell>
          <cell r="Y284">
            <v>3</v>
          </cell>
        </row>
        <row r="285">
          <cell r="A285" t="str">
            <v>ORD00284</v>
          </cell>
          <cell r="Q285">
            <v>8382.65</v>
          </cell>
          <cell r="W285">
            <v>3</v>
          </cell>
          <cell r="Y285">
            <v>2</v>
          </cell>
        </row>
        <row r="286">
          <cell r="A286" t="str">
            <v>ORD00285</v>
          </cell>
          <cell r="Q286">
            <v>92460.2</v>
          </cell>
          <cell r="W286">
            <v>9</v>
          </cell>
          <cell r="Y286">
            <v>5</v>
          </cell>
        </row>
        <row r="287">
          <cell r="A287" t="str">
            <v>ORD00286</v>
          </cell>
          <cell r="Q287">
            <v>8717.1200000000008</v>
          </cell>
          <cell r="W287">
            <v>2</v>
          </cell>
          <cell r="Y287">
            <v>4</v>
          </cell>
        </row>
        <row r="288">
          <cell r="A288" t="str">
            <v>ORD00287</v>
          </cell>
          <cell r="Q288">
            <v>98554.96</v>
          </cell>
          <cell r="W288">
            <v>7</v>
          </cell>
          <cell r="Y288">
            <v>4</v>
          </cell>
        </row>
        <row r="289">
          <cell r="A289" t="str">
            <v>ORD00288</v>
          </cell>
          <cell r="Q289">
            <v>52163.18</v>
          </cell>
          <cell r="W289">
            <v>7</v>
          </cell>
          <cell r="Y289">
            <v>4</v>
          </cell>
        </row>
        <row r="290">
          <cell r="A290" t="str">
            <v>ORD00289</v>
          </cell>
          <cell r="Q290">
            <v>20230.95</v>
          </cell>
          <cell r="W290">
            <v>8</v>
          </cell>
          <cell r="Y290">
            <v>2</v>
          </cell>
        </row>
        <row r="291">
          <cell r="A291" t="str">
            <v>ORD00290</v>
          </cell>
          <cell r="Q291">
            <v>10747.66</v>
          </cell>
          <cell r="W291">
            <v>7</v>
          </cell>
          <cell r="Y291">
            <v>5</v>
          </cell>
        </row>
        <row r="292">
          <cell r="A292" t="str">
            <v>ORD00291</v>
          </cell>
          <cell r="Q292">
            <v>34130.39</v>
          </cell>
          <cell r="W292">
            <v>6</v>
          </cell>
          <cell r="Y292">
            <v>1</v>
          </cell>
        </row>
        <row r="293">
          <cell r="A293" t="str">
            <v>ORD00292</v>
          </cell>
          <cell r="Q293">
            <v>4927.93</v>
          </cell>
          <cell r="W293">
            <v>8</v>
          </cell>
          <cell r="Y293">
            <v>5</v>
          </cell>
        </row>
        <row r="294">
          <cell r="A294" t="str">
            <v>ORD00293</v>
          </cell>
          <cell r="Q294">
            <v>66125.179999999993</v>
          </cell>
          <cell r="W294">
            <v>10</v>
          </cell>
          <cell r="Y294">
            <v>4</v>
          </cell>
        </row>
        <row r="295">
          <cell r="A295" t="str">
            <v>ORD00294</v>
          </cell>
          <cell r="Q295">
            <v>33817.040000000001</v>
          </cell>
          <cell r="W295">
            <v>2</v>
          </cell>
          <cell r="Y295">
            <v>5</v>
          </cell>
        </row>
        <row r="296">
          <cell r="A296" t="str">
            <v>ORD00295</v>
          </cell>
          <cell r="Q296">
            <v>48519.02</v>
          </cell>
          <cell r="W296">
            <v>9</v>
          </cell>
          <cell r="Y296">
            <v>2</v>
          </cell>
        </row>
        <row r="297">
          <cell r="A297" t="str">
            <v>ORD00296</v>
          </cell>
          <cell r="Q297">
            <v>159874.1</v>
          </cell>
          <cell r="W297">
            <v>6</v>
          </cell>
          <cell r="Y297">
            <v>4</v>
          </cell>
        </row>
        <row r="298">
          <cell r="A298" t="str">
            <v>ORD00297</v>
          </cell>
          <cell r="Q298">
            <v>61050.97</v>
          </cell>
          <cell r="W298">
            <v>6</v>
          </cell>
          <cell r="Y298">
            <v>4</v>
          </cell>
        </row>
        <row r="299">
          <cell r="A299" t="str">
            <v>ORD00298</v>
          </cell>
          <cell r="Q299">
            <v>66644.850000000006</v>
          </cell>
          <cell r="W299">
            <v>3</v>
          </cell>
          <cell r="Y299">
            <v>3</v>
          </cell>
        </row>
        <row r="300">
          <cell r="A300" t="str">
            <v>ORD00299</v>
          </cell>
          <cell r="Q300">
            <v>13930.94</v>
          </cell>
          <cell r="W300">
            <v>9</v>
          </cell>
          <cell r="Y300">
            <v>5</v>
          </cell>
        </row>
        <row r="301">
          <cell r="A301" t="str">
            <v>ORD00300</v>
          </cell>
          <cell r="Q301">
            <v>46778.41</v>
          </cell>
          <cell r="W301">
            <v>9</v>
          </cell>
          <cell r="Y301">
            <v>1</v>
          </cell>
        </row>
        <row r="302">
          <cell r="A302" t="str">
            <v>ORD00301</v>
          </cell>
          <cell r="Q302">
            <v>41332.980000000003</v>
          </cell>
          <cell r="W302">
            <v>2</v>
          </cell>
          <cell r="Y302">
            <v>2</v>
          </cell>
        </row>
        <row r="303">
          <cell r="A303" t="str">
            <v>ORD00302</v>
          </cell>
          <cell r="Q303">
            <v>89751.26</v>
          </cell>
          <cell r="W303">
            <v>8</v>
          </cell>
          <cell r="Y303">
            <v>1</v>
          </cell>
        </row>
        <row r="304">
          <cell r="A304" t="str">
            <v>ORD00303</v>
          </cell>
          <cell r="Q304">
            <v>77647.66</v>
          </cell>
          <cell r="W304">
            <v>4</v>
          </cell>
          <cell r="Y304">
            <v>4</v>
          </cell>
        </row>
        <row r="305">
          <cell r="A305" t="str">
            <v>ORD00304</v>
          </cell>
          <cell r="Q305">
            <v>199558.8</v>
          </cell>
          <cell r="W305">
            <v>9</v>
          </cell>
          <cell r="Y305">
            <v>1</v>
          </cell>
        </row>
        <row r="306">
          <cell r="A306" t="str">
            <v>ORD00305</v>
          </cell>
          <cell r="Q306">
            <v>52077.16</v>
          </cell>
          <cell r="W306">
            <v>1</v>
          </cell>
          <cell r="Y306">
            <v>4</v>
          </cell>
        </row>
        <row r="307">
          <cell r="A307" t="str">
            <v>ORD00306</v>
          </cell>
          <cell r="Q307">
            <v>43632.7</v>
          </cell>
          <cell r="W307">
            <v>1</v>
          </cell>
          <cell r="Y307">
            <v>2</v>
          </cell>
        </row>
        <row r="308">
          <cell r="A308" t="str">
            <v>ORD00307</v>
          </cell>
          <cell r="Q308">
            <v>16523.16</v>
          </cell>
          <cell r="W308">
            <v>3</v>
          </cell>
          <cell r="Y308">
            <v>3</v>
          </cell>
        </row>
        <row r="309">
          <cell r="A309" t="str">
            <v>ORD00308</v>
          </cell>
          <cell r="Q309">
            <v>19020.98</v>
          </cell>
          <cell r="W309">
            <v>7</v>
          </cell>
          <cell r="Y309">
            <v>3</v>
          </cell>
        </row>
        <row r="310">
          <cell r="A310" t="str">
            <v>ORD00309</v>
          </cell>
          <cell r="Q310">
            <v>185291.4</v>
          </cell>
          <cell r="W310">
            <v>5</v>
          </cell>
          <cell r="Y310">
            <v>2</v>
          </cell>
        </row>
        <row r="311">
          <cell r="A311" t="str">
            <v>ORD00310</v>
          </cell>
          <cell r="Q311">
            <v>79762.64</v>
          </cell>
          <cell r="W311">
            <v>9</v>
          </cell>
          <cell r="Y311">
            <v>3</v>
          </cell>
        </row>
        <row r="312">
          <cell r="A312" t="str">
            <v>ORD00311</v>
          </cell>
          <cell r="Q312">
            <v>117135.06</v>
          </cell>
          <cell r="W312">
            <v>4</v>
          </cell>
          <cell r="Y312">
            <v>2</v>
          </cell>
        </row>
        <row r="313">
          <cell r="A313" t="str">
            <v>ORD00312</v>
          </cell>
          <cell r="Q313">
            <v>224445.22</v>
          </cell>
          <cell r="W313">
            <v>1</v>
          </cell>
          <cell r="Y313">
            <v>2</v>
          </cell>
        </row>
        <row r="314">
          <cell r="A314" t="str">
            <v>ORD00313</v>
          </cell>
          <cell r="Q314">
            <v>131264.51</v>
          </cell>
          <cell r="W314">
            <v>3</v>
          </cell>
          <cell r="Y314">
            <v>4</v>
          </cell>
        </row>
        <row r="315">
          <cell r="A315" t="str">
            <v>ORD00314</v>
          </cell>
          <cell r="Q315">
            <v>65463.67</v>
          </cell>
          <cell r="W315">
            <v>3</v>
          </cell>
          <cell r="Y315">
            <v>2</v>
          </cell>
        </row>
        <row r="316">
          <cell r="A316" t="str">
            <v>ORD00315</v>
          </cell>
          <cell r="Q316">
            <v>79272.41</v>
          </cell>
          <cell r="W316">
            <v>7</v>
          </cell>
          <cell r="Y316">
            <v>2</v>
          </cell>
        </row>
        <row r="317">
          <cell r="A317" t="str">
            <v>ORD00316</v>
          </cell>
          <cell r="Q317">
            <v>13222.36</v>
          </cell>
          <cell r="W317">
            <v>5</v>
          </cell>
          <cell r="Y317">
            <v>1</v>
          </cell>
        </row>
        <row r="318">
          <cell r="A318" t="str">
            <v>ORD00317</v>
          </cell>
          <cell r="Q318">
            <v>53437.43</v>
          </cell>
          <cell r="W318">
            <v>9</v>
          </cell>
          <cell r="Y318">
            <v>2</v>
          </cell>
        </row>
        <row r="319">
          <cell r="A319" t="str">
            <v>ORD00318</v>
          </cell>
          <cell r="Q319">
            <v>64935.08</v>
          </cell>
          <cell r="W319">
            <v>10</v>
          </cell>
          <cell r="Y319">
            <v>2</v>
          </cell>
        </row>
        <row r="320">
          <cell r="A320" t="str">
            <v>ORD00319</v>
          </cell>
          <cell r="Q320">
            <v>193895.28</v>
          </cell>
          <cell r="W320">
            <v>5</v>
          </cell>
          <cell r="Y320">
            <v>4</v>
          </cell>
        </row>
        <row r="321">
          <cell r="A321" t="str">
            <v>ORD00320</v>
          </cell>
          <cell r="Q321">
            <v>94015.15</v>
          </cell>
          <cell r="W321">
            <v>8</v>
          </cell>
          <cell r="Y321">
            <v>3</v>
          </cell>
        </row>
        <row r="322">
          <cell r="A322" t="str">
            <v>ORD00321</v>
          </cell>
          <cell r="Q322">
            <v>7659.54</v>
          </cell>
          <cell r="W322">
            <v>7</v>
          </cell>
          <cell r="Y322">
            <v>5</v>
          </cell>
        </row>
        <row r="323">
          <cell r="A323" t="str">
            <v>ORD00322</v>
          </cell>
          <cell r="Q323">
            <v>54007.199999999997</v>
          </cell>
          <cell r="W323">
            <v>3</v>
          </cell>
          <cell r="Y323">
            <v>3</v>
          </cell>
        </row>
        <row r="324">
          <cell r="A324" t="str">
            <v>ORD00323</v>
          </cell>
          <cell r="Q324">
            <v>291645.5</v>
          </cell>
          <cell r="W324">
            <v>3</v>
          </cell>
          <cell r="Y324">
            <v>2</v>
          </cell>
        </row>
        <row r="325">
          <cell r="A325" t="str">
            <v>ORD00324</v>
          </cell>
          <cell r="Q325">
            <v>63116.2</v>
          </cell>
          <cell r="W325">
            <v>1</v>
          </cell>
          <cell r="Y325">
            <v>4</v>
          </cell>
        </row>
        <row r="326">
          <cell r="A326" t="str">
            <v>ORD00325</v>
          </cell>
          <cell r="Q326">
            <v>146570.07999999999</v>
          </cell>
          <cell r="W326">
            <v>7</v>
          </cell>
          <cell r="Y326">
            <v>4</v>
          </cell>
        </row>
        <row r="327">
          <cell r="A327" t="str">
            <v>ORD00326</v>
          </cell>
          <cell r="Q327">
            <v>224279</v>
          </cell>
          <cell r="W327">
            <v>9</v>
          </cell>
          <cell r="Y327">
            <v>1</v>
          </cell>
        </row>
        <row r="328">
          <cell r="A328" t="str">
            <v>ORD00327</v>
          </cell>
          <cell r="Q328">
            <v>84498.17</v>
          </cell>
          <cell r="W328">
            <v>7</v>
          </cell>
          <cell r="Y328">
            <v>2</v>
          </cell>
        </row>
        <row r="329">
          <cell r="A329" t="str">
            <v>ORD00328</v>
          </cell>
          <cell r="Q329">
            <v>114512.76</v>
          </cell>
          <cell r="W329">
            <v>6</v>
          </cell>
          <cell r="Y329">
            <v>4</v>
          </cell>
        </row>
        <row r="330">
          <cell r="A330" t="str">
            <v>ORD00329</v>
          </cell>
          <cell r="Q330">
            <v>201275.6</v>
          </cell>
          <cell r="W330">
            <v>7</v>
          </cell>
          <cell r="Y330">
            <v>1</v>
          </cell>
        </row>
        <row r="331">
          <cell r="A331" t="str">
            <v>ORD00330</v>
          </cell>
          <cell r="Q331">
            <v>43663.18</v>
          </cell>
          <cell r="W331">
            <v>2</v>
          </cell>
          <cell r="Y331">
            <v>4</v>
          </cell>
        </row>
        <row r="332">
          <cell r="A332" t="str">
            <v>ORD00331</v>
          </cell>
          <cell r="Q332">
            <v>154282.9</v>
          </cell>
          <cell r="W332">
            <v>10</v>
          </cell>
          <cell r="Y332">
            <v>1</v>
          </cell>
        </row>
        <row r="333">
          <cell r="A333" t="str">
            <v>ORD00332</v>
          </cell>
          <cell r="Q333">
            <v>9287.4599999999991</v>
          </cell>
          <cell r="W333">
            <v>7</v>
          </cell>
          <cell r="Y333">
            <v>5</v>
          </cell>
        </row>
        <row r="334">
          <cell r="A334" t="str">
            <v>ORD00333</v>
          </cell>
          <cell r="Q334">
            <v>57803.9</v>
          </cell>
          <cell r="W334">
            <v>1</v>
          </cell>
          <cell r="Y334">
            <v>3</v>
          </cell>
        </row>
        <row r="335">
          <cell r="A335" t="str">
            <v>ORD00334</v>
          </cell>
          <cell r="Q335">
            <v>5467.26</v>
          </cell>
          <cell r="W335">
            <v>10</v>
          </cell>
          <cell r="Y335">
            <v>3</v>
          </cell>
        </row>
        <row r="336">
          <cell r="A336" t="str">
            <v>ORD00335</v>
          </cell>
          <cell r="Q336">
            <v>103377.78</v>
          </cell>
          <cell r="W336">
            <v>6</v>
          </cell>
          <cell r="Y336">
            <v>3</v>
          </cell>
        </row>
        <row r="337">
          <cell r="A337" t="str">
            <v>ORD00336</v>
          </cell>
          <cell r="Q337">
            <v>9172.0300000000007</v>
          </cell>
          <cell r="W337">
            <v>8</v>
          </cell>
          <cell r="Y337">
            <v>1</v>
          </cell>
        </row>
        <row r="338">
          <cell r="A338" t="str">
            <v>ORD00337</v>
          </cell>
          <cell r="Q338">
            <v>57533.36</v>
          </cell>
          <cell r="W338">
            <v>5</v>
          </cell>
          <cell r="Y338">
            <v>3</v>
          </cell>
        </row>
        <row r="339">
          <cell r="A339" t="str">
            <v>ORD00338</v>
          </cell>
          <cell r="Q339">
            <v>8217.52</v>
          </cell>
          <cell r="W339">
            <v>2</v>
          </cell>
          <cell r="Y339">
            <v>2</v>
          </cell>
        </row>
        <row r="340">
          <cell r="A340" t="str">
            <v>ORD00339</v>
          </cell>
          <cell r="Q340">
            <v>149791.92000000001</v>
          </cell>
          <cell r="W340">
            <v>10</v>
          </cell>
          <cell r="Y340">
            <v>4</v>
          </cell>
        </row>
        <row r="341">
          <cell r="A341" t="str">
            <v>ORD00340</v>
          </cell>
          <cell r="Q341">
            <v>148809.32999999999</v>
          </cell>
          <cell r="W341">
            <v>1</v>
          </cell>
          <cell r="Y341">
            <v>5</v>
          </cell>
        </row>
        <row r="342">
          <cell r="A342" t="str">
            <v>ORD00341</v>
          </cell>
          <cell r="Q342">
            <v>54467.77</v>
          </cell>
          <cell r="W342">
            <v>3</v>
          </cell>
          <cell r="Y342">
            <v>4</v>
          </cell>
        </row>
        <row r="343">
          <cell r="A343" t="str">
            <v>ORD00342</v>
          </cell>
          <cell r="Q343">
            <v>87789.8</v>
          </cell>
          <cell r="W343">
            <v>8</v>
          </cell>
          <cell r="Y343">
            <v>4</v>
          </cell>
        </row>
        <row r="344">
          <cell r="A344" t="str">
            <v>ORD00343</v>
          </cell>
          <cell r="Q344">
            <v>45309.43</v>
          </cell>
          <cell r="W344">
            <v>9</v>
          </cell>
          <cell r="Y344">
            <v>2</v>
          </cell>
        </row>
        <row r="345">
          <cell r="A345" t="str">
            <v>ORD00344</v>
          </cell>
          <cell r="Q345">
            <v>98502.88</v>
          </cell>
          <cell r="W345">
            <v>4</v>
          </cell>
          <cell r="Y345">
            <v>1</v>
          </cell>
        </row>
        <row r="346">
          <cell r="A346" t="str">
            <v>ORD00345</v>
          </cell>
          <cell r="Q346">
            <v>18156.03</v>
          </cell>
          <cell r="W346">
            <v>9</v>
          </cell>
          <cell r="Y346">
            <v>5</v>
          </cell>
        </row>
        <row r="347">
          <cell r="A347" t="str">
            <v>ORD00346</v>
          </cell>
          <cell r="Q347">
            <v>69647.3</v>
          </cell>
          <cell r="W347">
            <v>3</v>
          </cell>
          <cell r="Y347">
            <v>4</v>
          </cell>
        </row>
        <row r="348">
          <cell r="A348" t="str">
            <v>ORD00347</v>
          </cell>
          <cell r="Q348">
            <v>46765.5</v>
          </cell>
          <cell r="W348">
            <v>10</v>
          </cell>
          <cell r="Y348">
            <v>5</v>
          </cell>
        </row>
        <row r="349">
          <cell r="A349" t="str">
            <v>ORD00348</v>
          </cell>
          <cell r="Q349">
            <v>39641.440000000002</v>
          </cell>
          <cell r="W349">
            <v>1</v>
          </cell>
          <cell r="Y349">
            <v>3</v>
          </cell>
        </row>
        <row r="350">
          <cell r="A350" t="str">
            <v>ORD00349</v>
          </cell>
          <cell r="Q350">
            <v>115592.36</v>
          </cell>
          <cell r="W350">
            <v>6</v>
          </cell>
          <cell r="Y350">
            <v>3</v>
          </cell>
        </row>
        <row r="351">
          <cell r="A351" t="str">
            <v>ORD00350</v>
          </cell>
          <cell r="Q351">
            <v>69902.09</v>
          </cell>
          <cell r="W351">
            <v>4</v>
          </cell>
          <cell r="Y351">
            <v>4</v>
          </cell>
        </row>
        <row r="352">
          <cell r="A352" t="str">
            <v>ORD00351</v>
          </cell>
          <cell r="Q352">
            <v>150854</v>
          </cell>
          <cell r="W352">
            <v>6</v>
          </cell>
          <cell r="Y352">
            <v>4</v>
          </cell>
        </row>
        <row r="353">
          <cell r="A353" t="str">
            <v>ORD00352</v>
          </cell>
          <cell r="Q353">
            <v>34025.949999999997</v>
          </cell>
          <cell r="W353">
            <v>10</v>
          </cell>
          <cell r="Y353">
            <v>2</v>
          </cell>
        </row>
        <row r="354">
          <cell r="A354" t="str">
            <v>ORD00353</v>
          </cell>
          <cell r="Q354">
            <v>136307.70000000001</v>
          </cell>
          <cell r="W354">
            <v>6</v>
          </cell>
          <cell r="Y354">
            <v>2</v>
          </cell>
        </row>
        <row r="355">
          <cell r="A355" t="str">
            <v>ORD00354</v>
          </cell>
          <cell r="Q355">
            <v>118730.74</v>
          </cell>
          <cell r="W355">
            <v>7</v>
          </cell>
          <cell r="Y355">
            <v>1</v>
          </cell>
        </row>
        <row r="356">
          <cell r="A356" t="str">
            <v>ORD00355</v>
          </cell>
          <cell r="Q356">
            <v>95693.32</v>
          </cell>
          <cell r="W356">
            <v>4</v>
          </cell>
          <cell r="Y356">
            <v>1</v>
          </cell>
        </row>
        <row r="357">
          <cell r="A357" t="str">
            <v>ORD00356</v>
          </cell>
          <cell r="Q357">
            <v>74272.820000000007</v>
          </cell>
          <cell r="W357">
            <v>6</v>
          </cell>
          <cell r="Y357">
            <v>4</v>
          </cell>
        </row>
        <row r="358">
          <cell r="A358" t="str">
            <v>ORD00357</v>
          </cell>
          <cell r="Q358">
            <v>230823.42</v>
          </cell>
          <cell r="W358">
            <v>10</v>
          </cell>
          <cell r="Y358">
            <v>1</v>
          </cell>
        </row>
        <row r="359">
          <cell r="A359" t="str">
            <v>ORD00358</v>
          </cell>
          <cell r="Q359">
            <v>36138.379999999997</v>
          </cell>
          <cell r="W359">
            <v>6</v>
          </cell>
          <cell r="Y359">
            <v>3</v>
          </cell>
        </row>
        <row r="360">
          <cell r="A360" t="str">
            <v>ORD00359</v>
          </cell>
          <cell r="Q360">
            <v>39235.599999999999</v>
          </cell>
          <cell r="W360">
            <v>2</v>
          </cell>
          <cell r="Y360">
            <v>4</v>
          </cell>
        </row>
        <row r="361">
          <cell r="A361" t="str">
            <v>ORD00360</v>
          </cell>
          <cell r="Q361">
            <v>93092.96</v>
          </cell>
          <cell r="W361">
            <v>8</v>
          </cell>
          <cell r="Y361">
            <v>1</v>
          </cell>
        </row>
        <row r="362">
          <cell r="A362" t="str">
            <v>ORD00361</v>
          </cell>
          <cell r="Q362">
            <v>85074.7</v>
          </cell>
          <cell r="W362">
            <v>1</v>
          </cell>
          <cell r="Y362">
            <v>5</v>
          </cell>
        </row>
        <row r="363">
          <cell r="A363" t="str">
            <v>ORD00362</v>
          </cell>
          <cell r="Q363">
            <v>68992.639999999999</v>
          </cell>
          <cell r="W363">
            <v>8</v>
          </cell>
          <cell r="Y363">
            <v>5</v>
          </cell>
        </row>
        <row r="364">
          <cell r="A364" t="str">
            <v>ORD00363</v>
          </cell>
          <cell r="Q364">
            <v>109894.68</v>
          </cell>
          <cell r="W364">
            <v>7</v>
          </cell>
          <cell r="Y364">
            <v>4</v>
          </cell>
        </row>
        <row r="365">
          <cell r="A365" t="str">
            <v>ORD00364</v>
          </cell>
          <cell r="Q365">
            <v>124726.74</v>
          </cell>
          <cell r="W365">
            <v>4</v>
          </cell>
          <cell r="Y365">
            <v>2</v>
          </cell>
        </row>
        <row r="366">
          <cell r="A366" t="str">
            <v>ORD00365</v>
          </cell>
          <cell r="Q366">
            <v>144762.94</v>
          </cell>
          <cell r="W366">
            <v>10</v>
          </cell>
          <cell r="Y366">
            <v>1</v>
          </cell>
        </row>
        <row r="367">
          <cell r="A367" t="str">
            <v>ORD00366</v>
          </cell>
          <cell r="Q367">
            <v>89457.02</v>
          </cell>
          <cell r="W367">
            <v>8</v>
          </cell>
          <cell r="Y367">
            <v>3</v>
          </cell>
        </row>
        <row r="368">
          <cell r="A368" t="str">
            <v>ORD00367</v>
          </cell>
          <cell r="Q368">
            <v>176673.8</v>
          </cell>
          <cell r="W368">
            <v>4</v>
          </cell>
          <cell r="Y368">
            <v>2</v>
          </cell>
        </row>
        <row r="369">
          <cell r="A369" t="str">
            <v>ORD00368</v>
          </cell>
          <cell r="Q369">
            <v>39497.800000000003</v>
          </cell>
          <cell r="W369">
            <v>7</v>
          </cell>
          <cell r="Y369">
            <v>2</v>
          </cell>
        </row>
        <row r="370">
          <cell r="A370" t="str">
            <v>ORD00369</v>
          </cell>
          <cell r="Q370">
            <v>47163.41</v>
          </cell>
          <cell r="W370">
            <v>1</v>
          </cell>
          <cell r="Y370">
            <v>5</v>
          </cell>
        </row>
        <row r="371">
          <cell r="A371" t="str">
            <v>ORD00370</v>
          </cell>
          <cell r="Q371">
            <v>142829.20000000001</v>
          </cell>
          <cell r="W371">
            <v>4</v>
          </cell>
          <cell r="Y371">
            <v>1</v>
          </cell>
        </row>
        <row r="372">
          <cell r="A372" t="str">
            <v>ORD00371</v>
          </cell>
          <cell r="Q372">
            <v>45573.25</v>
          </cell>
          <cell r="W372">
            <v>1</v>
          </cell>
          <cell r="Y372">
            <v>2</v>
          </cell>
        </row>
        <row r="373">
          <cell r="A373" t="str">
            <v>ORD00372</v>
          </cell>
          <cell r="Q373">
            <v>11540.4</v>
          </cell>
          <cell r="W373">
            <v>7</v>
          </cell>
          <cell r="Y373">
            <v>1</v>
          </cell>
        </row>
        <row r="374">
          <cell r="A374" t="str">
            <v>ORD00373</v>
          </cell>
          <cell r="Q374">
            <v>32498.7</v>
          </cell>
          <cell r="W374">
            <v>4</v>
          </cell>
          <cell r="Y374">
            <v>2</v>
          </cell>
        </row>
        <row r="375">
          <cell r="A375" t="str">
            <v>ORD00374</v>
          </cell>
          <cell r="Q375">
            <v>151167.56</v>
          </cell>
          <cell r="W375">
            <v>2</v>
          </cell>
          <cell r="Y375">
            <v>4</v>
          </cell>
        </row>
        <row r="376">
          <cell r="A376" t="str">
            <v>ORD00375</v>
          </cell>
          <cell r="Q376">
            <v>31079.72</v>
          </cell>
          <cell r="W376">
            <v>3</v>
          </cell>
          <cell r="Y376">
            <v>1</v>
          </cell>
        </row>
        <row r="377">
          <cell r="A377" t="str">
            <v>ORD00376</v>
          </cell>
          <cell r="Q377">
            <v>153152.62</v>
          </cell>
          <cell r="W377">
            <v>7</v>
          </cell>
          <cell r="Y377">
            <v>2</v>
          </cell>
        </row>
        <row r="378">
          <cell r="A378" t="str">
            <v>ORD00377</v>
          </cell>
          <cell r="Q378">
            <v>50763.28</v>
          </cell>
          <cell r="W378">
            <v>9</v>
          </cell>
          <cell r="Y378">
            <v>3</v>
          </cell>
        </row>
        <row r="379">
          <cell r="A379" t="str">
            <v>ORD00378</v>
          </cell>
          <cell r="Q379">
            <v>80065.56</v>
          </cell>
          <cell r="W379">
            <v>2</v>
          </cell>
          <cell r="Y379">
            <v>3</v>
          </cell>
        </row>
        <row r="380">
          <cell r="A380" t="str">
            <v>ORD00379</v>
          </cell>
          <cell r="Q380">
            <v>41446.080000000002</v>
          </cell>
          <cell r="W380">
            <v>7</v>
          </cell>
          <cell r="Y380">
            <v>3</v>
          </cell>
        </row>
        <row r="381">
          <cell r="A381" t="str">
            <v>ORD00380</v>
          </cell>
          <cell r="Q381">
            <v>209076.1</v>
          </cell>
          <cell r="W381">
            <v>2</v>
          </cell>
          <cell r="Y381">
            <v>4</v>
          </cell>
        </row>
        <row r="382">
          <cell r="A382" t="str">
            <v>ORD00381</v>
          </cell>
          <cell r="Q382">
            <v>129213.5</v>
          </cell>
          <cell r="W382">
            <v>3</v>
          </cell>
          <cell r="Y382">
            <v>2</v>
          </cell>
        </row>
        <row r="383">
          <cell r="A383" t="str">
            <v>ORD00382</v>
          </cell>
          <cell r="Q383">
            <v>133599.75</v>
          </cell>
          <cell r="W383">
            <v>1</v>
          </cell>
          <cell r="Y383">
            <v>4</v>
          </cell>
        </row>
        <row r="384">
          <cell r="A384" t="str">
            <v>ORD00383</v>
          </cell>
          <cell r="Q384">
            <v>202380.31</v>
          </cell>
          <cell r="W384">
            <v>9</v>
          </cell>
          <cell r="Y384">
            <v>5</v>
          </cell>
        </row>
        <row r="385">
          <cell r="A385" t="str">
            <v>ORD00384</v>
          </cell>
          <cell r="Q385">
            <v>126393.26</v>
          </cell>
          <cell r="W385">
            <v>2</v>
          </cell>
          <cell r="Y385">
            <v>1</v>
          </cell>
        </row>
        <row r="386">
          <cell r="A386" t="str">
            <v>ORD00385</v>
          </cell>
          <cell r="Q386">
            <v>30662.59</v>
          </cell>
          <cell r="W386">
            <v>1</v>
          </cell>
          <cell r="Y386">
            <v>3</v>
          </cell>
        </row>
        <row r="387">
          <cell r="A387" t="str">
            <v>ORD00386</v>
          </cell>
          <cell r="Q387">
            <v>191491.20000000001</v>
          </cell>
          <cell r="W387">
            <v>5</v>
          </cell>
          <cell r="Y387">
            <v>5</v>
          </cell>
        </row>
        <row r="388">
          <cell r="A388" t="str">
            <v>ORD00387</v>
          </cell>
          <cell r="Q388">
            <v>213937.08</v>
          </cell>
          <cell r="W388">
            <v>10</v>
          </cell>
          <cell r="Y388">
            <v>2</v>
          </cell>
        </row>
        <row r="389">
          <cell r="A389" t="str">
            <v>ORD00388</v>
          </cell>
          <cell r="Q389">
            <v>36094.33</v>
          </cell>
          <cell r="W389">
            <v>1</v>
          </cell>
          <cell r="Y389">
            <v>2</v>
          </cell>
        </row>
        <row r="390">
          <cell r="A390" t="str">
            <v>ORD00389</v>
          </cell>
          <cell r="Q390">
            <v>183415.92</v>
          </cell>
          <cell r="W390">
            <v>10</v>
          </cell>
          <cell r="Y390">
            <v>2</v>
          </cell>
        </row>
        <row r="391">
          <cell r="A391" t="str">
            <v>ORD00390</v>
          </cell>
          <cell r="Q391">
            <v>179255.84</v>
          </cell>
          <cell r="W391">
            <v>5</v>
          </cell>
          <cell r="Y391">
            <v>5</v>
          </cell>
        </row>
        <row r="392">
          <cell r="A392" t="str">
            <v>ORD00391</v>
          </cell>
          <cell r="Q392">
            <v>36282.379999999997</v>
          </cell>
          <cell r="W392">
            <v>2</v>
          </cell>
          <cell r="Y392">
            <v>3</v>
          </cell>
        </row>
        <row r="393">
          <cell r="A393" t="str">
            <v>ORD00392</v>
          </cell>
          <cell r="Q393">
            <v>44135.48</v>
          </cell>
          <cell r="W393">
            <v>8</v>
          </cell>
          <cell r="Y393">
            <v>2</v>
          </cell>
        </row>
        <row r="394">
          <cell r="A394" t="str">
            <v>ORD00393</v>
          </cell>
          <cell r="Q394">
            <v>11852.79</v>
          </cell>
          <cell r="W394">
            <v>6</v>
          </cell>
          <cell r="Y394">
            <v>1</v>
          </cell>
        </row>
        <row r="395">
          <cell r="A395" t="str">
            <v>ORD00394</v>
          </cell>
          <cell r="Q395">
            <v>54554.44</v>
          </cell>
          <cell r="W395">
            <v>8</v>
          </cell>
          <cell r="Y395">
            <v>1</v>
          </cell>
        </row>
        <row r="396">
          <cell r="A396" t="str">
            <v>ORD00395</v>
          </cell>
          <cell r="Q396">
            <v>48332</v>
          </cell>
          <cell r="W396">
            <v>5</v>
          </cell>
          <cell r="Y396">
            <v>2</v>
          </cell>
        </row>
        <row r="397">
          <cell r="A397" t="str">
            <v>ORD00396</v>
          </cell>
          <cell r="Q397">
            <v>264665.34999999998</v>
          </cell>
          <cell r="W397">
            <v>10</v>
          </cell>
          <cell r="Y397">
            <v>1</v>
          </cell>
        </row>
        <row r="398">
          <cell r="A398" t="str">
            <v>ORD00397</v>
          </cell>
          <cell r="Q398">
            <v>48064.79</v>
          </cell>
          <cell r="W398">
            <v>7</v>
          </cell>
          <cell r="Y398">
            <v>4</v>
          </cell>
        </row>
        <row r="399">
          <cell r="A399" t="str">
            <v>ORD00398</v>
          </cell>
          <cell r="Q399">
            <v>71861.77</v>
          </cell>
          <cell r="W399">
            <v>5</v>
          </cell>
          <cell r="Y399">
            <v>1</v>
          </cell>
        </row>
        <row r="400">
          <cell r="A400" t="str">
            <v>ORD00399</v>
          </cell>
          <cell r="Q400">
            <v>10151.18</v>
          </cell>
          <cell r="W400">
            <v>9</v>
          </cell>
          <cell r="Y400">
            <v>3</v>
          </cell>
        </row>
        <row r="401">
          <cell r="A401" t="str">
            <v>ORD00400</v>
          </cell>
          <cell r="Q401">
            <v>48838.18</v>
          </cell>
          <cell r="W401">
            <v>4</v>
          </cell>
          <cell r="Y401">
            <v>4</v>
          </cell>
        </row>
        <row r="402">
          <cell r="A402" t="str">
            <v>ORD00401</v>
          </cell>
          <cell r="Q402">
            <v>45220.26</v>
          </cell>
          <cell r="W402">
            <v>5</v>
          </cell>
          <cell r="Y402">
            <v>1</v>
          </cell>
        </row>
        <row r="403">
          <cell r="A403" t="str">
            <v>ORD00402</v>
          </cell>
          <cell r="Q403">
            <v>144260.47</v>
          </cell>
          <cell r="W403">
            <v>8</v>
          </cell>
          <cell r="Y403">
            <v>1</v>
          </cell>
        </row>
        <row r="404">
          <cell r="A404" t="str">
            <v>ORD00403</v>
          </cell>
          <cell r="Q404">
            <v>32746.42</v>
          </cell>
          <cell r="W404">
            <v>6</v>
          </cell>
          <cell r="Y404">
            <v>4</v>
          </cell>
        </row>
        <row r="405">
          <cell r="A405" t="str">
            <v>ORD00404</v>
          </cell>
          <cell r="Q405">
            <v>29425.75</v>
          </cell>
          <cell r="W405">
            <v>2</v>
          </cell>
          <cell r="Y405">
            <v>1</v>
          </cell>
        </row>
        <row r="406">
          <cell r="A406" t="str">
            <v>ORD00405</v>
          </cell>
          <cell r="Q406">
            <v>120354.28</v>
          </cell>
          <cell r="W406">
            <v>8</v>
          </cell>
          <cell r="Y406">
            <v>3</v>
          </cell>
        </row>
        <row r="407">
          <cell r="A407" t="str">
            <v>ORD00406</v>
          </cell>
          <cell r="Q407">
            <v>107918.71</v>
          </cell>
          <cell r="W407">
            <v>4</v>
          </cell>
          <cell r="Y407">
            <v>2</v>
          </cell>
        </row>
        <row r="408">
          <cell r="A408" t="str">
            <v>ORD00407</v>
          </cell>
          <cell r="Q408">
            <v>74324.710000000006</v>
          </cell>
          <cell r="W408">
            <v>10</v>
          </cell>
          <cell r="Y408">
            <v>2</v>
          </cell>
        </row>
        <row r="409">
          <cell r="A409" t="str">
            <v>ORD00408</v>
          </cell>
          <cell r="Q409">
            <v>47322.06</v>
          </cell>
          <cell r="W409">
            <v>5</v>
          </cell>
          <cell r="Y409">
            <v>2</v>
          </cell>
        </row>
        <row r="410">
          <cell r="A410" t="str">
            <v>ORD00409</v>
          </cell>
          <cell r="Q410">
            <v>26479.82</v>
          </cell>
          <cell r="W410">
            <v>2</v>
          </cell>
          <cell r="Y410">
            <v>1</v>
          </cell>
        </row>
        <row r="411">
          <cell r="A411" t="str">
            <v>ORD00410</v>
          </cell>
          <cell r="Q411">
            <v>49903.08</v>
          </cell>
          <cell r="W411">
            <v>1</v>
          </cell>
          <cell r="Y411">
            <v>2</v>
          </cell>
        </row>
        <row r="412">
          <cell r="A412" t="str">
            <v>ORD00411</v>
          </cell>
          <cell r="Q412">
            <v>69564.95</v>
          </cell>
          <cell r="W412">
            <v>3</v>
          </cell>
          <cell r="Y412">
            <v>4</v>
          </cell>
        </row>
        <row r="413">
          <cell r="A413" t="str">
            <v>ORD00412</v>
          </cell>
          <cell r="Q413">
            <v>63814.34</v>
          </cell>
          <cell r="W413">
            <v>2</v>
          </cell>
          <cell r="Y413">
            <v>2</v>
          </cell>
        </row>
        <row r="414">
          <cell r="A414" t="str">
            <v>ORD00413</v>
          </cell>
          <cell r="Q414">
            <v>98623.29</v>
          </cell>
          <cell r="W414">
            <v>4</v>
          </cell>
          <cell r="Y414">
            <v>1</v>
          </cell>
        </row>
        <row r="415">
          <cell r="A415" t="str">
            <v>ORD00414</v>
          </cell>
          <cell r="Q415">
            <v>65780.399999999994</v>
          </cell>
          <cell r="W415">
            <v>9</v>
          </cell>
          <cell r="Y415">
            <v>2</v>
          </cell>
        </row>
        <row r="416">
          <cell r="A416" t="str">
            <v>ORD00415</v>
          </cell>
          <cell r="Q416">
            <v>29628.17</v>
          </cell>
          <cell r="W416">
            <v>4</v>
          </cell>
          <cell r="Y416">
            <v>2</v>
          </cell>
        </row>
        <row r="417">
          <cell r="A417" t="str">
            <v>ORD00416</v>
          </cell>
          <cell r="Q417">
            <v>3817.72</v>
          </cell>
          <cell r="W417">
            <v>3</v>
          </cell>
          <cell r="Y417">
            <v>5</v>
          </cell>
        </row>
        <row r="418">
          <cell r="A418" t="str">
            <v>ORD00417</v>
          </cell>
          <cell r="Q418">
            <v>62330.3</v>
          </cell>
          <cell r="W418">
            <v>4</v>
          </cell>
          <cell r="Y418">
            <v>5</v>
          </cell>
        </row>
        <row r="419">
          <cell r="A419" t="str">
            <v>ORD00418</v>
          </cell>
          <cell r="Q419">
            <v>20028.240000000002</v>
          </cell>
          <cell r="W419">
            <v>2</v>
          </cell>
          <cell r="Y419">
            <v>2</v>
          </cell>
        </row>
        <row r="420">
          <cell r="A420" t="str">
            <v>ORD00419</v>
          </cell>
          <cell r="Q420">
            <v>122212.32</v>
          </cell>
          <cell r="W420">
            <v>9</v>
          </cell>
          <cell r="Y420">
            <v>5</v>
          </cell>
        </row>
        <row r="421">
          <cell r="A421" t="str">
            <v>ORD00420</v>
          </cell>
          <cell r="Q421">
            <v>16900.22</v>
          </cell>
          <cell r="W421">
            <v>10</v>
          </cell>
          <cell r="Y421">
            <v>3</v>
          </cell>
        </row>
        <row r="422">
          <cell r="A422" t="str">
            <v>ORD00421</v>
          </cell>
          <cell r="Q422">
            <v>14986.29</v>
          </cell>
          <cell r="W422">
            <v>2</v>
          </cell>
          <cell r="Y422">
            <v>1</v>
          </cell>
        </row>
        <row r="423">
          <cell r="A423" t="str">
            <v>ORD00422</v>
          </cell>
          <cell r="Q423">
            <v>39620.92</v>
          </cell>
          <cell r="W423">
            <v>1</v>
          </cell>
          <cell r="Y423">
            <v>3</v>
          </cell>
        </row>
        <row r="424">
          <cell r="A424" t="str">
            <v>ORD00423</v>
          </cell>
          <cell r="Q424">
            <v>1679.68</v>
          </cell>
          <cell r="W424">
            <v>4</v>
          </cell>
          <cell r="Y424">
            <v>3</v>
          </cell>
        </row>
        <row r="425">
          <cell r="A425" t="str">
            <v>ORD00424</v>
          </cell>
          <cell r="Q425">
            <v>132586.5</v>
          </cell>
          <cell r="W425">
            <v>4</v>
          </cell>
          <cell r="Y425">
            <v>3</v>
          </cell>
        </row>
        <row r="426">
          <cell r="A426" t="str">
            <v>ORD00425</v>
          </cell>
          <cell r="Q426">
            <v>21926.48</v>
          </cell>
          <cell r="W426">
            <v>10</v>
          </cell>
          <cell r="Y426">
            <v>1</v>
          </cell>
        </row>
        <row r="427">
          <cell r="A427" t="str">
            <v>ORD00426</v>
          </cell>
          <cell r="Q427">
            <v>90301.73</v>
          </cell>
          <cell r="W427">
            <v>2</v>
          </cell>
          <cell r="Y427">
            <v>3</v>
          </cell>
        </row>
        <row r="428">
          <cell r="A428" t="str">
            <v>ORD00427</v>
          </cell>
          <cell r="Q428">
            <v>100907.52</v>
          </cell>
          <cell r="W428">
            <v>2</v>
          </cell>
          <cell r="Y428">
            <v>4</v>
          </cell>
        </row>
        <row r="429">
          <cell r="A429" t="str">
            <v>ORD00428</v>
          </cell>
          <cell r="Q429">
            <v>18187.060000000001</v>
          </cell>
          <cell r="W429">
            <v>1</v>
          </cell>
          <cell r="Y429">
            <v>5</v>
          </cell>
        </row>
        <row r="430">
          <cell r="A430" t="str">
            <v>ORD00429</v>
          </cell>
          <cell r="Q430">
            <v>11253.16</v>
          </cell>
          <cell r="W430">
            <v>2</v>
          </cell>
          <cell r="Y430">
            <v>3</v>
          </cell>
        </row>
        <row r="431">
          <cell r="A431" t="str">
            <v>ORD00430</v>
          </cell>
          <cell r="Q431">
            <v>66488.899999999994</v>
          </cell>
          <cell r="W431">
            <v>8</v>
          </cell>
          <cell r="Y431">
            <v>5</v>
          </cell>
        </row>
        <row r="432">
          <cell r="A432" t="str">
            <v>ORD00431</v>
          </cell>
          <cell r="Q432">
            <v>262219.61</v>
          </cell>
          <cell r="W432">
            <v>6</v>
          </cell>
          <cell r="Y432">
            <v>2</v>
          </cell>
        </row>
        <row r="433">
          <cell r="A433" t="str">
            <v>ORD00432</v>
          </cell>
          <cell r="Q433">
            <v>187803.33</v>
          </cell>
          <cell r="W433">
            <v>3</v>
          </cell>
          <cell r="Y433">
            <v>5</v>
          </cell>
        </row>
        <row r="434">
          <cell r="A434" t="str">
            <v>ORD00433</v>
          </cell>
          <cell r="Q434">
            <v>69980.850000000006</v>
          </cell>
          <cell r="W434">
            <v>8</v>
          </cell>
          <cell r="Y434">
            <v>5</v>
          </cell>
        </row>
        <row r="435">
          <cell r="A435" t="str">
            <v>ORD00434</v>
          </cell>
          <cell r="Q435">
            <v>13771.87</v>
          </cell>
          <cell r="W435">
            <v>9</v>
          </cell>
          <cell r="Y435">
            <v>4</v>
          </cell>
        </row>
        <row r="436">
          <cell r="A436" t="str">
            <v>ORD00435</v>
          </cell>
          <cell r="Q436">
            <v>47188.12</v>
          </cell>
          <cell r="W436">
            <v>2</v>
          </cell>
          <cell r="Y436">
            <v>4</v>
          </cell>
        </row>
        <row r="437">
          <cell r="A437" t="str">
            <v>ORD00436</v>
          </cell>
          <cell r="Q437">
            <v>139623.03</v>
          </cell>
          <cell r="W437">
            <v>7</v>
          </cell>
          <cell r="Y437">
            <v>5</v>
          </cell>
        </row>
        <row r="438">
          <cell r="A438" t="str">
            <v>ORD00437</v>
          </cell>
          <cell r="Q438">
            <v>4835.18</v>
          </cell>
          <cell r="W438">
            <v>2</v>
          </cell>
          <cell r="Y438">
            <v>5</v>
          </cell>
        </row>
        <row r="439">
          <cell r="A439" t="str">
            <v>ORD00438</v>
          </cell>
          <cell r="Q439">
            <v>155745.89000000001</v>
          </cell>
          <cell r="W439">
            <v>1</v>
          </cell>
          <cell r="Y439">
            <v>3</v>
          </cell>
        </row>
        <row r="440">
          <cell r="A440" t="str">
            <v>ORD00439</v>
          </cell>
          <cell r="Q440">
            <v>5883.19</v>
          </cell>
          <cell r="W440">
            <v>10</v>
          </cell>
          <cell r="Y440">
            <v>4</v>
          </cell>
        </row>
        <row r="441">
          <cell r="A441" t="str">
            <v>ORD00440</v>
          </cell>
          <cell r="Q441">
            <v>222308.13</v>
          </cell>
          <cell r="W441">
            <v>1</v>
          </cell>
          <cell r="Y441">
            <v>5</v>
          </cell>
        </row>
        <row r="442">
          <cell r="A442" t="str">
            <v>ORD00441</v>
          </cell>
          <cell r="Q442">
            <v>113442.32</v>
          </cell>
          <cell r="W442">
            <v>2</v>
          </cell>
          <cell r="Y442">
            <v>5</v>
          </cell>
        </row>
        <row r="443">
          <cell r="A443" t="str">
            <v>ORD00442</v>
          </cell>
          <cell r="Q443">
            <v>123913.60000000001</v>
          </cell>
          <cell r="W443">
            <v>10</v>
          </cell>
          <cell r="Y443">
            <v>2</v>
          </cell>
        </row>
        <row r="444">
          <cell r="A444" t="str">
            <v>ORD00443</v>
          </cell>
          <cell r="Q444">
            <v>21203.599999999999</v>
          </cell>
          <cell r="W444">
            <v>2</v>
          </cell>
          <cell r="Y444">
            <v>1</v>
          </cell>
        </row>
        <row r="445">
          <cell r="A445" t="str">
            <v>ORD00444</v>
          </cell>
          <cell r="Q445">
            <v>136661.43</v>
          </cell>
          <cell r="W445">
            <v>6</v>
          </cell>
          <cell r="Y445">
            <v>3</v>
          </cell>
        </row>
        <row r="446">
          <cell r="A446" t="str">
            <v>ORD00445</v>
          </cell>
          <cell r="Q446">
            <v>14113.49</v>
          </cell>
          <cell r="W446">
            <v>8</v>
          </cell>
          <cell r="Y446">
            <v>1</v>
          </cell>
        </row>
        <row r="447">
          <cell r="A447" t="str">
            <v>ORD00446</v>
          </cell>
          <cell r="Q447">
            <v>144752.68</v>
          </cell>
          <cell r="W447">
            <v>4</v>
          </cell>
          <cell r="Y447">
            <v>2</v>
          </cell>
        </row>
        <row r="448">
          <cell r="A448" t="str">
            <v>ORD00447</v>
          </cell>
          <cell r="Q448">
            <v>22477.03</v>
          </cell>
          <cell r="W448">
            <v>8</v>
          </cell>
          <cell r="Y448">
            <v>4</v>
          </cell>
        </row>
        <row r="449">
          <cell r="A449" t="str">
            <v>ORD00448</v>
          </cell>
          <cell r="Q449">
            <v>15146.93</v>
          </cell>
          <cell r="W449">
            <v>7</v>
          </cell>
          <cell r="Y449">
            <v>3</v>
          </cell>
        </row>
        <row r="450">
          <cell r="A450" t="str">
            <v>ORD00449</v>
          </cell>
          <cell r="Q450">
            <v>86644.38</v>
          </cell>
          <cell r="W450">
            <v>7</v>
          </cell>
          <cell r="Y450">
            <v>3</v>
          </cell>
        </row>
        <row r="451">
          <cell r="A451" t="str">
            <v>ORD00450</v>
          </cell>
          <cell r="Q451">
            <v>28804.69</v>
          </cell>
          <cell r="W451">
            <v>1</v>
          </cell>
          <cell r="Y451">
            <v>5</v>
          </cell>
        </row>
        <row r="452">
          <cell r="A452" t="str">
            <v>ORD00451</v>
          </cell>
          <cell r="Q452">
            <v>33002.910000000003</v>
          </cell>
          <cell r="W452">
            <v>2</v>
          </cell>
          <cell r="Y452">
            <v>4</v>
          </cell>
        </row>
        <row r="453">
          <cell r="A453" t="str">
            <v>ORD00452</v>
          </cell>
          <cell r="Q453">
            <v>90626.16</v>
          </cell>
          <cell r="W453">
            <v>7</v>
          </cell>
          <cell r="Y453">
            <v>5</v>
          </cell>
        </row>
        <row r="454">
          <cell r="A454" t="str">
            <v>ORD00453</v>
          </cell>
          <cell r="Q454">
            <v>61442.16</v>
          </cell>
          <cell r="W454">
            <v>5</v>
          </cell>
          <cell r="Y454">
            <v>1</v>
          </cell>
        </row>
        <row r="455">
          <cell r="A455" t="str">
            <v>ORD00454</v>
          </cell>
          <cell r="Q455">
            <v>156841.95000000001</v>
          </cell>
          <cell r="W455">
            <v>6</v>
          </cell>
          <cell r="Y455">
            <v>2</v>
          </cell>
        </row>
        <row r="456">
          <cell r="A456" t="str">
            <v>ORD00455</v>
          </cell>
          <cell r="Q456">
            <v>51108.639999999999</v>
          </cell>
          <cell r="W456">
            <v>6</v>
          </cell>
          <cell r="Y456">
            <v>3</v>
          </cell>
        </row>
        <row r="457">
          <cell r="A457" t="str">
            <v>ORD00456</v>
          </cell>
          <cell r="Q457">
            <v>12529.67</v>
          </cell>
          <cell r="W457">
            <v>7</v>
          </cell>
          <cell r="Y457">
            <v>1</v>
          </cell>
        </row>
        <row r="458">
          <cell r="A458" t="str">
            <v>ORD00457</v>
          </cell>
          <cell r="Q458">
            <v>43792.86</v>
          </cell>
          <cell r="W458">
            <v>10</v>
          </cell>
          <cell r="Y458">
            <v>3</v>
          </cell>
        </row>
        <row r="459">
          <cell r="A459" t="str">
            <v>ORD00458</v>
          </cell>
          <cell r="Q459">
            <v>192630.79</v>
          </cell>
          <cell r="W459">
            <v>3</v>
          </cell>
          <cell r="Y459">
            <v>3</v>
          </cell>
        </row>
        <row r="460">
          <cell r="A460" t="str">
            <v>ORD00459</v>
          </cell>
          <cell r="Q460">
            <v>32230.2</v>
          </cell>
          <cell r="W460">
            <v>3</v>
          </cell>
          <cell r="Y460">
            <v>5</v>
          </cell>
        </row>
        <row r="461">
          <cell r="A461" t="str">
            <v>ORD00460</v>
          </cell>
          <cell r="Q461">
            <v>69852.160000000003</v>
          </cell>
          <cell r="W461">
            <v>9</v>
          </cell>
          <cell r="Y461">
            <v>5</v>
          </cell>
        </row>
        <row r="462">
          <cell r="A462" t="str">
            <v>ORD00461</v>
          </cell>
          <cell r="Q462">
            <v>18922.38</v>
          </cell>
          <cell r="W462">
            <v>3</v>
          </cell>
          <cell r="Y462">
            <v>3</v>
          </cell>
        </row>
        <row r="463">
          <cell r="A463" t="str">
            <v>ORD00462</v>
          </cell>
          <cell r="Q463">
            <v>149871.49</v>
          </cell>
          <cell r="W463">
            <v>9</v>
          </cell>
          <cell r="Y463">
            <v>5</v>
          </cell>
        </row>
        <row r="464">
          <cell r="A464" t="str">
            <v>ORD00463</v>
          </cell>
          <cell r="Q464">
            <v>85464.75</v>
          </cell>
          <cell r="W464">
            <v>6</v>
          </cell>
          <cell r="Y464">
            <v>3</v>
          </cell>
        </row>
        <row r="465">
          <cell r="A465" t="str">
            <v>ORD00464</v>
          </cell>
          <cell r="Q465">
            <v>57272.44</v>
          </cell>
          <cell r="W465">
            <v>3</v>
          </cell>
          <cell r="Y465">
            <v>4</v>
          </cell>
        </row>
        <row r="466">
          <cell r="A466" t="str">
            <v>ORD00465</v>
          </cell>
          <cell r="Q466">
            <v>32786.65</v>
          </cell>
          <cell r="W466">
            <v>8</v>
          </cell>
          <cell r="Y466">
            <v>2</v>
          </cell>
        </row>
        <row r="467">
          <cell r="A467" t="str">
            <v>ORD00466</v>
          </cell>
          <cell r="Q467">
            <v>97020.02</v>
          </cell>
          <cell r="W467">
            <v>1</v>
          </cell>
          <cell r="Y467">
            <v>2</v>
          </cell>
        </row>
        <row r="468">
          <cell r="A468" t="str">
            <v>ORD00467</v>
          </cell>
          <cell r="Q468">
            <v>37278.61</v>
          </cell>
          <cell r="W468">
            <v>5</v>
          </cell>
          <cell r="Y468">
            <v>2</v>
          </cell>
        </row>
        <row r="469">
          <cell r="A469" t="str">
            <v>ORD00468</v>
          </cell>
          <cell r="Q469">
            <v>47203.76</v>
          </cell>
          <cell r="W469">
            <v>6</v>
          </cell>
          <cell r="Y469">
            <v>5</v>
          </cell>
        </row>
        <row r="470">
          <cell r="A470" t="str">
            <v>ORD00469</v>
          </cell>
          <cell r="Q470">
            <v>56315.32</v>
          </cell>
          <cell r="W470">
            <v>9</v>
          </cell>
          <cell r="Y470">
            <v>5</v>
          </cell>
        </row>
        <row r="471">
          <cell r="A471" t="str">
            <v>ORD00470</v>
          </cell>
          <cell r="Q471">
            <v>51423.08</v>
          </cell>
          <cell r="W471">
            <v>10</v>
          </cell>
          <cell r="Y471">
            <v>2</v>
          </cell>
        </row>
        <row r="472">
          <cell r="A472" t="str">
            <v>ORD00471</v>
          </cell>
          <cell r="Q472">
            <v>75348.289999999994</v>
          </cell>
          <cell r="W472">
            <v>1</v>
          </cell>
          <cell r="Y472">
            <v>3</v>
          </cell>
        </row>
        <row r="473">
          <cell r="A473" t="str">
            <v>ORD00472</v>
          </cell>
          <cell r="Q473">
            <v>149380.6</v>
          </cell>
          <cell r="W473">
            <v>9</v>
          </cell>
          <cell r="Y473">
            <v>4</v>
          </cell>
        </row>
        <row r="474">
          <cell r="A474" t="str">
            <v>ORD00473</v>
          </cell>
          <cell r="Q474">
            <v>70881.97</v>
          </cell>
          <cell r="W474">
            <v>3</v>
          </cell>
          <cell r="Y474">
            <v>2</v>
          </cell>
        </row>
        <row r="475">
          <cell r="A475" t="str">
            <v>ORD00474</v>
          </cell>
          <cell r="Q475">
            <v>172439.44</v>
          </cell>
          <cell r="W475">
            <v>6</v>
          </cell>
          <cell r="Y475">
            <v>3</v>
          </cell>
        </row>
        <row r="476">
          <cell r="A476" t="str">
            <v>ORD00475</v>
          </cell>
          <cell r="Q476">
            <v>60141.67</v>
          </cell>
          <cell r="W476">
            <v>7</v>
          </cell>
          <cell r="Y476">
            <v>5</v>
          </cell>
        </row>
        <row r="477">
          <cell r="A477" t="str">
            <v>ORD00476</v>
          </cell>
          <cell r="Q477">
            <v>150259.84</v>
          </cell>
          <cell r="W477">
            <v>1</v>
          </cell>
          <cell r="Y477">
            <v>3</v>
          </cell>
        </row>
        <row r="478">
          <cell r="A478" t="str">
            <v>ORD00477</v>
          </cell>
          <cell r="Q478">
            <v>9314.57</v>
          </cell>
          <cell r="W478">
            <v>6</v>
          </cell>
          <cell r="Y478">
            <v>1</v>
          </cell>
        </row>
        <row r="479">
          <cell r="A479" t="str">
            <v>ORD00478</v>
          </cell>
          <cell r="Q479">
            <v>273719.8</v>
          </cell>
          <cell r="W479">
            <v>7</v>
          </cell>
          <cell r="Y479">
            <v>4</v>
          </cell>
        </row>
        <row r="480">
          <cell r="A480" t="str">
            <v>ORD00479</v>
          </cell>
          <cell r="Q480">
            <v>212662.21</v>
          </cell>
          <cell r="W480">
            <v>8</v>
          </cell>
          <cell r="Y480">
            <v>5</v>
          </cell>
        </row>
        <row r="481">
          <cell r="A481" t="str">
            <v>ORD00480</v>
          </cell>
          <cell r="Q481">
            <v>53329.64</v>
          </cell>
          <cell r="W481">
            <v>5</v>
          </cell>
          <cell r="Y481">
            <v>2</v>
          </cell>
        </row>
        <row r="482">
          <cell r="A482" t="str">
            <v>ORD00481</v>
          </cell>
          <cell r="Q482">
            <v>121933.77</v>
          </cell>
          <cell r="W482">
            <v>2</v>
          </cell>
          <cell r="Y482">
            <v>4</v>
          </cell>
        </row>
        <row r="483">
          <cell r="A483" t="str">
            <v>ORD00482</v>
          </cell>
          <cell r="Q483">
            <v>98010.31</v>
          </cell>
          <cell r="W483">
            <v>10</v>
          </cell>
          <cell r="Y483">
            <v>4</v>
          </cell>
        </row>
        <row r="484">
          <cell r="A484" t="str">
            <v>ORD00483</v>
          </cell>
          <cell r="Q484">
            <v>27989.599999999999</v>
          </cell>
          <cell r="W484">
            <v>6</v>
          </cell>
          <cell r="Y484">
            <v>4</v>
          </cell>
        </row>
        <row r="485">
          <cell r="A485" t="str">
            <v>ORD00484</v>
          </cell>
          <cell r="Q485">
            <v>150177.06</v>
          </cell>
          <cell r="W485">
            <v>4</v>
          </cell>
          <cell r="Y485">
            <v>3</v>
          </cell>
        </row>
        <row r="486">
          <cell r="A486" t="str">
            <v>ORD00485</v>
          </cell>
          <cell r="Q486">
            <v>31569.69</v>
          </cell>
          <cell r="W486">
            <v>8</v>
          </cell>
          <cell r="Y486">
            <v>3</v>
          </cell>
        </row>
        <row r="487">
          <cell r="A487" t="str">
            <v>ORD00486</v>
          </cell>
          <cell r="Q487">
            <v>19045.900000000001</v>
          </cell>
          <cell r="W487">
            <v>4</v>
          </cell>
          <cell r="Y487">
            <v>1</v>
          </cell>
        </row>
        <row r="488">
          <cell r="A488" t="str">
            <v>ORD00487</v>
          </cell>
          <cell r="Q488">
            <v>53932.05</v>
          </cell>
          <cell r="W488">
            <v>2</v>
          </cell>
          <cell r="Y488">
            <v>5</v>
          </cell>
        </row>
        <row r="489">
          <cell r="A489" t="str">
            <v>ORD00488</v>
          </cell>
          <cell r="Q489">
            <v>128951.63</v>
          </cell>
          <cell r="W489">
            <v>3</v>
          </cell>
          <cell r="Y489">
            <v>2</v>
          </cell>
        </row>
        <row r="490">
          <cell r="A490" t="str">
            <v>ORD00489</v>
          </cell>
          <cell r="Q490">
            <v>57771.77</v>
          </cell>
          <cell r="W490">
            <v>10</v>
          </cell>
          <cell r="Y490">
            <v>2</v>
          </cell>
        </row>
        <row r="491">
          <cell r="A491" t="str">
            <v>ORD00490</v>
          </cell>
          <cell r="Q491">
            <v>98038.04</v>
          </cell>
          <cell r="W491">
            <v>6</v>
          </cell>
          <cell r="Y491">
            <v>4</v>
          </cell>
        </row>
        <row r="492">
          <cell r="A492" t="str">
            <v>ORD00491</v>
          </cell>
          <cell r="Q492">
            <v>76942.05</v>
          </cell>
          <cell r="W492">
            <v>10</v>
          </cell>
          <cell r="Y492">
            <v>3</v>
          </cell>
        </row>
        <row r="493">
          <cell r="A493" t="str">
            <v>ORD00492</v>
          </cell>
          <cell r="Q493">
            <v>39338.44</v>
          </cell>
          <cell r="W493">
            <v>5</v>
          </cell>
          <cell r="Y493">
            <v>3</v>
          </cell>
        </row>
        <row r="494">
          <cell r="A494" t="str">
            <v>ORD00493</v>
          </cell>
          <cell r="Q494">
            <v>46913.85</v>
          </cell>
          <cell r="W494">
            <v>5</v>
          </cell>
          <cell r="Y494">
            <v>3</v>
          </cell>
        </row>
        <row r="495">
          <cell r="A495" t="str">
            <v>ORD00494</v>
          </cell>
          <cell r="Q495">
            <v>82229.62</v>
          </cell>
          <cell r="W495">
            <v>5</v>
          </cell>
          <cell r="Y495">
            <v>1</v>
          </cell>
        </row>
        <row r="496">
          <cell r="A496" t="str">
            <v>ORD00495</v>
          </cell>
          <cell r="Q496">
            <v>213202.39</v>
          </cell>
          <cell r="W496">
            <v>7</v>
          </cell>
          <cell r="Y496">
            <v>2</v>
          </cell>
        </row>
        <row r="497">
          <cell r="A497" t="str">
            <v>ORD00496</v>
          </cell>
          <cell r="Q497">
            <v>117212.94</v>
          </cell>
          <cell r="W497">
            <v>7</v>
          </cell>
          <cell r="Y497">
            <v>1</v>
          </cell>
        </row>
        <row r="498">
          <cell r="A498" t="str">
            <v>ORD00497</v>
          </cell>
          <cell r="Q498">
            <v>28340.04</v>
          </cell>
          <cell r="W498">
            <v>1</v>
          </cell>
          <cell r="Y498">
            <v>1</v>
          </cell>
        </row>
        <row r="499">
          <cell r="A499" t="str">
            <v>ORD00498</v>
          </cell>
          <cell r="Q499">
            <v>157408.16</v>
          </cell>
          <cell r="W499">
            <v>4</v>
          </cell>
          <cell r="Y499">
            <v>3</v>
          </cell>
        </row>
        <row r="500">
          <cell r="A500" t="str">
            <v>ORD00499</v>
          </cell>
          <cell r="Q500">
            <v>180632.52</v>
          </cell>
          <cell r="W500">
            <v>3</v>
          </cell>
          <cell r="Y500">
            <v>3</v>
          </cell>
        </row>
        <row r="501">
          <cell r="A501" t="str">
            <v>ORD00500</v>
          </cell>
          <cell r="Q501">
            <v>9527.7000000000007</v>
          </cell>
          <cell r="W501">
            <v>7</v>
          </cell>
          <cell r="Y501">
            <v>1</v>
          </cell>
        </row>
        <row r="502">
          <cell r="A502" t="str">
            <v>ORD00501</v>
          </cell>
          <cell r="Q502">
            <v>34948.699999999997</v>
          </cell>
          <cell r="W502">
            <v>4</v>
          </cell>
          <cell r="Y502">
            <v>3</v>
          </cell>
        </row>
        <row r="503">
          <cell r="A503" t="str">
            <v>ORD00502</v>
          </cell>
          <cell r="Q503">
            <v>108408.36</v>
          </cell>
          <cell r="W503">
            <v>10</v>
          </cell>
          <cell r="Y503">
            <v>1</v>
          </cell>
        </row>
        <row r="504">
          <cell r="A504" t="str">
            <v>ORD00503</v>
          </cell>
          <cell r="Q504">
            <v>170940.32</v>
          </cell>
          <cell r="W504">
            <v>4</v>
          </cell>
          <cell r="Y504">
            <v>4</v>
          </cell>
        </row>
        <row r="505">
          <cell r="A505" t="str">
            <v>ORD00504</v>
          </cell>
          <cell r="Q505">
            <v>2604.8000000000002</v>
          </cell>
          <cell r="W505">
            <v>7</v>
          </cell>
          <cell r="Y505">
            <v>2</v>
          </cell>
        </row>
        <row r="506">
          <cell r="A506" t="str">
            <v>ORD00505</v>
          </cell>
          <cell r="Q506">
            <v>67926.350000000006</v>
          </cell>
          <cell r="W506">
            <v>7</v>
          </cell>
          <cell r="Y506">
            <v>5</v>
          </cell>
        </row>
        <row r="507">
          <cell r="A507" t="str">
            <v>ORD00506</v>
          </cell>
          <cell r="Q507">
            <v>37433.800000000003</v>
          </cell>
          <cell r="W507">
            <v>8</v>
          </cell>
          <cell r="Y507">
            <v>3</v>
          </cell>
        </row>
        <row r="508">
          <cell r="A508" t="str">
            <v>ORD00507</v>
          </cell>
          <cell r="Q508">
            <v>96924.4</v>
          </cell>
          <cell r="W508">
            <v>10</v>
          </cell>
          <cell r="Y508">
            <v>5</v>
          </cell>
        </row>
        <row r="509">
          <cell r="A509" t="str">
            <v>ORD00508</v>
          </cell>
          <cell r="Q509">
            <v>112365.2</v>
          </cell>
          <cell r="W509">
            <v>7</v>
          </cell>
          <cell r="Y509">
            <v>5</v>
          </cell>
        </row>
        <row r="510">
          <cell r="A510" t="str">
            <v>ORD00509</v>
          </cell>
          <cell r="Q510">
            <v>46989.4</v>
          </cell>
          <cell r="W510">
            <v>10</v>
          </cell>
          <cell r="Y510">
            <v>3</v>
          </cell>
        </row>
        <row r="511">
          <cell r="A511" t="str">
            <v>ORD00510</v>
          </cell>
          <cell r="Q511">
            <v>48428.76</v>
          </cell>
          <cell r="W511">
            <v>4</v>
          </cell>
          <cell r="Y511">
            <v>4</v>
          </cell>
        </row>
        <row r="512">
          <cell r="A512" t="str">
            <v>ORD00511</v>
          </cell>
          <cell r="Q512">
            <v>47857.85</v>
          </cell>
          <cell r="W512">
            <v>9</v>
          </cell>
          <cell r="Y512">
            <v>4</v>
          </cell>
        </row>
        <row r="513">
          <cell r="A513" t="str">
            <v>ORD00512</v>
          </cell>
          <cell r="Q513">
            <v>79985.399999999994</v>
          </cell>
          <cell r="W513">
            <v>9</v>
          </cell>
          <cell r="Y513">
            <v>4</v>
          </cell>
        </row>
        <row r="514">
          <cell r="A514" t="str">
            <v>ORD00513</v>
          </cell>
          <cell r="Q514">
            <v>147578.88</v>
          </cell>
          <cell r="W514">
            <v>9</v>
          </cell>
          <cell r="Y514">
            <v>2</v>
          </cell>
        </row>
        <row r="515">
          <cell r="A515" t="str">
            <v>ORD00514</v>
          </cell>
          <cell r="Q515">
            <v>56900.4</v>
          </cell>
          <cell r="W515">
            <v>7</v>
          </cell>
          <cell r="Y515">
            <v>3</v>
          </cell>
        </row>
        <row r="516">
          <cell r="A516" t="str">
            <v>ORD00515</v>
          </cell>
          <cell r="Q516">
            <v>40228.629999999997</v>
          </cell>
          <cell r="W516">
            <v>1</v>
          </cell>
          <cell r="Y516">
            <v>4</v>
          </cell>
        </row>
        <row r="517">
          <cell r="A517" t="str">
            <v>ORD00516</v>
          </cell>
          <cell r="Q517">
            <v>183386.94</v>
          </cell>
          <cell r="W517">
            <v>6</v>
          </cell>
          <cell r="Y517">
            <v>2</v>
          </cell>
        </row>
        <row r="518">
          <cell r="A518" t="str">
            <v>ORD00517</v>
          </cell>
          <cell r="Q518">
            <v>177343.45</v>
          </cell>
          <cell r="W518">
            <v>2</v>
          </cell>
          <cell r="Y518">
            <v>2</v>
          </cell>
        </row>
        <row r="519">
          <cell r="A519" t="str">
            <v>ORD00518</v>
          </cell>
          <cell r="Q519">
            <v>155386.23999999999</v>
          </cell>
          <cell r="W519">
            <v>4</v>
          </cell>
          <cell r="Y519">
            <v>2</v>
          </cell>
        </row>
        <row r="520">
          <cell r="A520" t="str">
            <v>ORD00519</v>
          </cell>
          <cell r="Q520">
            <v>232740.52</v>
          </cell>
          <cell r="W520">
            <v>9</v>
          </cell>
          <cell r="Y520">
            <v>3</v>
          </cell>
        </row>
        <row r="521">
          <cell r="A521" t="str">
            <v>ORD00520</v>
          </cell>
          <cell r="Q521">
            <v>37565.42</v>
          </cell>
          <cell r="W521">
            <v>8</v>
          </cell>
          <cell r="Y521">
            <v>4</v>
          </cell>
        </row>
        <row r="522">
          <cell r="A522" t="str">
            <v>ORD00521</v>
          </cell>
          <cell r="Q522">
            <v>63805.09</v>
          </cell>
          <cell r="W522">
            <v>8</v>
          </cell>
          <cell r="Y522">
            <v>5</v>
          </cell>
        </row>
        <row r="523">
          <cell r="A523" t="str">
            <v>ORD00522</v>
          </cell>
          <cell r="Q523">
            <v>51661.02</v>
          </cell>
          <cell r="W523">
            <v>3</v>
          </cell>
          <cell r="Y523">
            <v>1</v>
          </cell>
        </row>
        <row r="524">
          <cell r="A524" t="str">
            <v>ORD00523</v>
          </cell>
          <cell r="Q524">
            <v>40309.86</v>
          </cell>
          <cell r="W524">
            <v>2</v>
          </cell>
          <cell r="Y524">
            <v>2</v>
          </cell>
        </row>
        <row r="525">
          <cell r="A525" t="str">
            <v>ORD00524</v>
          </cell>
          <cell r="Q525">
            <v>12602.26</v>
          </cell>
          <cell r="W525">
            <v>7</v>
          </cell>
          <cell r="Y525">
            <v>5</v>
          </cell>
        </row>
        <row r="526">
          <cell r="A526" t="str">
            <v>ORD00525</v>
          </cell>
          <cell r="Q526">
            <v>89324.98</v>
          </cell>
          <cell r="W526">
            <v>2</v>
          </cell>
          <cell r="Y526">
            <v>4</v>
          </cell>
        </row>
        <row r="527">
          <cell r="A527" t="str">
            <v>ORD00526</v>
          </cell>
          <cell r="Q527">
            <v>199993.52</v>
          </cell>
          <cell r="W527">
            <v>4</v>
          </cell>
          <cell r="Y527">
            <v>1</v>
          </cell>
        </row>
        <row r="528">
          <cell r="A528" t="str">
            <v>ORD00527</v>
          </cell>
          <cell r="Q528">
            <v>20262.66</v>
          </cell>
          <cell r="W528">
            <v>1</v>
          </cell>
          <cell r="Y528">
            <v>5</v>
          </cell>
        </row>
        <row r="529">
          <cell r="A529" t="str">
            <v>ORD00528</v>
          </cell>
          <cell r="Q529">
            <v>18135.12</v>
          </cell>
          <cell r="W529">
            <v>4</v>
          </cell>
          <cell r="Y529">
            <v>2</v>
          </cell>
        </row>
        <row r="530">
          <cell r="A530" t="str">
            <v>ORD00529</v>
          </cell>
          <cell r="Q530">
            <v>13674.59</v>
          </cell>
          <cell r="W530">
            <v>8</v>
          </cell>
          <cell r="Y530">
            <v>2</v>
          </cell>
        </row>
        <row r="531">
          <cell r="A531" t="str">
            <v>ORD00530</v>
          </cell>
          <cell r="Q531">
            <v>67625.84</v>
          </cell>
          <cell r="W531">
            <v>8</v>
          </cell>
          <cell r="Y531">
            <v>4</v>
          </cell>
        </row>
        <row r="532">
          <cell r="A532" t="str">
            <v>ORD00531</v>
          </cell>
          <cell r="Q532">
            <v>84797.98</v>
          </cell>
          <cell r="W532">
            <v>2</v>
          </cell>
          <cell r="Y532">
            <v>4</v>
          </cell>
        </row>
        <row r="533">
          <cell r="A533" t="str">
            <v>ORD00532</v>
          </cell>
          <cell r="Q533">
            <v>17806.27</v>
          </cell>
          <cell r="W533">
            <v>7</v>
          </cell>
          <cell r="Y533">
            <v>5</v>
          </cell>
        </row>
        <row r="534">
          <cell r="A534" t="str">
            <v>ORD00533</v>
          </cell>
          <cell r="Q534">
            <v>40752.980000000003</v>
          </cell>
          <cell r="W534">
            <v>10</v>
          </cell>
          <cell r="Y534">
            <v>3</v>
          </cell>
        </row>
        <row r="535">
          <cell r="A535" t="str">
            <v>ORD00534</v>
          </cell>
          <cell r="Q535">
            <v>44625.58</v>
          </cell>
          <cell r="W535">
            <v>8</v>
          </cell>
          <cell r="Y535">
            <v>5</v>
          </cell>
        </row>
        <row r="536">
          <cell r="A536" t="str">
            <v>ORD00535</v>
          </cell>
          <cell r="Q536">
            <v>31322.31</v>
          </cell>
          <cell r="W536">
            <v>10</v>
          </cell>
          <cell r="Y536">
            <v>1</v>
          </cell>
        </row>
        <row r="537">
          <cell r="A537" t="str">
            <v>ORD00536</v>
          </cell>
          <cell r="Q537">
            <v>81611.429999999993</v>
          </cell>
          <cell r="W537">
            <v>1</v>
          </cell>
          <cell r="Y537">
            <v>5</v>
          </cell>
        </row>
        <row r="538">
          <cell r="A538" t="str">
            <v>ORD00537</v>
          </cell>
          <cell r="Q538">
            <v>187096.72</v>
          </cell>
          <cell r="W538">
            <v>5</v>
          </cell>
          <cell r="Y538">
            <v>4</v>
          </cell>
        </row>
        <row r="539">
          <cell r="A539" t="str">
            <v>ORD00538</v>
          </cell>
          <cell r="Q539">
            <v>231184.24</v>
          </cell>
          <cell r="W539">
            <v>6</v>
          </cell>
          <cell r="Y539">
            <v>4</v>
          </cell>
        </row>
        <row r="540">
          <cell r="A540" t="str">
            <v>ORD00539</v>
          </cell>
          <cell r="Q540">
            <v>115461.06</v>
          </cell>
          <cell r="W540">
            <v>5</v>
          </cell>
          <cell r="Y540">
            <v>2</v>
          </cell>
        </row>
        <row r="541">
          <cell r="A541" t="str">
            <v>ORD00540</v>
          </cell>
          <cell r="Q541">
            <v>11146.24</v>
          </cell>
          <cell r="W541">
            <v>6</v>
          </cell>
          <cell r="Y541">
            <v>1</v>
          </cell>
        </row>
        <row r="542">
          <cell r="A542" t="str">
            <v>ORD00541</v>
          </cell>
          <cell r="Q542">
            <v>12932.5</v>
          </cell>
          <cell r="W542">
            <v>2</v>
          </cell>
          <cell r="Y542">
            <v>3</v>
          </cell>
        </row>
        <row r="543">
          <cell r="A543" t="str">
            <v>ORD00542</v>
          </cell>
          <cell r="Q543">
            <v>61452.28</v>
          </cell>
          <cell r="W543">
            <v>6</v>
          </cell>
          <cell r="Y543">
            <v>3</v>
          </cell>
        </row>
        <row r="544">
          <cell r="A544" t="str">
            <v>ORD00543</v>
          </cell>
          <cell r="Q544">
            <v>129704.08</v>
          </cell>
          <cell r="W544">
            <v>8</v>
          </cell>
          <cell r="Y544">
            <v>5</v>
          </cell>
        </row>
        <row r="545">
          <cell r="A545" t="str">
            <v>ORD00544</v>
          </cell>
          <cell r="Q545">
            <v>59475.71</v>
          </cell>
          <cell r="W545">
            <v>5</v>
          </cell>
          <cell r="Y545">
            <v>1</v>
          </cell>
        </row>
        <row r="546">
          <cell r="A546" t="str">
            <v>ORD00545</v>
          </cell>
          <cell r="Q546">
            <v>25995.1</v>
          </cell>
          <cell r="W546">
            <v>3</v>
          </cell>
          <cell r="Y546">
            <v>3</v>
          </cell>
        </row>
        <row r="547">
          <cell r="A547" t="str">
            <v>ORD00546</v>
          </cell>
          <cell r="Q547">
            <v>73363.59</v>
          </cell>
          <cell r="W547">
            <v>9</v>
          </cell>
          <cell r="Y547">
            <v>5</v>
          </cell>
        </row>
        <row r="548">
          <cell r="A548" t="str">
            <v>ORD00547</v>
          </cell>
          <cell r="Q548">
            <v>232439.82</v>
          </cell>
          <cell r="W548">
            <v>4</v>
          </cell>
          <cell r="Y548">
            <v>5</v>
          </cell>
        </row>
        <row r="549">
          <cell r="A549" t="str">
            <v>ORD00548</v>
          </cell>
          <cell r="Q549">
            <v>43371.24</v>
          </cell>
          <cell r="W549">
            <v>4</v>
          </cell>
          <cell r="Y549">
            <v>2</v>
          </cell>
        </row>
        <row r="550">
          <cell r="A550" t="str">
            <v>ORD00549</v>
          </cell>
          <cell r="Q550">
            <v>36488.82</v>
          </cell>
          <cell r="W550">
            <v>10</v>
          </cell>
          <cell r="Y550">
            <v>3</v>
          </cell>
        </row>
        <row r="551">
          <cell r="A551" t="str">
            <v>ORD00550</v>
          </cell>
          <cell r="Q551">
            <v>75453.47</v>
          </cell>
          <cell r="W551">
            <v>1</v>
          </cell>
          <cell r="Y551">
            <v>3</v>
          </cell>
        </row>
        <row r="552">
          <cell r="A552" t="str">
            <v>ORD00551</v>
          </cell>
          <cell r="Q552">
            <v>66270.64</v>
          </cell>
          <cell r="W552">
            <v>2</v>
          </cell>
          <cell r="Y552">
            <v>4</v>
          </cell>
        </row>
        <row r="553">
          <cell r="A553" t="str">
            <v>ORD00552</v>
          </cell>
          <cell r="Q553">
            <v>22681.05</v>
          </cell>
          <cell r="W553">
            <v>5</v>
          </cell>
          <cell r="Y553">
            <v>2</v>
          </cell>
        </row>
        <row r="554">
          <cell r="A554" t="str">
            <v>ORD00553</v>
          </cell>
          <cell r="Q554">
            <v>157756.79999999999</v>
          </cell>
          <cell r="W554">
            <v>4</v>
          </cell>
          <cell r="Y554">
            <v>4</v>
          </cell>
        </row>
        <row r="555">
          <cell r="A555" t="str">
            <v>ORD00554</v>
          </cell>
          <cell r="Q555">
            <v>58817.22</v>
          </cell>
          <cell r="W555">
            <v>5</v>
          </cell>
          <cell r="Y555">
            <v>2</v>
          </cell>
        </row>
        <row r="556">
          <cell r="A556" t="str">
            <v>ORD00555</v>
          </cell>
          <cell r="Q556">
            <v>29773.39</v>
          </cell>
          <cell r="W556">
            <v>1</v>
          </cell>
          <cell r="Y556">
            <v>3</v>
          </cell>
        </row>
        <row r="557">
          <cell r="A557" t="str">
            <v>ORD00556</v>
          </cell>
          <cell r="Q557">
            <v>4984.2</v>
          </cell>
          <cell r="W557">
            <v>1</v>
          </cell>
          <cell r="Y557">
            <v>2</v>
          </cell>
        </row>
        <row r="558">
          <cell r="A558" t="str">
            <v>ORD00557</v>
          </cell>
          <cell r="Q558">
            <v>77970.820000000007</v>
          </cell>
          <cell r="W558">
            <v>2</v>
          </cell>
          <cell r="Y558">
            <v>4</v>
          </cell>
        </row>
        <row r="559">
          <cell r="A559" t="str">
            <v>ORD00558</v>
          </cell>
          <cell r="Q559">
            <v>26459.66</v>
          </cell>
          <cell r="W559">
            <v>7</v>
          </cell>
          <cell r="Y559">
            <v>5</v>
          </cell>
        </row>
        <row r="560">
          <cell r="A560" t="str">
            <v>ORD00559</v>
          </cell>
          <cell r="Q560">
            <v>31661.119999999999</v>
          </cell>
          <cell r="W560">
            <v>4</v>
          </cell>
          <cell r="Y560">
            <v>5</v>
          </cell>
        </row>
        <row r="561">
          <cell r="A561" t="str">
            <v>ORD00560</v>
          </cell>
          <cell r="Q561">
            <v>26588.12</v>
          </cell>
          <cell r="W561">
            <v>2</v>
          </cell>
          <cell r="Y561">
            <v>2</v>
          </cell>
        </row>
        <row r="562">
          <cell r="A562" t="str">
            <v>ORD00561</v>
          </cell>
          <cell r="Q562">
            <v>52865</v>
          </cell>
          <cell r="W562">
            <v>9</v>
          </cell>
          <cell r="Y562">
            <v>3</v>
          </cell>
        </row>
        <row r="563">
          <cell r="A563" t="str">
            <v>ORD00562</v>
          </cell>
          <cell r="Q563">
            <v>34089.660000000003</v>
          </cell>
          <cell r="W563">
            <v>9</v>
          </cell>
          <cell r="Y563">
            <v>4</v>
          </cell>
        </row>
        <row r="564">
          <cell r="A564" t="str">
            <v>ORD00563</v>
          </cell>
          <cell r="Q564">
            <v>78934.83</v>
          </cell>
          <cell r="W564">
            <v>10</v>
          </cell>
          <cell r="Y564">
            <v>3</v>
          </cell>
        </row>
        <row r="565">
          <cell r="A565" t="str">
            <v>ORD00564</v>
          </cell>
          <cell r="Q565">
            <v>121512.79</v>
          </cell>
          <cell r="W565">
            <v>4</v>
          </cell>
          <cell r="Y565">
            <v>1</v>
          </cell>
        </row>
        <row r="566">
          <cell r="A566" t="str">
            <v>ORD00565</v>
          </cell>
          <cell r="Q566">
            <v>38536.769999999997</v>
          </cell>
          <cell r="W566">
            <v>10</v>
          </cell>
          <cell r="Y566">
            <v>1</v>
          </cell>
        </row>
        <row r="567">
          <cell r="A567" t="str">
            <v>ORD00566</v>
          </cell>
          <cell r="Q567">
            <v>27900.43</v>
          </cell>
          <cell r="W567">
            <v>1</v>
          </cell>
          <cell r="Y567">
            <v>1</v>
          </cell>
        </row>
        <row r="568">
          <cell r="A568" t="str">
            <v>ORD00567</v>
          </cell>
          <cell r="Q568">
            <v>43195.54</v>
          </cell>
          <cell r="W568">
            <v>9</v>
          </cell>
          <cell r="Y568">
            <v>1</v>
          </cell>
        </row>
        <row r="569">
          <cell r="A569" t="str">
            <v>ORD00568</v>
          </cell>
          <cell r="Q569">
            <v>162355.45000000001</v>
          </cell>
          <cell r="W569">
            <v>4</v>
          </cell>
          <cell r="Y569">
            <v>3</v>
          </cell>
        </row>
        <row r="570">
          <cell r="A570" t="str">
            <v>ORD00569</v>
          </cell>
          <cell r="Q570">
            <v>58626.09</v>
          </cell>
          <cell r="W570">
            <v>4</v>
          </cell>
          <cell r="Y570">
            <v>2</v>
          </cell>
        </row>
        <row r="571">
          <cell r="A571" t="str">
            <v>ORD00570</v>
          </cell>
          <cell r="Q571">
            <v>70291.5</v>
          </cell>
          <cell r="W571">
            <v>10</v>
          </cell>
          <cell r="Y571">
            <v>4</v>
          </cell>
        </row>
        <row r="572">
          <cell r="A572" t="str">
            <v>ORD00571</v>
          </cell>
          <cell r="Q572">
            <v>283952.8</v>
          </cell>
          <cell r="W572">
            <v>3</v>
          </cell>
          <cell r="Y572">
            <v>1</v>
          </cell>
        </row>
        <row r="573">
          <cell r="A573" t="str">
            <v>ORD00572</v>
          </cell>
          <cell r="Q573">
            <v>49340.9</v>
          </cell>
          <cell r="W573">
            <v>8</v>
          </cell>
          <cell r="Y573">
            <v>5</v>
          </cell>
        </row>
        <row r="574">
          <cell r="A574" t="str">
            <v>ORD00573</v>
          </cell>
          <cell r="Q574">
            <v>17189.560000000001</v>
          </cell>
          <cell r="W574">
            <v>4</v>
          </cell>
          <cell r="Y574">
            <v>5</v>
          </cell>
        </row>
        <row r="575">
          <cell r="A575" t="str">
            <v>ORD00574</v>
          </cell>
          <cell r="Q575">
            <v>131092.76999999999</v>
          </cell>
          <cell r="W575">
            <v>6</v>
          </cell>
          <cell r="Y575">
            <v>3</v>
          </cell>
        </row>
        <row r="576">
          <cell r="A576" t="str">
            <v>ORD00575</v>
          </cell>
          <cell r="Q576">
            <v>34976.15</v>
          </cell>
          <cell r="W576">
            <v>7</v>
          </cell>
          <cell r="Y576">
            <v>4</v>
          </cell>
        </row>
        <row r="577">
          <cell r="A577" t="str">
            <v>ORD00576</v>
          </cell>
          <cell r="Q577">
            <v>30148.2</v>
          </cell>
          <cell r="W577">
            <v>10</v>
          </cell>
          <cell r="Y577">
            <v>2</v>
          </cell>
        </row>
        <row r="578">
          <cell r="A578" t="str">
            <v>ORD00577</v>
          </cell>
          <cell r="Q578">
            <v>124287.82</v>
          </cell>
          <cell r="W578">
            <v>3</v>
          </cell>
          <cell r="Y578">
            <v>1</v>
          </cell>
        </row>
        <row r="579">
          <cell r="A579" t="str">
            <v>ORD00578</v>
          </cell>
          <cell r="Q579">
            <v>126445.86</v>
          </cell>
          <cell r="W579">
            <v>7</v>
          </cell>
          <cell r="Y579">
            <v>4</v>
          </cell>
        </row>
        <row r="580">
          <cell r="A580" t="str">
            <v>ORD00579</v>
          </cell>
          <cell r="Q580">
            <v>92911.7</v>
          </cell>
          <cell r="W580">
            <v>6</v>
          </cell>
          <cell r="Y580">
            <v>3</v>
          </cell>
        </row>
        <row r="581">
          <cell r="A581" t="str">
            <v>ORD00580</v>
          </cell>
          <cell r="Q581">
            <v>14463.97</v>
          </cell>
          <cell r="W581">
            <v>2</v>
          </cell>
          <cell r="Y581">
            <v>1</v>
          </cell>
        </row>
        <row r="582">
          <cell r="A582" t="str">
            <v>ORD00581</v>
          </cell>
          <cell r="Q582">
            <v>104443.18</v>
          </cell>
          <cell r="W582">
            <v>6</v>
          </cell>
          <cell r="Y582">
            <v>5</v>
          </cell>
        </row>
        <row r="583">
          <cell r="A583" t="str">
            <v>ORD00582</v>
          </cell>
          <cell r="Q583">
            <v>29810.36</v>
          </cell>
          <cell r="W583">
            <v>8</v>
          </cell>
          <cell r="Y583">
            <v>4</v>
          </cell>
        </row>
        <row r="584">
          <cell r="A584" t="str">
            <v>ORD00583</v>
          </cell>
          <cell r="Q584">
            <v>115065.79</v>
          </cell>
          <cell r="W584">
            <v>6</v>
          </cell>
          <cell r="Y584">
            <v>5</v>
          </cell>
        </row>
        <row r="585">
          <cell r="A585" t="str">
            <v>ORD00584</v>
          </cell>
          <cell r="Q585">
            <v>105051.5</v>
          </cell>
          <cell r="W585">
            <v>7</v>
          </cell>
          <cell r="Y585">
            <v>2</v>
          </cell>
        </row>
        <row r="586">
          <cell r="A586" t="str">
            <v>ORD00585</v>
          </cell>
          <cell r="Q586">
            <v>52769.72</v>
          </cell>
          <cell r="W586">
            <v>9</v>
          </cell>
          <cell r="Y586">
            <v>2</v>
          </cell>
        </row>
        <row r="587">
          <cell r="A587" t="str">
            <v>ORD00586</v>
          </cell>
          <cell r="Q587">
            <v>125321.76</v>
          </cell>
          <cell r="W587">
            <v>4</v>
          </cell>
          <cell r="Y587">
            <v>5</v>
          </cell>
        </row>
        <row r="588">
          <cell r="A588" t="str">
            <v>ORD00587</v>
          </cell>
          <cell r="Q588">
            <v>3516.97</v>
          </cell>
          <cell r="W588">
            <v>6</v>
          </cell>
          <cell r="Y588">
            <v>5</v>
          </cell>
        </row>
        <row r="589">
          <cell r="A589" t="str">
            <v>ORD00588</v>
          </cell>
          <cell r="Q589">
            <v>54360.3</v>
          </cell>
          <cell r="W589">
            <v>2</v>
          </cell>
          <cell r="Y589">
            <v>2</v>
          </cell>
        </row>
        <row r="590">
          <cell r="A590" t="str">
            <v>ORD00589</v>
          </cell>
          <cell r="Q590">
            <v>206889.96</v>
          </cell>
          <cell r="W590">
            <v>2</v>
          </cell>
          <cell r="Y590">
            <v>5</v>
          </cell>
        </row>
        <row r="591">
          <cell r="A591" t="str">
            <v>ORD00590</v>
          </cell>
          <cell r="Q591">
            <v>39028.6</v>
          </cell>
          <cell r="W591">
            <v>10</v>
          </cell>
          <cell r="Y591">
            <v>2</v>
          </cell>
        </row>
        <row r="592">
          <cell r="A592" t="str">
            <v>ORD00591</v>
          </cell>
          <cell r="Q592">
            <v>12906.51</v>
          </cell>
          <cell r="W592">
            <v>9</v>
          </cell>
          <cell r="Y592">
            <v>3</v>
          </cell>
        </row>
        <row r="593">
          <cell r="A593" t="str">
            <v>ORD00592</v>
          </cell>
          <cell r="Q593">
            <v>61233.42</v>
          </cell>
          <cell r="W593">
            <v>6</v>
          </cell>
          <cell r="Y593">
            <v>2</v>
          </cell>
        </row>
        <row r="594">
          <cell r="A594" t="str">
            <v>ORD00593</v>
          </cell>
          <cell r="Q594">
            <v>96522.85</v>
          </cell>
          <cell r="W594">
            <v>2</v>
          </cell>
          <cell r="Y594">
            <v>2</v>
          </cell>
        </row>
        <row r="595">
          <cell r="A595" t="str">
            <v>ORD00594</v>
          </cell>
          <cell r="Q595">
            <v>28175.19</v>
          </cell>
          <cell r="W595">
            <v>4</v>
          </cell>
          <cell r="Y595">
            <v>1</v>
          </cell>
        </row>
        <row r="596">
          <cell r="A596" t="str">
            <v>ORD00595</v>
          </cell>
          <cell r="Q596">
            <v>216201.04</v>
          </cell>
          <cell r="W596">
            <v>6</v>
          </cell>
          <cell r="Y596">
            <v>5</v>
          </cell>
        </row>
        <row r="597">
          <cell r="A597" t="str">
            <v>ORD00596</v>
          </cell>
          <cell r="Q597">
            <v>48958.6</v>
          </cell>
          <cell r="W597">
            <v>8</v>
          </cell>
          <cell r="Y597">
            <v>4</v>
          </cell>
        </row>
        <row r="598">
          <cell r="A598" t="str">
            <v>ORD00597</v>
          </cell>
          <cell r="Q598">
            <v>196616.17</v>
          </cell>
          <cell r="W598">
            <v>1</v>
          </cell>
          <cell r="Y598">
            <v>5</v>
          </cell>
        </row>
        <row r="599">
          <cell r="A599" t="str">
            <v>ORD00598</v>
          </cell>
          <cell r="Q599">
            <v>45885.29</v>
          </cell>
          <cell r="W599">
            <v>10</v>
          </cell>
          <cell r="Y599">
            <v>3</v>
          </cell>
        </row>
        <row r="600">
          <cell r="A600" t="str">
            <v>ORD00599</v>
          </cell>
          <cell r="Q600">
            <v>17289.580000000002</v>
          </cell>
          <cell r="W600">
            <v>1</v>
          </cell>
          <cell r="Y600">
            <v>5</v>
          </cell>
        </row>
        <row r="601">
          <cell r="A601" t="str">
            <v>ORD00600</v>
          </cell>
          <cell r="Q601">
            <v>59010.71</v>
          </cell>
          <cell r="W601">
            <v>7</v>
          </cell>
          <cell r="Y601">
            <v>4</v>
          </cell>
        </row>
        <row r="602">
          <cell r="A602" t="str">
            <v>ORD00601</v>
          </cell>
          <cell r="Q602">
            <v>130070.68</v>
          </cell>
          <cell r="W602">
            <v>1</v>
          </cell>
          <cell r="Y602">
            <v>2</v>
          </cell>
        </row>
        <row r="603">
          <cell r="A603" t="str">
            <v>ORD00602</v>
          </cell>
          <cell r="Q603">
            <v>85030.92</v>
          </cell>
          <cell r="W603">
            <v>8</v>
          </cell>
          <cell r="Y603">
            <v>2</v>
          </cell>
        </row>
        <row r="604">
          <cell r="A604" t="str">
            <v>ORD00603</v>
          </cell>
          <cell r="Q604">
            <v>92543.8</v>
          </cell>
          <cell r="W604">
            <v>7</v>
          </cell>
          <cell r="Y604">
            <v>3</v>
          </cell>
        </row>
        <row r="605">
          <cell r="A605" t="str">
            <v>ORD00604</v>
          </cell>
          <cell r="Q605">
            <v>78909.759999999995</v>
          </cell>
          <cell r="W605">
            <v>6</v>
          </cell>
          <cell r="Y605">
            <v>1</v>
          </cell>
        </row>
        <row r="606">
          <cell r="A606" t="str">
            <v>ORD00605</v>
          </cell>
          <cell r="Q606">
            <v>62299.72</v>
          </cell>
          <cell r="W606">
            <v>1</v>
          </cell>
          <cell r="Y606">
            <v>4</v>
          </cell>
        </row>
        <row r="607">
          <cell r="A607" t="str">
            <v>ORD00606</v>
          </cell>
          <cell r="Q607">
            <v>203342.28</v>
          </cell>
          <cell r="W607">
            <v>2</v>
          </cell>
          <cell r="Y607">
            <v>2</v>
          </cell>
        </row>
        <row r="608">
          <cell r="A608" t="str">
            <v>ORD00607</v>
          </cell>
          <cell r="Q608">
            <v>204388.5</v>
          </cell>
          <cell r="W608">
            <v>7</v>
          </cell>
          <cell r="Y608">
            <v>4</v>
          </cell>
        </row>
        <row r="609">
          <cell r="A609" t="str">
            <v>ORD00608</v>
          </cell>
          <cell r="Q609">
            <v>66820.649999999994</v>
          </cell>
          <cell r="W609">
            <v>1</v>
          </cell>
          <cell r="Y609">
            <v>4</v>
          </cell>
        </row>
        <row r="610">
          <cell r="A610" t="str">
            <v>ORD00609</v>
          </cell>
          <cell r="Q610">
            <v>176932.93</v>
          </cell>
          <cell r="W610">
            <v>6</v>
          </cell>
          <cell r="Y610">
            <v>3</v>
          </cell>
        </row>
        <row r="611">
          <cell r="A611" t="str">
            <v>ORD00610</v>
          </cell>
          <cell r="Q611">
            <v>30095.94</v>
          </cell>
          <cell r="W611">
            <v>8</v>
          </cell>
          <cell r="Y611">
            <v>5</v>
          </cell>
        </row>
        <row r="612">
          <cell r="A612" t="str">
            <v>ORD00611</v>
          </cell>
          <cell r="Q612">
            <v>36405.67</v>
          </cell>
          <cell r="W612">
            <v>5</v>
          </cell>
          <cell r="Y612">
            <v>3</v>
          </cell>
        </row>
        <row r="613">
          <cell r="A613" t="str">
            <v>ORD00612</v>
          </cell>
          <cell r="Q613">
            <v>83919.360000000001</v>
          </cell>
          <cell r="W613">
            <v>10</v>
          </cell>
          <cell r="Y613">
            <v>2</v>
          </cell>
        </row>
        <row r="614">
          <cell r="A614" t="str">
            <v>ORD00613</v>
          </cell>
          <cell r="Q614">
            <v>205866.68</v>
          </cell>
          <cell r="W614">
            <v>10</v>
          </cell>
          <cell r="Y614">
            <v>2</v>
          </cell>
        </row>
        <row r="615">
          <cell r="A615" t="str">
            <v>ORD00614</v>
          </cell>
          <cell r="Q615">
            <v>31321.72</v>
          </cell>
          <cell r="W615">
            <v>10</v>
          </cell>
          <cell r="Y615">
            <v>1</v>
          </cell>
        </row>
        <row r="616">
          <cell r="A616" t="str">
            <v>ORD00615</v>
          </cell>
          <cell r="Q616">
            <v>197571.52</v>
          </cell>
          <cell r="W616">
            <v>2</v>
          </cell>
          <cell r="Y616">
            <v>2</v>
          </cell>
        </row>
        <row r="617">
          <cell r="A617" t="str">
            <v>ORD00616</v>
          </cell>
          <cell r="Q617">
            <v>40606.1</v>
          </cell>
          <cell r="W617">
            <v>2</v>
          </cell>
          <cell r="Y617">
            <v>4</v>
          </cell>
        </row>
        <row r="618">
          <cell r="A618" t="str">
            <v>ORD00617</v>
          </cell>
          <cell r="Q618">
            <v>25092.84</v>
          </cell>
          <cell r="W618">
            <v>6</v>
          </cell>
          <cell r="Y618">
            <v>2</v>
          </cell>
        </row>
        <row r="619">
          <cell r="A619" t="str">
            <v>ORD00618</v>
          </cell>
          <cell r="Q619">
            <v>203141.12</v>
          </cell>
          <cell r="W619">
            <v>2</v>
          </cell>
          <cell r="Y619">
            <v>4</v>
          </cell>
        </row>
        <row r="620">
          <cell r="A620" t="str">
            <v>ORD00619</v>
          </cell>
          <cell r="Q620">
            <v>61309.64</v>
          </cell>
          <cell r="W620">
            <v>4</v>
          </cell>
          <cell r="Y620">
            <v>1</v>
          </cell>
        </row>
        <row r="621">
          <cell r="A621" t="str">
            <v>ORD00620</v>
          </cell>
          <cell r="Q621">
            <v>2565.1999999999998</v>
          </cell>
          <cell r="W621">
            <v>9</v>
          </cell>
          <cell r="Y621">
            <v>2</v>
          </cell>
        </row>
        <row r="622">
          <cell r="A622" t="str">
            <v>ORD00621</v>
          </cell>
          <cell r="Q622">
            <v>21720.48</v>
          </cell>
          <cell r="W622">
            <v>10</v>
          </cell>
          <cell r="Y622">
            <v>1</v>
          </cell>
        </row>
        <row r="623">
          <cell r="A623" t="str">
            <v>ORD00622</v>
          </cell>
          <cell r="Q623">
            <v>225298.2</v>
          </cell>
          <cell r="W623">
            <v>8</v>
          </cell>
          <cell r="Y623">
            <v>3</v>
          </cell>
        </row>
        <row r="624">
          <cell r="A624" t="str">
            <v>ORD00623</v>
          </cell>
          <cell r="Q624">
            <v>24748.37</v>
          </cell>
          <cell r="W624">
            <v>8</v>
          </cell>
          <cell r="Y624">
            <v>4</v>
          </cell>
        </row>
        <row r="625">
          <cell r="A625" t="str">
            <v>ORD00624</v>
          </cell>
          <cell r="Q625">
            <v>43747.519999999997</v>
          </cell>
          <cell r="W625">
            <v>2</v>
          </cell>
          <cell r="Y625">
            <v>2</v>
          </cell>
        </row>
        <row r="626">
          <cell r="A626" t="str">
            <v>ORD00625</v>
          </cell>
          <cell r="Q626">
            <v>20566.689999999999</v>
          </cell>
          <cell r="W626">
            <v>6</v>
          </cell>
          <cell r="Y626">
            <v>4</v>
          </cell>
        </row>
        <row r="627">
          <cell r="A627" t="str">
            <v>ORD00626</v>
          </cell>
          <cell r="Q627">
            <v>22796.07</v>
          </cell>
          <cell r="W627">
            <v>10</v>
          </cell>
          <cell r="Y627">
            <v>5</v>
          </cell>
        </row>
        <row r="628">
          <cell r="A628" t="str">
            <v>ORD00627</v>
          </cell>
          <cell r="Q628">
            <v>98471.72</v>
          </cell>
          <cell r="W628">
            <v>1</v>
          </cell>
          <cell r="Y628">
            <v>4</v>
          </cell>
        </row>
        <row r="629">
          <cell r="A629" t="str">
            <v>ORD00628</v>
          </cell>
          <cell r="Q629">
            <v>25759.599999999999</v>
          </cell>
          <cell r="W629">
            <v>3</v>
          </cell>
          <cell r="Y629">
            <v>3</v>
          </cell>
        </row>
        <row r="630">
          <cell r="A630" t="str">
            <v>ORD00629</v>
          </cell>
          <cell r="Q630">
            <v>53418.23</v>
          </cell>
          <cell r="W630">
            <v>3</v>
          </cell>
          <cell r="Y630">
            <v>5</v>
          </cell>
        </row>
        <row r="631">
          <cell r="A631" t="str">
            <v>ORD00630</v>
          </cell>
          <cell r="Q631">
            <v>193742.38</v>
          </cell>
          <cell r="W631">
            <v>7</v>
          </cell>
          <cell r="Y631">
            <v>5</v>
          </cell>
        </row>
        <row r="632">
          <cell r="A632" t="str">
            <v>ORD00631</v>
          </cell>
          <cell r="Q632">
            <v>139729.5</v>
          </cell>
          <cell r="W632">
            <v>1</v>
          </cell>
          <cell r="Y632">
            <v>3</v>
          </cell>
        </row>
        <row r="633">
          <cell r="A633" t="str">
            <v>ORD00632</v>
          </cell>
          <cell r="Q633">
            <v>32863.480000000003</v>
          </cell>
          <cell r="W633">
            <v>8</v>
          </cell>
          <cell r="Y633">
            <v>1</v>
          </cell>
        </row>
        <row r="634">
          <cell r="A634" t="str">
            <v>ORD00633</v>
          </cell>
          <cell r="Q634">
            <v>38917.4</v>
          </cell>
          <cell r="W634">
            <v>8</v>
          </cell>
          <cell r="Y634">
            <v>4</v>
          </cell>
        </row>
        <row r="635">
          <cell r="A635" t="str">
            <v>ORD00634</v>
          </cell>
          <cell r="Q635">
            <v>125942.96</v>
          </cell>
          <cell r="W635">
            <v>4</v>
          </cell>
          <cell r="Y635">
            <v>3</v>
          </cell>
        </row>
        <row r="636">
          <cell r="A636" t="str">
            <v>ORD00635</v>
          </cell>
          <cell r="Q636">
            <v>174403.92</v>
          </cell>
          <cell r="W636">
            <v>2</v>
          </cell>
          <cell r="Y636">
            <v>3</v>
          </cell>
        </row>
        <row r="637">
          <cell r="A637" t="str">
            <v>ORD00636</v>
          </cell>
          <cell r="Q637">
            <v>198943.68</v>
          </cell>
          <cell r="W637">
            <v>2</v>
          </cell>
          <cell r="Y637">
            <v>1</v>
          </cell>
        </row>
        <row r="638">
          <cell r="A638" t="str">
            <v>ORD00637</v>
          </cell>
          <cell r="Q638">
            <v>216765.17</v>
          </cell>
          <cell r="W638">
            <v>2</v>
          </cell>
          <cell r="Y638">
            <v>2</v>
          </cell>
        </row>
        <row r="639">
          <cell r="A639" t="str">
            <v>ORD00638</v>
          </cell>
          <cell r="Q639">
            <v>92540.61</v>
          </cell>
          <cell r="W639">
            <v>3</v>
          </cell>
          <cell r="Y639">
            <v>1</v>
          </cell>
        </row>
        <row r="640">
          <cell r="A640" t="str">
            <v>ORD00639</v>
          </cell>
          <cell r="Q640">
            <v>8356.4</v>
          </cell>
          <cell r="W640">
            <v>8</v>
          </cell>
          <cell r="Y640">
            <v>2</v>
          </cell>
        </row>
        <row r="641">
          <cell r="A641" t="str">
            <v>ORD00640</v>
          </cell>
          <cell r="Q641">
            <v>72419.649999999994</v>
          </cell>
          <cell r="W641">
            <v>5</v>
          </cell>
          <cell r="Y641">
            <v>3</v>
          </cell>
        </row>
        <row r="642">
          <cell r="A642" t="str">
            <v>ORD00641</v>
          </cell>
          <cell r="Q642">
            <v>4210.38</v>
          </cell>
          <cell r="W642">
            <v>6</v>
          </cell>
          <cell r="Y642">
            <v>4</v>
          </cell>
        </row>
        <row r="643">
          <cell r="A643" t="str">
            <v>ORD00642</v>
          </cell>
          <cell r="Q643">
            <v>36005.269999999997</v>
          </cell>
          <cell r="W643">
            <v>5</v>
          </cell>
          <cell r="Y643">
            <v>1</v>
          </cell>
        </row>
        <row r="644">
          <cell r="A644" t="str">
            <v>ORD00643</v>
          </cell>
          <cell r="Q644">
            <v>99264.06</v>
          </cell>
          <cell r="W644">
            <v>6</v>
          </cell>
          <cell r="Y644">
            <v>4</v>
          </cell>
        </row>
        <row r="645">
          <cell r="A645" t="str">
            <v>ORD00644</v>
          </cell>
          <cell r="Q645">
            <v>162576.68</v>
          </cell>
          <cell r="W645">
            <v>5</v>
          </cell>
          <cell r="Y645">
            <v>5</v>
          </cell>
        </row>
        <row r="646">
          <cell r="A646" t="str">
            <v>ORD00645</v>
          </cell>
          <cell r="Q646">
            <v>69994.850000000006</v>
          </cell>
          <cell r="W646">
            <v>7</v>
          </cell>
          <cell r="Y646">
            <v>5</v>
          </cell>
        </row>
        <row r="647">
          <cell r="A647" t="str">
            <v>ORD00646</v>
          </cell>
          <cell r="Q647">
            <v>12423.17</v>
          </cell>
          <cell r="W647">
            <v>9</v>
          </cell>
          <cell r="Y647">
            <v>1</v>
          </cell>
        </row>
        <row r="648">
          <cell r="A648" t="str">
            <v>ORD00647</v>
          </cell>
          <cell r="Q648">
            <v>146930.68</v>
          </cell>
          <cell r="W648">
            <v>5</v>
          </cell>
          <cell r="Y648">
            <v>2</v>
          </cell>
        </row>
        <row r="649">
          <cell r="A649" t="str">
            <v>ORD00648</v>
          </cell>
          <cell r="Q649">
            <v>154029.76000000001</v>
          </cell>
          <cell r="W649">
            <v>10</v>
          </cell>
          <cell r="Y649">
            <v>4</v>
          </cell>
        </row>
        <row r="650">
          <cell r="A650" t="str">
            <v>ORD00649</v>
          </cell>
          <cell r="Q650">
            <v>82896.350000000006</v>
          </cell>
          <cell r="W650">
            <v>10</v>
          </cell>
          <cell r="Y650">
            <v>1</v>
          </cell>
        </row>
        <row r="651">
          <cell r="A651" t="str">
            <v>ORD00650</v>
          </cell>
          <cell r="Q651">
            <v>73085.490000000005</v>
          </cell>
          <cell r="W651">
            <v>10</v>
          </cell>
          <cell r="Y651">
            <v>1</v>
          </cell>
        </row>
        <row r="652">
          <cell r="A652" t="str">
            <v>ORD00651</v>
          </cell>
          <cell r="Q652">
            <v>20751.47</v>
          </cell>
          <cell r="W652">
            <v>6</v>
          </cell>
          <cell r="Y652">
            <v>4</v>
          </cell>
        </row>
        <row r="653">
          <cell r="A653" t="str">
            <v>ORD00652</v>
          </cell>
          <cell r="Q653">
            <v>25951.51</v>
          </cell>
          <cell r="W653">
            <v>1</v>
          </cell>
          <cell r="Y653">
            <v>2</v>
          </cell>
        </row>
        <row r="654">
          <cell r="A654" t="str">
            <v>ORD00653</v>
          </cell>
          <cell r="Q654">
            <v>66136.7</v>
          </cell>
          <cell r="W654">
            <v>4</v>
          </cell>
          <cell r="Y654">
            <v>2</v>
          </cell>
        </row>
        <row r="655">
          <cell r="A655" t="str">
            <v>ORD00654</v>
          </cell>
          <cell r="Q655">
            <v>124110.92</v>
          </cell>
          <cell r="W655">
            <v>3</v>
          </cell>
          <cell r="Y655">
            <v>5</v>
          </cell>
        </row>
        <row r="656">
          <cell r="A656" t="str">
            <v>ORD00655</v>
          </cell>
          <cell r="Q656">
            <v>38536.46</v>
          </cell>
          <cell r="W656">
            <v>3</v>
          </cell>
          <cell r="Y656">
            <v>4</v>
          </cell>
        </row>
        <row r="657">
          <cell r="A657" t="str">
            <v>ORD00656</v>
          </cell>
          <cell r="Q657">
            <v>243930</v>
          </cell>
          <cell r="W657">
            <v>8</v>
          </cell>
          <cell r="Y657">
            <v>1</v>
          </cell>
        </row>
        <row r="658">
          <cell r="A658" t="str">
            <v>ORD00657</v>
          </cell>
          <cell r="Q658">
            <v>113464.1</v>
          </cell>
          <cell r="W658">
            <v>6</v>
          </cell>
          <cell r="Y658">
            <v>5</v>
          </cell>
        </row>
        <row r="659">
          <cell r="A659" t="str">
            <v>ORD00658</v>
          </cell>
          <cell r="Q659">
            <v>112156.13</v>
          </cell>
          <cell r="W659">
            <v>5</v>
          </cell>
          <cell r="Y659">
            <v>2</v>
          </cell>
        </row>
        <row r="660">
          <cell r="A660" t="str">
            <v>ORD00659</v>
          </cell>
          <cell r="Q660">
            <v>24958.79</v>
          </cell>
          <cell r="W660">
            <v>10</v>
          </cell>
          <cell r="Y660">
            <v>5</v>
          </cell>
        </row>
        <row r="661">
          <cell r="A661" t="str">
            <v>ORD00660</v>
          </cell>
          <cell r="Q661">
            <v>90929.38</v>
          </cell>
          <cell r="W661">
            <v>6</v>
          </cell>
          <cell r="Y661">
            <v>4</v>
          </cell>
        </row>
        <row r="662">
          <cell r="A662" t="str">
            <v>ORD00661</v>
          </cell>
          <cell r="Q662">
            <v>190519.4</v>
          </cell>
          <cell r="W662">
            <v>6</v>
          </cell>
          <cell r="Y662">
            <v>4</v>
          </cell>
        </row>
        <row r="663">
          <cell r="A663" t="str">
            <v>ORD00662</v>
          </cell>
          <cell r="Q663">
            <v>40420.61</v>
          </cell>
          <cell r="W663">
            <v>10</v>
          </cell>
          <cell r="Y663">
            <v>4</v>
          </cell>
        </row>
        <row r="664">
          <cell r="A664" t="str">
            <v>ORD00663</v>
          </cell>
          <cell r="Q664">
            <v>139079.93</v>
          </cell>
          <cell r="W664">
            <v>8</v>
          </cell>
          <cell r="Y664">
            <v>4</v>
          </cell>
        </row>
        <row r="665">
          <cell r="A665" t="str">
            <v>ORD00664</v>
          </cell>
          <cell r="Q665">
            <v>33983.919999999998</v>
          </cell>
          <cell r="W665">
            <v>5</v>
          </cell>
          <cell r="Y665">
            <v>1</v>
          </cell>
        </row>
        <row r="666">
          <cell r="A666" t="str">
            <v>ORD00665</v>
          </cell>
          <cell r="Q666">
            <v>13752.86</v>
          </cell>
          <cell r="W666">
            <v>4</v>
          </cell>
          <cell r="Y666">
            <v>4</v>
          </cell>
        </row>
        <row r="667">
          <cell r="A667" t="str">
            <v>ORD00666</v>
          </cell>
          <cell r="Q667">
            <v>18990.009999999998</v>
          </cell>
          <cell r="W667">
            <v>8</v>
          </cell>
          <cell r="Y667">
            <v>5</v>
          </cell>
        </row>
        <row r="668">
          <cell r="A668" t="str">
            <v>ORD00667</v>
          </cell>
          <cell r="Q668">
            <v>48073.72</v>
          </cell>
          <cell r="W668">
            <v>9</v>
          </cell>
          <cell r="Y668">
            <v>4</v>
          </cell>
        </row>
        <row r="669">
          <cell r="A669" t="str">
            <v>ORD00668</v>
          </cell>
          <cell r="Q669">
            <v>287375.8</v>
          </cell>
          <cell r="W669">
            <v>10</v>
          </cell>
          <cell r="Y669">
            <v>5</v>
          </cell>
        </row>
        <row r="670">
          <cell r="A670" t="str">
            <v>ORD00669</v>
          </cell>
          <cell r="Q670">
            <v>230541.16</v>
          </cell>
          <cell r="W670">
            <v>2</v>
          </cell>
          <cell r="Y670">
            <v>2</v>
          </cell>
        </row>
        <row r="671">
          <cell r="A671" t="str">
            <v>ORD00670</v>
          </cell>
          <cell r="Q671">
            <v>24175.84</v>
          </cell>
          <cell r="W671">
            <v>2</v>
          </cell>
          <cell r="Y671">
            <v>2</v>
          </cell>
        </row>
        <row r="672">
          <cell r="A672" t="str">
            <v>ORD00671</v>
          </cell>
          <cell r="Q672">
            <v>38465.699999999997</v>
          </cell>
          <cell r="W672">
            <v>6</v>
          </cell>
          <cell r="Y672">
            <v>3</v>
          </cell>
        </row>
        <row r="673">
          <cell r="A673" t="str">
            <v>ORD00672</v>
          </cell>
          <cell r="Q673">
            <v>116171.08</v>
          </cell>
          <cell r="W673">
            <v>3</v>
          </cell>
          <cell r="Y673">
            <v>2</v>
          </cell>
        </row>
        <row r="674">
          <cell r="A674" t="str">
            <v>ORD00673</v>
          </cell>
          <cell r="Q674">
            <v>40135.08</v>
          </cell>
          <cell r="W674">
            <v>8</v>
          </cell>
          <cell r="Y674">
            <v>3</v>
          </cell>
        </row>
        <row r="675">
          <cell r="A675" t="str">
            <v>ORD00674</v>
          </cell>
          <cell r="Q675">
            <v>16249.22</v>
          </cell>
          <cell r="W675">
            <v>8</v>
          </cell>
          <cell r="Y675">
            <v>5</v>
          </cell>
        </row>
        <row r="676">
          <cell r="A676" t="str">
            <v>ORD00675</v>
          </cell>
          <cell r="Q676">
            <v>8628.94</v>
          </cell>
          <cell r="W676">
            <v>9</v>
          </cell>
          <cell r="Y676">
            <v>5</v>
          </cell>
        </row>
        <row r="677">
          <cell r="A677" t="str">
            <v>ORD00676</v>
          </cell>
          <cell r="Q677">
            <v>67908.149999999994</v>
          </cell>
          <cell r="W677">
            <v>7</v>
          </cell>
          <cell r="Y677">
            <v>5</v>
          </cell>
        </row>
        <row r="678">
          <cell r="A678" t="str">
            <v>ORD00677</v>
          </cell>
          <cell r="Q678">
            <v>35850.14</v>
          </cell>
          <cell r="W678">
            <v>3</v>
          </cell>
          <cell r="Y678">
            <v>2</v>
          </cell>
        </row>
        <row r="679">
          <cell r="A679" t="str">
            <v>ORD00678</v>
          </cell>
          <cell r="Q679">
            <v>167915.04</v>
          </cell>
          <cell r="W679">
            <v>9</v>
          </cell>
          <cell r="Y679">
            <v>1</v>
          </cell>
        </row>
        <row r="680">
          <cell r="A680" t="str">
            <v>ORD00679</v>
          </cell>
          <cell r="Q680">
            <v>163975.63</v>
          </cell>
          <cell r="W680">
            <v>1</v>
          </cell>
          <cell r="Y680">
            <v>4</v>
          </cell>
        </row>
        <row r="681">
          <cell r="A681" t="str">
            <v>ORD00680</v>
          </cell>
          <cell r="Q681">
            <v>55820.45</v>
          </cell>
          <cell r="W681">
            <v>8</v>
          </cell>
          <cell r="Y681">
            <v>4</v>
          </cell>
        </row>
        <row r="682">
          <cell r="A682" t="str">
            <v>ORD00681</v>
          </cell>
          <cell r="Q682">
            <v>39023.53</v>
          </cell>
          <cell r="W682">
            <v>9</v>
          </cell>
          <cell r="Y682">
            <v>2</v>
          </cell>
        </row>
        <row r="683">
          <cell r="A683" t="str">
            <v>ORD00682</v>
          </cell>
          <cell r="Q683">
            <v>15457.9</v>
          </cell>
          <cell r="W683">
            <v>1</v>
          </cell>
          <cell r="Y683">
            <v>2</v>
          </cell>
        </row>
        <row r="684">
          <cell r="A684" t="str">
            <v>ORD00683</v>
          </cell>
          <cell r="Q684">
            <v>38910.03</v>
          </cell>
          <cell r="W684">
            <v>1</v>
          </cell>
          <cell r="Y684">
            <v>3</v>
          </cell>
        </row>
        <row r="685">
          <cell r="A685" t="str">
            <v>ORD00684</v>
          </cell>
          <cell r="Q685">
            <v>23659.42</v>
          </cell>
          <cell r="W685">
            <v>3</v>
          </cell>
          <cell r="Y685">
            <v>2</v>
          </cell>
        </row>
        <row r="686">
          <cell r="A686" t="str">
            <v>ORD00685</v>
          </cell>
          <cell r="Q686">
            <v>289969.5</v>
          </cell>
          <cell r="W686">
            <v>2</v>
          </cell>
          <cell r="Y686">
            <v>1</v>
          </cell>
        </row>
        <row r="687">
          <cell r="A687" t="str">
            <v>ORD00686</v>
          </cell>
          <cell r="Q687">
            <v>134830.35</v>
          </cell>
          <cell r="W687">
            <v>1</v>
          </cell>
          <cell r="Y687">
            <v>2</v>
          </cell>
        </row>
        <row r="688">
          <cell r="A688" t="str">
            <v>ORD00687</v>
          </cell>
          <cell r="Q688">
            <v>10725.09</v>
          </cell>
          <cell r="W688">
            <v>10</v>
          </cell>
          <cell r="Y688">
            <v>5</v>
          </cell>
        </row>
        <row r="689">
          <cell r="A689" t="str">
            <v>ORD00688</v>
          </cell>
          <cell r="Q689">
            <v>173200.49</v>
          </cell>
          <cell r="W689">
            <v>8</v>
          </cell>
          <cell r="Y689">
            <v>3</v>
          </cell>
        </row>
        <row r="690">
          <cell r="A690" t="str">
            <v>ORD00689</v>
          </cell>
          <cell r="Q690">
            <v>1193.6199999999999</v>
          </cell>
          <cell r="W690">
            <v>6</v>
          </cell>
          <cell r="Y690">
            <v>5</v>
          </cell>
        </row>
        <row r="691">
          <cell r="A691" t="str">
            <v>ORD00690</v>
          </cell>
          <cell r="Q691">
            <v>2072.3200000000002</v>
          </cell>
          <cell r="W691">
            <v>4</v>
          </cell>
          <cell r="Y691">
            <v>5</v>
          </cell>
        </row>
        <row r="692">
          <cell r="A692" t="str">
            <v>ORD00691</v>
          </cell>
          <cell r="Q692">
            <v>171778.92</v>
          </cell>
          <cell r="W692">
            <v>1</v>
          </cell>
          <cell r="Y692">
            <v>5</v>
          </cell>
        </row>
        <row r="693">
          <cell r="A693" t="str">
            <v>ORD00692</v>
          </cell>
          <cell r="Q693">
            <v>169228.94</v>
          </cell>
          <cell r="W693">
            <v>6</v>
          </cell>
          <cell r="Y693">
            <v>5</v>
          </cell>
        </row>
        <row r="694">
          <cell r="A694" t="str">
            <v>ORD00693</v>
          </cell>
          <cell r="Q694">
            <v>60153.52</v>
          </cell>
          <cell r="W694">
            <v>5</v>
          </cell>
          <cell r="Y694">
            <v>3</v>
          </cell>
        </row>
        <row r="695">
          <cell r="A695" t="str">
            <v>ORD00694</v>
          </cell>
          <cell r="Q695">
            <v>38295.629999999997</v>
          </cell>
          <cell r="W695">
            <v>5</v>
          </cell>
          <cell r="Y695">
            <v>5</v>
          </cell>
        </row>
        <row r="696">
          <cell r="A696" t="str">
            <v>ORD00695</v>
          </cell>
          <cell r="Q696">
            <v>52994.25</v>
          </cell>
          <cell r="W696">
            <v>4</v>
          </cell>
          <cell r="Y696">
            <v>5</v>
          </cell>
        </row>
        <row r="697">
          <cell r="A697" t="str">
            <v>ORD00696</v>
          </cell>
          <cell r="Q697">
            <v>38718.870000000003</v>
          </cell>
          <cell r="W697">
            <v>3</v>
          </cell>
          <cell r="Y697">
            <v>2</v>
          </cell>
        </row>
        <row r="698">
          <cell r="A698" t="str">
            <v>ORD00697</v>
          </cell>
          <cell r="Q698">
            <v>144358.48000000001</v>
          </cell>
          <cell r="W698">
            <v>5</v>
          </cell>
          <cell r="Y698">
            <v>5</v>
          </cell>
        </row>
        <row r="699">
          <cell r="A699" t="str">
            <v>ORD00698</v>
          </cell>
          <cell r="Q699">
            <v>43182.61</v>
          </cell>
          <cell r="W699">
            <v>4</v>
          </cell>
          <cell r="Y699">
            <v>4</v>
          </cell>
        </row>
        <row r="700">
          <cell r="A700" t="str">
            <v>ORD00699</v>
          </cell>
          <cell r="Q700">
            <v>123145.93</v>
          </cell>
          <cell r="W700">
            <v>7</v>
          </cell>
          <cell r="Y700">
            <v>1</v>
          </cell>
        </row>
        <row r="701">
          <cell r="A701" t="str">
            <v>ORD00700</v>
          </cell>
          <cell r="Q701">
            <v>36096.230000000003</v>
          </cell>
          <cell r="W701">
            <v>3</v>
          </cell>
          <cell r="Y701">
            <v>1</v>
          </cell>
        </row>
        <row r="702">
          <cell r="A702" t="str">
            <v>ORD00701</v>
          </cell>
          <cell r="Q702">
            <v>26207.74</v>
          </cell>
          <cell r="W702">
            <v>5</v>
          </cell>
          <cell r="Y702">
            <v>3</v>
          </cell>
        </row>
        <row r="703">
          <cell r="A703" t="str">
            <v>ORD00702</v>
          </cell>
          <cell r="Q703">
            <v>78540.88</v>
          </cell>
          <cell r="W703">
            <v>1</v>
          </cell>
          <cell r="Y703">
            <v>2</v>
          </cell>
        </row>
        <row r="704">
          <cell r="A704" t="str">
            <v>ORD00703</v>
          </cell>
          <cell r="Q704">
            <v>80311.56</v>
          </cell>
          <cell r="W704">
            <v>8</v>
          </cell>
          <cell r="Y704">
            <v>5</v>
          </cell>
        </row>
        <row r="705">
          <cell r="A705" t="str">
            <v>ORD00704</v>
          </cell>
          <cell r="Q705">
            <v>172823.41</v>
          </cell>
          <cell r="W705">
            <v>10</v>
          </cell>
          <cell r="Y705">
            <v>4</v>
          </cell>
        </row>
        <row r="706">
          <cell r="A706" t="str">
            <v>ORD00705</v>
          </cell>
          <cell r="Q706">
            <v>136743.38</v>
          </cell>
          <cell r="W706">
            <v>8</v>
          </cell>
          <cell r="Y706">
            <v>4</v>
          </cell>
        </row>
        <row r="707">
          <cell r="A707" t="str">
            <v>ORD00706</v>
          </cell>
          <cell r="Q707">
            <v>62938.05</v>
          </cell>
          <cell r="W707">
            <v>1</v>
          </cell>
          <cell r="Y707">
            <v>5</v>
          </cell>
        </row>
        <row r="708">
          <cell r="A708" t="str">
            <v>ORD00707</v>
          </cell>
          <cell r="Q708">
            <v>9502.0300000000007</v>
          </cell>
          <cell r="W708">
            <v>7</v>
          </cell>
          <cell r="Y708">
            <v>3</v>
          </cell>
        </row>
        <row r="709">
          <cell r="A709" t="str">
            <v>ORD00708</v>
          </cell>
          <cell r="Q709">
            <v>155042.48000000001</v>
          </cell>
          <cell r="W709">
            <v>10</v>
          </cell>
          <cell r="Y709">
            <v>3</v>
          </cell>
        </row>
        <row r="710">
          <cell r="A710" t="str">
            <v>ORD00709</v>
          </cell>
          <cell r="Q710">
            <v>80115.62</v>
          </cell>
          <cell r="W710">
            <v>2</v>
          </cell>
          <cell r="Y710">
            <v>4</v>
          </cell>
        </row>
        <row r="711">
          <cell r="A711" t="str">
            <v>ORD00710</v>
          </cell>
          <cell r="Q711">
            <v>89628.44</v>
          </cell>
          <cell r="W711">
            <v>7</v>
          </cell>
          <cell r="Y711">
            <v>1</v>
          </cell>
        </row>
        <row r="712">
          <cell r="A712" t="str">
            <v>ORD00711</v>
          </cell>
          <cell r="Q712">
            <v>56409.39</v>
          </cell>
          <cell r="W712">
            <v>1</v>
          </cell>
          <cell r="Y712">
            <v>1</v>
          </cell>
        </row>
        <row r="713">
          <cell r="A713" t="str">
            <v>ORD00712</v>
          </cell>
          <cell r="Q713">
            <v>27979.45</v>
          </cell>
          <cell r="W713">
            <v>3</v>
          </cell>
          <cell r="Y713">
            <v>4</v>
          </cell>
        </row>
        <row r="714">
          <cell r="A714" t="str">
            <v>ORD00713</v>
          </cell>
          <cell r="Q714">
            <v>51606.45</v>
          </cell>
          <cell r="W714">
            <v>7</v>
          </cell>
          <cell r="Y714">
            <v>2</v>
          </cell>
        </row>
        <row r="715">
          <cell r="A715" t="str">
            <v>ORD00714</v>
          </cell>
          <cell r="Q715">
            <v>56292.66</v>
          </cell>
          <cell r="W715">
            <v>6</v>
          </cell>
          <cell r="Y715">
            <v>1</v>
          </cell>
        </row>
        <row r="716">
          <cell r="A716" t="str">
            <v>ORD00715</v>
          </cell>
          <cell r="Q716">
            <v>26029.14</v>
          </cell>
          <cell r="W716">
            <v>3</v>
          </cell>
          <cell r="Y716">
            <v>2</v>
          </cell>
        </row>
        <row r="717">
          <cell r="A717" t="str">
            <v>ORD00716</v>
          </cell>
          <cell r="Q717">
            <v>53504.03</v>
          </cell>
          <cell r="W717">
            <v>10</v>
          </cell>
          <cell r="Y717">
            <v>2</v>
          </cell>
        </row>
        <row r="718">
          <cell r="A718" t="str">
            <v>ORD00717</v>
          </cell>
          <cell r="Q718">
            <v>95289.64</v>
          </cell>
          <cell r="W718">
            <v>2</v>
          </cell>
          <cell r="Y718">
            <v>5</v>
          </cell>
        </row>
        <row r="719">
          <cell r="A719" t="str">
            <v>ORD00718</v>
          </cell>
          <cell r="Q719">
            <v>25719.38</v>
          </cell>
          <cell r="W719">
            <v>9</v>
          </cell>
          <cell r="Y719">
            <v>4</v>
          </cell>
        </row>
        <row r="720">
          <cell r="A720" t="str">
            <v>ORD00719</v>
          </cell>
          <cell r="Q720">
            <v>122023.28</v>
          </cell>
          <cell r="W720">
            <v>6</v>
          </cell>
          <cell r="Y720">
            <v>1</v>
          </cell>
        </row>
        <row r="721">
          <cell r="A721" t="str">
            <v>ORD00720</v>
          </cell>
          <cell r="Q721">
            <v>58044.66</v>
          </cell>
          <cell r="W721">
            <v>1</v>
          </cell>
          <cell r="Y721">
            <v>2</v>
          </cell>
        </row>
        <row r="722">
          <cell r="A722" t="str">
            <v>ORD00721</v>
          </cell>
          <cell r="Q722">
            <v>189697.4</v>
          </cell>
          <cell r="W722">
            <v>7</v>
          </cell>
          <cell r="Y722">
            <v>3</v>
          </cell>
        </row>
        <row r="723">
          <cell r="A723" t="str">
            <v>ORD00722</v>
          </cell>
          <cell r="Q723">
            <v>49970.18</v>
          </cell>
          <cell r="W723">
            <v>10</v>
          </cell>
          <cell r="Y723">
            <v>5</v>
          </cell>
        </row>
        <row r="724">
          <cell r="A724" t="str">
            <v>ORD00723</v>
          </cell>
          <cell r="Q724">
            <v>111005.16</v>
          </cell>
          <cell r="W724">
            <v>7</v>
          </cell>
          <cell r="Y724">
            <v>4</v>
          </cell>
        </row>
        <row r="725">
          <cell r="A725" t="str">
            <v>ORD00724</v>
          </cell>
          <cell r="Q725">
            <v>104209.88</v>
          </cell>
          <cell r="W725">
            <v>7</v>
          </cell>
          <cell r="Y725">
            <v>1</v>
          </cell>
        </row>
        <row r="726">
          <cell r="A726" t="str">
            <v>ORD00725</v>
          </cell>
          <cell r="Q726">
            <v>108805.75999999999</v>
          </cell>
          <cell r="W726">
            <v>2</v>
          </cell>
          <cell r="Y726">
            <v>3</v>
          </cell>
        </row>
        <row r="727">
          <cell r="A727" t="str">
            <v>ORD00726</v>
          </cell>
          <cell r="Q727">
            <v>106859.49</v>
          </cell>
          <cell r="W727">
            <v>5</v>
          </cell>
          <cell r="Y727">
            <v>1</v>
          </cell>
        </row>
        <row r="728">
          <cell r="A728" t="str">
            <v>ORD00727</v>
          </cell>
          <cell r="Q728">
            <v>97123</v>
          </cell>
          <cell r="W728">
            <v>7</v>
          </cell>
          <cell r="Y728">
            <v>1</v>
          </cell>
        </row>
        <row r="729">
          <cell r="A729" t="str">
            <v>ORD00728</v>
          </cell>
          <cell r="Q729">
            <v>88399.83</v>
          </cell>
          <cell r="W729">
            <v>4</v>
          </cell>
          <cell r="Y729">
            <v>3</v>
          </cell>
        </row>
        <row r="730">
          <cell r="A730" t="str">
            <v>ORD00729</v>
          </cell>
          <cell r="Q730">
            <v>94199.01</v>
          </cell>
          <cell r="W730">
            <v>7</v>
          </cell>
          <cell r="Y730">
            <v>2</v>
          </cell>
        </row>
        <row r="731">
          <cell r="A731" t="str">
            <v>ORD00730</v>
          </cell>
          <cell r="Q731">
            <v>43451.65</v>
          </cell>
          <cell r="W731">
            <v>6</v>
          </cell>
          <cell r="Y731">
            <v>3</v>
          </cell>
        </row>
        <row r="732">
          <cell r="A732" t="str">
            <v>ORD00731</v>
          </cell>
          <cell r="Q732">
            <v>134525.82999999999</v>
          </cell>
          <cell r="W732">
            <v>8</v>
          </cell>
          <cell r="Y732">
            <v>5</v>
          </cell>
        </row>
        <row r="733">
          <cell r="A733" t="str">
            <v>ORD00732</v>
          </cell>
          <cell r="Q733">
            <v>9680.4500000000007</v>
          </cell>
          <cell r="W733">
            <v>1</v>
          </cell>
          <cell r="Y733">
            <v>1</v>
          </cell>
        </row>
        <row r="734">
          <cell r="A734" t="str">
            <v>ORD00733</v>
          </cell>
          <cell r="Q734">
            <v>11002.29</v>
          </cell>
          <cell r="W734">
            <v>10</v>
          </cell>
          <cell r="Y734">
            <v>4</v>
          </cell>
        </row>
        <row r="735">
          <cell r="A735" t="str">
            <v>ORD00734</v>
          </cell>
          <cell r="Q735">
            <v>41890.42</v>
          </cell>
          <cell r="W735">
            <v>5</v>
          </cell>
          <cell r="Y735">
            <v>4</v>
          </cell>
        </row>
        <row r="736">
          <cell r="A736" t="str">
            <v>ORD00735</v>
          </cell>
          <cell r="Q736">
            <v>29522.799999999999</v>
          </cell>
          <cell r="W736">
            <v>8</v>
          </cell>
          <cell r="Y736">
            <v>5</v>
          </cell>
        </row>
        <row r="737">
          <cell r="A737" t="str">
            <v>ORD00736</v>
          </cell>
          <cell r="Q737">
            <v>8236.74</v>
          </cell>
          <cell r="W737">
            <v>2</v>
          </cell>
          <cell r="Y737">
            <v>4</v>
          </cell>
        </row>
        <row r="738">
          <cell r="A738" t="str">
            <v>ORD00737</v>
          </cell>
          <cell r="Q738">
            <v>1709.89</v>
          </cell>
          <cell r="W738">
            <v>5</v>
          </cell>
          <cell r="Y738">
            <v>3</v>
          </cell>
        </row>
        <row r="739">
          <cell r="A739" t="str">
            <v>ORD00738</v>
          </cell>
          <cell r="Q739">
            <v>44128.81</v>
          </cell>
          <cell r="W739">
            <v>1</v>
          </cell>
          <cell r="Y739">
            <v>5</v>
          </cell>
        </row>
        <row r="740">
          <cell r="A740" t="str">
            <v>ORD00739</v>
          </cell>
          <cell r="Q740">
            <v>25370.38</v>
          </cell>
          <cell r="W740">
            <v>8</v>
          </cell>
          <cell r="Y740">
            <v>3</v>
          </cell>
        </row>
        <row r="741">
          <cell r="A741" t="str">
            <v>ORD00740</v>
          </cell>
          <cell r="Q741">
            <v>62546.8</v>
          </cell>
          <cell r="W741">
            <v>8</v>
          </cell>
          <cell r="Y741">
            <v>3</v>
          </cell>
        </row>
        <row r="742">
          <cell r="A742" t="str">
            <v>ORD00741</v>
          </cell>
          <cell r="Q742">
            <v>101725.5</v>
          </cell>
          <cell r="W742">
            <v>7</v>
          </cell>
          <cell r="Y742">
            <v>2</v>
          </cell>
        </row>
        <row r="743">
          <cell r="A743" t="str">
            <v>ORD00742</v>
          </cell>
          <cell r="Q743">
            <v>211778.32</v>
          </cell>
          <cell r="W743">
            <v>6</v>
          </cell>
          <cell r="Y743">
            <v>2</v>
          </cell>
        </row>
        <row r="744">
          <cell r="A744" t="str">
            <v>ORD00743</v>
          </cell>
          <cell r="Q744">
            <v>21175.66</v>
          </cell>
          <cell r="W744">
            <v>10</v>
          </cell>
          <cell r="Y744">
            <v>4</v>
          </cell>
        </row>
        <row r="745">
          <cell r="A745" t="str">
            <v>ORD00744</v>
          </cell>
          <cell r="Q745">
            <v>18546.75</v>
          </cell>
          <cell r="W745">
            <v>9</v>
          </cell>
          <cell r="Y745">
            <v>5</v>
          </cell>
        </row>
        <row r="746">
          <cell r="A746" t="str">
            <v>ORD00745</v>
          </cell>
          <cell r="Q746">
            <v>36588.07</v>
          </cell>
          <cell r="W746">
            <v>8</v>
          </cell>
          <cell r="Y746">
            <v>5</v>
          </cell>
        </row>
        <row r="747">
          <cell r="A747" t="str">
            <v>ORD00746</v>
          </cell>
          <cell r="Q747">
            <v>77396.100000000006</v>
          </cell>
          <cell r="W747">
            <v>1</v>
          </cell>
          <cell r="Y747">
            <v>4</v>
          </cell>
        </row>
        <row r="748">
          <cell r="A748" t="str">
            <v>ORD00747</v>
          </cell>
          <cell r="Q748">
            <v>212323.4</v>
          </cell>
          <cell r="W748">
            <v>2</v>
          </cell>
          <cell r="Y748">
            <v>3</v>
          </cell>
        </row>
        <row r="749">
          <cell r="A749" t="str">
            <v>ORD00748</v>
          </cell>
          <cell r="Q749">
            <v>84914.82</v>
          </cell>
          <cell r="W749">
            <v>5</v>
          </cell>
          <cell r="Y749">
            <v>1</v>
          </cell>
        </row>
        <row r="750">
          <cell r="A750" t="str">
            <v>ORD00749</v>
          </cell>
          <cell r="Q750">
            <v>33075.99</v>
          </cell>
          <cell r="W750">
            <v>2</v>
          </cell>
          <cell r="Y750">
            <v>2</v>
          </cell>
        </row>
        <row r="751">
          <cell r="A751" t="str">
            <v>ORD00750</v>
          </cell>
          <cell r="Q751">
            <v>186445.42</v>
          </cell>
          <cell r="W751">
            <v>8</v>
          </cell>
          <cell r="Y751">
            <v>5</v>
          </cell>
        </row>
        <row r="752">
          <cell r="A752" t="str">
            <v>ORD00751</v>
          </cell>
          <cell r="Q752">
            <v>96220.160000000003</v>
          </cell>
          <cell r="W752">
            <v>1</v>
          </cell>
          <cell r="Y752">
            <v>4</v>
          </cell>
        </row>
        <row r="753">
          <cell r="A753" t="str">
            <v>ORD00752</v>
          </cell>
          <cell r="Q753">
            <v>130614.5</v>
          </cell>
          <cell r="W753">
            <v>1</v>
          </cell>
          <cell r="Y753">
            <v>3</v>
          </cell>
        </row>
        <row r="754">
          <cell r="A754" t="str">
            <v>ORD00753</v>
          </cell>
          <cell r="Q754">
            <v>48978.879999999997</v>
          </cell>
          <cell r="W754">
            <v>9</v>
          </cell>
          <cell r="Y754">
            <v>3</v>
          </cell>
        </row>
        <row r="755">
          <cell r="A755" t="str">
            <v>ORD00754</v>
          </cell>
          <cell r="Q755">
            <v>15812.74</v>
          </cell>
          <cell r="W755">
            <v>7</v>
          </cell>
          <cell r="Y755">
            <v>4</v>
          </cell>
        </row>
        <row r="756">
          <cell r="A756" t="str">
            <v>ORD00755</v>
          </cell>
          <cell r="Q756">
            <v>47357.88</v>
          </cell>
          <cell r="W756">
            <v>7</v>
          </cell>
          <cell r="Y756">
            <v>2</v>
          </cell>
        </row>
        <row r="757">
          <cell r="A757" t="str">
            <v>ORD00756</v>
          </cell>
          <cell r="Q757">
            <v>165999.54999999999</v>
          </cell>
          <cell r="W757">
            <v>5</v>
          </cell>
          <cell r="Y757">
            <v>3</v>
          </cell>
        </row>
        <row r="758">
          <cell r="A758" t="str">
            <v>ORD00757</v>
          </cell>
          <cell r="Q758">
            <v>115486.36</v>
          </cell>
          <cell r="W758">
            <v>8</v>
          </cell>
          <cell r="Y758">
            <v>4</v>
          </cell>
        </row>
        <row r="759">
          <cell r="A759" t="str">
            <v>ORD00758</v>
          </cell>
          <cell r="Q759">
            <v>6452.05</v>
          </cell>
          <cell r="W759">
            <v>4</v>
          </cell>
          <cell r="Y759">
            <v>2</v>
          </cell>
        </row>
        <row r="760">
          <cell r="A760" t="str">
            <v>ORD00759</v>
          </cell>
          <cell r="Q760">
            <v>208395.36</v>
          </cell>
          <cell r="W760">
            <v>4</v>
          </cell>
          <cell r="Y760">
            <v>2</v>
          </cell>
        </row>
        <row r="761">
          <cell r="A761" t="str">
            <v>ORD00760</v>
          </cell>
          <cell r="Q761">
            <v>131917.4</v>
          </cell>
          <cell r="W761">
            <v>2</v>
          </cell>
          <cell r="Y761">
            <v>3</v>
          </cell>
        </row>
        <row r="762">
          <cell r="A762" t="str">
            <v>ORD00761</v>
          </cell>
          <cell r="Q762">
            <v>56893.38</v>
          </cell>
          <cell r="W762">
            <v>3</v>
          </cell>
          <cell r="Y762">
            <v>2</v>
          </cell>
        </row>
        <row r="763">
          <cell r="A763" t="str">
            <v>ORD00762</v>
          </cell>
          <cell r="Q763">
            <v>94017.99</v>
          </cell>
          <cell r="W763">
            <v>10</v>
          </cell>
          <cell r="Y763">
            <v>2</v>
          </cell>
        </row>
        <row r="764">
          <cell r="A764" t="str">
            <v>ORD00763</v>
          </cell>
          <cell r="Q764">
            <v>83110.8</v>
          </cell>
          <cell r="W764">
            <v>7</v>
          </cell>
          <cell r="Y764">
            <v>1</v>
          </cell>
        </row>
        <row r="765">
          <cell r="A765" t="str">
            <v>ORD00764</v>
          </cell>
          <cell r="Q765">
            <v>10690.44</v>
          </cell>
          <cell r="W765">
            <v>1</v>
          </cell>
          <cell r="Y765">
            <v>3</v>
          </cell>
        </row>
        <row r="766">
          <cell r="A766" t="str">
            <v>ORD00765</v>
          </cell>
          <cell r="Q766">
            <v>5931.41</v>
          </cell>
          <cell r="W766">
            <v>2</v>
          </cell>
          <cell r="Y766">
            <v>4</v>
          </cell>
        </row>
        <row r="767">
          <cell r="A767" t="str">
            <v>ORD00766</v>
          </cell>
          <cell r="Q767">
            <v>14664.89</v>
          </cell>
          <cell r="W767">
            <v>8</v>
          </cell>
          <cell r="Y767">
            <v>1</v>
          </cell>
        </row>
        <row r="768">
          <cell r="A768" t="str">
            <v>ORD00767</v>
          </cell>
          <cell r="Q768">
            <v>42778.1</v>
          </cell>
          <cell r="W768">
            <v>9</v>
          </cell>
          <cell r="Y768">
            <v>1</v>
          </cell>
        </row>
        <row r="769">
          <cell r="A769" t="str">
            <v>ORD00768</v>
          </cell>
          <cell r="Q769">
            <v>186304.36</v>
          </cell>
          <cell r="W769">
            <v>10</v>
          </cell>
          <cell r="Y769">
            <v>4</v>
          </cell>
        </row>
        <row r="770">
          <cell r="A770" t="str">
            <v>ORD00769</v>
          </cell>
          <cell r="Q770">
            <v>44256.66</v>
          </cell>
          <cell r="W770">
            <v>9</v>
          </cell>
          <cell r="Y770">
            <v>1</v>
          </cell>
        </row>
        <row r="771">
          <cell r="A771" t="str">
            <v>ORD00770</v>
          </cell>
          <cell r="Q771">
            <v>93650.31</v>
          </cell>
          <cell r="W771">
            <v>10</v>
          </cell>
          <cell r="Y771">
            <v>3</v>
          </cell>
        </row>
        <row r="772">
          <cell r="A772" t="str">
            <v>ORD00771</v>
          </cell>
          <cell r="Q772">
            <v>37696.089999999997</v>
          </cell>
          <cell r="W772">
            <v>1</v>
          </cell>
          <cell r="Y772">
            <v>5</v>
          </cell>
        </row>
        <row r="773">
          <cell r="A773" t="str">
            <v>ORD00772</v>
          </cell>
          <cell r="Q773">
            <v>106866.37</v>
          </cell>
          <cell r="W773">
            <v>4</v>
          </cell>
          <cell r="Y773">
            <v>4</v>
          </cell>
        </row>
        <row r="774">
          <cell r="A774" t="str">
            <v>ORD00773</v>
          </cell>
          <cell r="Q774">
            <v>60315.41</v>
          </cell>
          <cell r="W774">
            <v>8</v>
          </cell>
          <cell r="Y774">
            <v>1</v>
          </cell>
        </row>
        <row r="775">
          <cell r="A775" t="str">
            <v>ORD00774</v>
          </cell>
          <cell r="Q775">
            <v>87339.7</v>
          </cell>
          <cell r="W775">
            <v>4</v>
          </cell>
          <cell r="Y775">
            <v>5</v>
          </cell>
        </row>
        <row r="776">
          <cell r="A776" t="str">
            <v>ORD00775</v>
          </cell>
          <cell r="Q776">
            <v>254666.28</v>
          </cell>
          <cell r="W776">
            <v>1</v>
          </cell>
          <cell r="Y776">
            <v>3</v>
          </cell>
        </row>
        <row r="777">
          <cell r="A777" t="str">
            <v>ORD00776</v>
          </cell>
          <cell r="Q777">
            <v>43583.66</v>
          </cell>
          <cell r="W777">
            <v>8</v>
          </cell>
          <cell r="Y777">
            <v>5</v>
          </cell>
        </row>
        <row r="778">
          <cell r="A778" t="str">
            <v>ORD00777</v>
          </cell>
          <cell r="Q778">
            <v>18962.22</v>
          </cell>
          <cell r="W778">
            <v>9</v>
          </cell>
          <cell r="Y778">
            <v>1</v>
          </cell>
        </row>
        <row r="779">
          <cell r="A779" t="str">
            <v>ORD00778</v>
          </cell>
          <cell r="Q779">
            <v>124928.6</v>
          </cell>
          <cell r="W779">
            <v>1</v>
          </cell>
          <cell r="Y779">
            <v>3</v>
          </cell>
        </row>
        <row r="780">
          <cell r="A780" t="str">
            <v>ORD00779</v>
          </cell>
          <cell r="Q780">
            <v>6096.15</v>
          </cell>
          <cell r="W780">
            <v>2</v>
          </cell>
          <cell r="Y780">
            <v>4</v>
          </cell>
        </row>
        <row r="781">
          <cell r="A781" t="str">
            <v>ORD00780</v>
          </cell>
          <cell r="Q781">
            <v>39758.910000000003</v>
          </cell>
          <cell r="W781">
            <v>3</v>
          </cell>
          <cell r="Y781">
            <v>1</v>
          </cell>
        </row>
        <row r="782">
          <cell r="A782" t="str">
            <v>ORD00781</v>
          </cell>
          <cell r="Q782">
            <v>69169.56</v>
          </cell>
          <cell r="W782">
            <v>10</v>
          </cell>
          <cell r="Y782">
            <v>3</v>
          </cell>
        </row>
        <row r="783">
          <cell r="A783" t="str">
            <v>ORD00782</v>
          </cell>
          <cell r="Q783">
            <v>50386.62</v>
          </cell>
          <cell r="W783">
            <v>9</v>
          </cell>
          <cell r="Y783">
            <v>2</v>
          </cell>
        </row>
        <row r="784">
          <cell r="A784" t="str">
            <v>ORD00783</v>
          </cell>
          <cell r="Q784">
            <v>9979.2999999999993</v>
          </cell>
          <cell r="W784">
            <v>7</v>
          </cell>
          <cell r="Y784">
            <v>4</v>
          </cell>
        </row>
        <row r="785">
          <cell r="A785" t="str">
            <v>ORD00784</v>
          </cell>
          <cell r="Q785">
            <v>6064.46</v>
          </cell>
          <cell r="W785">
            <v>5</v>
          </cell>
          <cell r="Y785">
            <v>5</v>
          </cell>
        </row>
        <row r="786">
          <cell r="A786" t="str">
            <v>ORD00785</v>
          </cell>
          <cell r="Q786">
            <v>10610.22</v>
          </cell>
          <cell r="W786">
            <v>2</v>
          </cell>
          <cell r="Y786">
            <v>3</v>
          </cell>
        </row>
        <row r="787">
          <cell r="A787" t="str">
            <v>ORD00786</v>
          </cell>
          <cell r="Q787">
            <v>80737.850000000006</v>
          </cell>
          <cell r="W787">
            <v>7</v>
          </cell>
          <cell r="Y787">
            <v>4</v>
          </cell>
        </row>
        <row r="788">
          <cell r="A788" t="str">
            <v>ORD00787</v>
          </cell>
          <cell r="Q788">
            <v>75526.740000000005</v>
          </cell>
          <cell r="W788">
            <v>8</v>
          </cell>
          <cell r="Y788">
            <v>2</v>
          </cell>
        </row>
        <row r="789">
          <cell r="A789" t="str">
            <v>ORD00788</v>
          </cell>
          <cell r="Q789">
            <v>137500.85</v>
          </cell>
          <cell r="W789">
            <v>8</v>
          </cell>
          <cell r="Y789">
            <v>2</v>
          </cell>
        </row>
        <row r="790">
          <cell r="A790" t="str">
            <v>ORD00789</v>
          </cell>
          <cell r="Q790">
            <v>18455.689999999999</v>
          </cell>
          <cell r="W790">
            <v>2</v>
          </cell>
          <cell r="Y790">
            <v>1</v>
          </cell>
        </row>
        <row r="791">
          <cell r="A791" t="str">
            <v>ORD00790</v>
          </cell>
          <cell r="Q791">
            <v>222809.99</v>
          </cell>
          <cell r="W791">
            <v>7</v>
          </cell>
          <cell r="Y791">
            <v>3</v>
          </cell>
        </row>
        <row r="792">
          <cell r="A792" t="str">
            <v>ORD00791</v>
          </cell>
          <cell r="Q792">
            <v>114868.9</v>
          </cell>
          <cell r="W792">
            <v>1</v>
          </cell>
          <cell r="Y792">
            <v>5</v>
          </cell>
        </row>
        <row r="793">
          <cell r="A793" t="str">
            <v>ORD00792</v>
          </cell>
          <cell r="Q793">
            <v>38697.120000000003</v>
          </cell>
          <cell r="W793">
            <v>6</v>
          </cell>
          <cell r="Y793">
            <v>1</v>
          </cell>
        </row>
        <row r="794">
          <cell r="A794" t="str">
            <v>ORD00793</v>
          </cell>
          <cell r="Q794">
            <v>51768.27</v>
          </cell>
          <cell r="W794">
            <v>10</v>
          </cell>
          <cell r="Y794">
            <v>5</v>
          </cell>
        </row>
        <row r="795">
          <cell r="A795" t="str">
            <v>ORD00794</v>
          </cell>
          <cell r="Q795">
            <v>111664.37</v>
          </cell>
          <cell r="W795">
            <v>2</v>
          </cell>
          <cell r="Y795">
            <v>2</v>
          </cell>
        </row>
        <row r="796">
          <cell r="A796" t="str">
            <v>ORD00795</v>
          </cell>
          <cell r="Q796">
            <v>51830.239999999998</v>
          </cell>
          <cell r="W796">
            <v>7</v>
          </cell>
          <cell r="Y796">
            <v>1</v>
          </cell>
        </row>
        <row r="797">
          <cell r="A797" t="str">
            <v>ORD00796</v>
          </cell>
          <cell r="Q797">
            <v>24701.22</v>
          </cell>
          <cell r="W797">
            <v>5</v>
          </cell>
          <cell r="Y797">
            <v>4</v>
          </cell>
        </row>
        <row r="798">
          <cell r="A798" t="str">
            <v>ORD00797</v>
          </cell>
          <cell r="Q798">
            <v>27750.82</v>
          </cell>
          <cell r="W798">
            <v>4</v>
          </cell>
          <cell r="Y798">
            <v>2</v>
          </cell>
        </row>
        <row r="799">
          <cell r="A799" t="str">
            <v>ORD00798</v>
          </cell>
          <cell r="Q799">
            <v>121047.75</v>
          </cell>
          <cell r="W799">
            <v>4</v>
          </cell>
          <cell r="Y799">
            <v>4</v>
          </cell>
        </row>
        <row r="800">
          <cell r="A800" t="str">
            <v>ORD00799</v>
          </cell>
          <cell r="Q800">
            <v>270085.90000000002</v>
          </cell>
          <cell r="W800">
            <v>2</v>
          </cell>
          <cell r="Y800">
            <v>5</v>
          </cell>
        </row>
        <row r="801">
          <cell r="A801" t="str">
            <v>ORD00800</v>
          </cell>
          <cell r="Q801">
            <v>199271.25</v>
          </cell>
          <cell r="W801">
            <v>6</v>
          </cell>
          <cell r="Y801">
            <v>4</v>
          </cell>
        </row>
        <row r="802">
          <cell r="A802" t="str">
            <v>ORD00801</v>
          </cell>
          <cell r="Q802">
            <v>85574.44</v>
          </cell>
          <cell r="W802">
            <v>6</v>
          </cell>
          <cell r="Y802">
            <v>3</v>
          </cell>
        </row>
        <row r="803">
          <cell r="A803" t="str">
            <v>ORD00802</v>
          </cell>
          <cell r="Q803">
            <v>183047.2</v>
          </cell>
          <cell r="W803">
            <v>7</v>
          </cell>
          <cell r="Y803">
            <v>3</v>
          </cell>
        </row>
        <row r="804">
          <cell r="A804" t="str">
            <v>ORD00803</v>
          </cell>
          <cell r="Q804">
            <v>47055.69</v>
          </cell>
          <cell r="W804">
            <v>8</v>
          </cell>
          <cell r="Y804">
            <v>3</v>
          </cell>
        </row>
        <row r="805">
          <cell r="A805" t="str">
            <v>ORD00804</v>
          </cell>
          <cell r="Q805">
            <v>47420.87</v>
          </cell>
          <cell r="W805">
            <v>10</v>
          </cell>
          <cell r="Y805">
            <v>2</v>
          </cell>
        </row>
        <row r="806">
          <cell r="A806" t="str">
            <v>ORD00805</v>
          </cell>
          <cell r="Q806">
            <v>147701.1</v>
          </cell>
          <cell r="W806">
            <v>1</v>
          </cell>
          <cell r="Y806">
            <v>2</v>
          </cell>
        </row>
        <row r="807">
          <cell r="A807" t="str">
            <v>ORD00806</v>
          </cell>
          <cell r="Q807">
            <v>248490.46</v>
          </cell>
          <cell r="W807">
            <v>4</v>
          </cell>
          <cell r="Y807">
            <v>3</v>
          </cell>
        </row>
        <row r="808">
          <cell r="A808" t="str">
            <v>ORD00807</v>
          </cell>
          <cell r="Q808">
            <v>2418.77</v>
          </cell>
          <cell r="W808">
            <v>10</v>
          </cell>
          <cell r="Y808">
            <v>1</v>
          </cell>
        </row>
        <row r="809">
          <cell r="A809" t="str">
            <v>ORD00808</v>
          </cell>
          <cell r="Q809">
            <v>8480.4500000000007</v>
          </cell>
          <cell r="W809">
            <v>8</v>
          </cell>
          <cell r="Y809">
            <v>2</v>
          </cell>
        </row>
        <row r="810">
          <cell r="A810" t="str">
            <v>ORD00809</v>
          </cell>
          <cell r="Q810">
            <v>116261.7</v>
          </cell>
          <cell r="W810">
            <v>4</v>
          </cell>
          <cell r="Y810">
            <v>3</v>
          </cell>
        </row>
        <row r="811">
          <cell r="A811" t="str">
            <v>ORD00810</v>
          </cell>
          <cell r="Q811">
            <v>89852.52</v>
          </cell>
          <cell r="W811">
            <v>1</v>
          </cell>
          <cell r="Y811">
            <v>2</v>
          </cell>
        </row>
        <row r="812">
          <cell r="A812" t="str">
            <v>ORD00811</v>
          </cell>
          <cell r="Q812">
            <v>56877.39</v>
          </cell>
          <cell r="W812">
            <v>6</v>
          </cell>
          <cell r="Y812">
            <v>5</v>
          </cell>
        </row>
        <row r="813">
          <cell r="A813" t="str">
            <v>ORD00812</v>
          </cell>
          <cell r="Q813">
            <v>30072.42</v>
          </cell>
          <cell r="W813">
            <v>5</v>
          </cell>
          <cell r="Y813">
            <v>2</v>
          </cell>
        </row>
        <row r="814">
          <cell r="A814" t="str">
            <v>ORD00813</v>
          </cell>
          <cell r="Q814">
            <v>158803.98000000001</v>
          </cell>
          <cell r="W814">
            <v>2</v>
          </cell>
          <cell r="Y814">
            <v>5</v>
          </cell>
        </row>
        <row r="815">
          <cell r="A815" t="str">
            <v>ORD00814</v>
          </cell>
          <cell r="Q815">
            <v>26198.06</v>
          </cell>
          <cell r="W815">
            <v>5</v>
          </cell>
          <cell r="Y815">
            <v>1</v>
          </cell>
        </row>
        <row r="816">
          <cell r="A816" t="str">
            <v>ORD00815</v>
          </cell>
          <cell r="Q816">
            <v>157121.9</v>
          </cell>
          <cell r="W816">
            <v>3</v>
          </cell>
          <cell r="Y816">
            <v>3</v>
          </cell>
        </row>
        <row r="817">
          <cell r="A817" t="str">
            <v>ORD00816</v>
          </cell>
          <cell r="Q817">
            <v>35072.94</v>
          </cell>
          <cell r="W817">
            <v>4</v>
          </cell>
          <cell r="Y817">
            <v>4</v>
          </cell>
        </row>
        <row r="818">
          <cell r="A818" t="str">
            <v>ORD00817</v>
          </cell>
          <cell r="Q818">
            <v>151051.70000000001</v>
          </cell>
          <cell r="W818">
            <v>1</v>
          </cell>
          <cell r="Y818">
            <v>5</v>
          </cell>
        </row>
        <row r="819">
          <cell r="A819" t="str">
            <v>ORD00818</v>
          </cell>
          <cell r="Q819">
            <v>244093.42</v>
          </cell>
          <cell r="W819">
            <v>9</v>
          </cell>
          <cell r="Y819">
            <v>2</v>
          </cell>
        </row>
        <row r="820">
          <cell r="A820" t="str">
            <v>ORD00819</v>
          </cell>
          <cell r="Q820">
            <v>82528.52</v>
          </cell>
          <cell r="W820">
            <v>8</v>
          </cell>
          <cell r="Y820">
            <v>2</v>
          </cell>
        </row>
        <row r="821">
          <cell r="A821" t="str">
            <v>ORD00820</v>
          </cell>
          <cell r="Q821">
            <v>75137.52</v>
          </cell>
          <cell r="W821">
            <v>3</v>
          </cell>
          <cell r="Y821">
            <v>3</v>
          </cell>
        </row>
        <row r="822">
          <cell r="A822" t="str">
            <v>ORD00821</v>
          </cell>
          <cell r="Q822">
            <v>160821.74</v>
          </cell>
          <cell r="W822">
            <v>3</v>
          </cell>
          <cell r="Y822">
            <v>4</v>
          </cell>
        </row>
        <row r="823">
          <cell r="A823" t="str">
            <v>ORD00822</v>
          </cell>
          <cell r="Q823">
            <v>96302.81</v>
          </cell>
          <cell r="W823">
            <v>9</v>
          </cell>
          <cell r="Y823">
            <v>4</v>
          </cell>
        </row>
        <row r="824">
          <cell r="A824" t="str">
            <v>ORD00823</v>
          </cell>
          <cell r="Q824">
            <v>64899.85</v>
          </cell>
          <cell r="W824">
            <v>9</v>
          </cell>
          <cell r="Y824">
            <v>1</v>
          </cell>
        </row>
        <row r="825">
          <cell r="A825" t="str">
            <v>ORD00824</v>
          </cell>
          <cell r="Q825">
            <v>17270.25</v>
          </cell>
          <cell r="W825">
            <v>1</v>
          </cell>
          <cell r="Y825">
            <v>3</v>
          </cell>
        </row>
        <row r="826">
          <cell r="A826" t="str">
            <v>ORD00825</v>
          </cell>
          <cell r="Q826">
            <v>6106.51</v>
          </cell>
          <cell r="W826">
            <v>2</v>
          </cell>
          <cell r="Y826">
            <v>4</v>
          </cell>
        </row>
        <row r="827">
          <cell r="A827" t="str">
            <v>ORD00826</v>
          </cell>
          <cell r="Q827">
            <v>53133.91</v>
          </cell>
          <cell r="W827">
            <v>1</v>
          </cell>
          <cell r="Y827">
            <v>4</v>
          </cell>
        </row>
        <row r="828">
          <cell r="A828" t="str">
            <v>ORD00827</v>
          </cell>
          <cell r="Q828">
            <v>157826.35999999999</v>
          </cell>
          <cell r="W828">
            <v>1</v>
          </cell>
          <cell r="Y828">
            <v>2</v>
          </cell>
        </row>
        <row r="829">
          <cell r="A829" t="str">
            <v>ORD00828</v>
          </cell>
          <cell r="Q829">
            <v>33897.06</v>
          </cell>
          <cell r="W829">
            <v>8</v>
          </cell>
          <cell r="Y829">
            <v>3</v>
          </cell>
        </row>
        <row r="830">
          <cell r="A830" t="str">
            <v>ORD00829</v>
          </cell>
          <cell r="Q830">
            <v>40822.239999999998</v>
          </cell>
          <cell r="W830">
            <v>8</v>
          </cell>
          <cell r="Y830">
            <v>5</v>
          </cell>
        </row>
        <row r="831">
          <cell r="A831" t="str">
            <v>ORD00830</v>
          </cell>
          <cell r="Q831">
            <v>96743.78</v>
          </cell>
          <cell r="W831">
            <v>8</v>
          </cell>
          <cell r="Y831">
            <v>5</v>
          </cell>
        </row>
        <row r="832">
          <cell r="A832" t="str">
            <v>ORD00831</v>
          </cell>
          <cell r="Q832">
            <v>24549.41</v>
          </cell>
          <cell r="W832">
            <v>7</v>
          </cell>
          <cell r="Y832">
            <v>1</v>
          </cell>
        </row>
        <row r="833">
          <cell r="A833" t="str">
            <v>ORD00832</v>
          </cell>
          <cell r="Q833">
            <v>45487.42</v>
          </cell>
          <cell r="W833">
            <v>1</v>
          </cell>
          <cell r="Y833">
            <v>3</v>
          </cell>
        </row>
        <row r="834">
          <cell r="A834" t="str">
            <v>ORD00833</v>
          </cell>
          <cell r="Q834">
            <v>165136.54</v>
          </cell>
          <cell r="W834">
            <v>3</v>
          </cell>
          <cell r="Y834">
            <v>2</v>
          </cell>
        </row>
        <row r="835">
          <cell r="A835" t="str">
            <v>ORD00834</v>
          </cell>
          <cell r="Q835">
            <v>229397.53</v>
          </cell>
          <cell r="W835">
            <v>1</v>
          </cell>
          <cell r="Y835">
            <v>5</v>
          </cell>
        </row>
        <row r="836">
          <cell r="A836" t="str">
            <v>ORD00835</v>
          </cell>
          <cell r="Q836">
            <v>33682.53</v>
          </cell>
          <cell r="W836">
            <v>4</v>
          </cell>
          <cell r="Y836">
            <v>1</v>
          </cell>
        </row>
        <row r="837">
          <cell r="A837" t="str">
            <v>ORD00836</v>
          </cell>
          <cell r="Q837">
            <v>45548.28</v>
          </cell>
          <cell r="W837">
            <v>6</v>
          </cell>
          <cell r="Y837">
            <v>3</v>
          </cell>
        </row>
        <row r="838">
          <cell r="A838" t="str">
            <v>ORD00837</v>
          </cell>
          <cell r="Q838">
            <v>178476.52</v>
          </cell>
          <cell r="W838">
            <v>1</v>
          </cell>
          <cell r="Y838">
            <v>5</v>
          </cell>
        </row>
        <row r="839">
          <cell r="A839" t="str">
            <v>ORD00838</v>
          </cell>
          <cell r="Q839">
            <v>150051</v>
          </cell>
          <cell r="W839">
            <v>1</v>
          </cell>
          <cell r="Y839">
            <v>2</v>
          </cell>
        </row>
        <row r="840">
          <cell r="A840" t="str">
            <v>ORD00839</v>
          </cell>
          <cell r="Q840">
            <v>43193.09</v>
          </cell>
          <cell r="W840">
            <v>8</v>
          </cell>
          <cell r="Y840">
            <v>2</v>
          </cell>
        </row>
        <row r="841">
          <cell r="A841" t="str">
            <v>ORD00840</v>
          </cell>
          <cell r="Q841">
            <v>6771.36</v>
          </cell>
          <cell r="W841">
            <v>8</v>
          </cell>
          <cell r="Y841">
            <v>5</v>
          </cell>
        </row>
        <row r="842">
          <cell r="A842" t="str">
            <v>ORD00841</v>
          </cell>
          <cell r="Q842">
            <v>149758.1</v>
          </cell>
          <cell r="W842">
            <v>8</v>
          </cell>
          <cell r="Y842">
            <v>5</v>
          </cell>
        </row>
        <row r="843">
          <cell r="A843" t="str">
            <v>ORD00842</v>
          </cell>
          <cell r="Q843">
            <v>95710.55</v>
          </cell>
          <cell r="W843">
            <v>5</v>
          </cell>
          <cell r="Y843">
            <v>2</v>
          </cell>
        </row>
        <row r="844">
          <cell r="A844" t="str">
            <v>ORD00843</v>
          </cell>
          <cell r="Q844">
            <v>24879.88</v>
          </cell>
          <cell r="W844">
            <v>6</v>
          </cell>
          <cell r="Y844">
            <v>2</v>
          </cell>
        </row>
        <row r="845">
          <cell r="A845" t="str">
            <v>ORD00844</v>
          </cell>
          <cell r="Q845">
            <v>92520.89</v>
          </cell>
          <cell r="W845">
            <v>6</v>
          </cell>
          <cell r="Y845">
            <v>5</v>
          </cell>
        </row>
        <row r="846">
          <cell r="A846" t="str">
            <v>ORD00845</v>
          </cell>
          <cell r="Q846">
            <v>74540.84</v>
          </cell>
          <cell r="W846">
            <v>7</v>
          </cell>
          <cell r="Y846">
            <v>3</v>
          </cell>
        </row>
        <row r="847">
          <cell r="A847" t="str">
            <v>ORD00846</v>
          </cell>
          <cell r="Q847">
            <v>216885.98</v>
          </cell>
          <cell r="W847">
            <v>9</v>
          </cell>
          <cell r="Y847">
            <v>3</v>
          </cell>
        </row>
        <row r="848">
          <cell r="A848" t="str">
            <v>ORD00847</v>
          </cell>
          <cell r="Q848">
            <v>77890.960000000006</v>
          </cell>
          <cell r="W848">
            <v>8</v>
          </cell>
          <cell r="Y848">
            <v>1</v>
          </cell>
        </row>
        <row r="849">
          <cell r="A849" t="str">
            <v>ORD00848</v>
          </cell>
          <cell r="Q849">
            <v>58869.55</v>
          </cell>
          <cell r="W849">
            <v>5</v>
          </cell>
          <cell r="Y849">
            <v>5</v>
          </cell>
        </row>
        <row r="850">
          <cell r="A850" t="str">
            <v>ORD00849</v>
          </cell>
          <cell r="Q850">
            <v>104990.17</v>
          </cell>
          <cell r="W850">
            <v>4</v>
          </cell>
          <cell r="Y850">
            <v>1</v>
          </cell>
        </row>
        <row r="851">
          <cell r="A851" t="str">
            <v>ORD00850</v>
          </cell>
          <cell r="Q851">
            <v>35497.82</v>
          </cell>
          <cell r="W851">
            <v>6</v>
          </cell>
          <cell r="Y851">
            <v>2</v>
          </cell>
        </row>
        <row r="852">
          <cell r="A852" t="str">
            <v>ORD00851</v>
          </cell>
          <cell r="Q852">
            <v>206869.1</v>
          </cell>
          <cell r="W852">
            <v>1</v>
          </cell>
          <cell r="Y852">
            <v>3</v>
          </cell>
        </row>
        <row r="853">
          <cell r="A853" t="str">
            <v>ORD00852</v>
          </cell>
          <cell r="Q853">
            <v>74685.72</v>
          </cell>
          <cell r="W853">
            <v>2</v>
          </cell>
          <cell r="Y853">
            <v>1</v>
          </cell>
        </row>
        <row r="854">
          <cell r="A854" t="str">
            <v>ORD00853</v>
          </cell>
          <cell r="Q854">
            <v>62246.14</v>
          </cell>
          <cell r="W854">
            <v>7</v>
          </cell>
          <cell r="Y854">
            <v>5</v>
          </cell>
        </row>
        <row r="855">
          <cell r="A855" t="str">
            <v>ORD00854</v>
          </cell>
          <cell r="Q855">
            <v>48807.4</v>
          </cell>
          <cell r="W855">
            <v>6</v>
          </cell>
          <cell r="Y855">
            <v>1</v>
          </cell>
        </row>
        <row r="856">
          <cell r="A856" t="str">
            <v>ORD00855</v>
          </cell>
          <cell r="Q856">
            <v>131101.64000000001</v>
          </cell>
          <cell r="W856">
            <v>3</v>
          </cell>
          <cell r="Y856">
            <v>4</v>
          </cell>
        </row>
        <row r="857">
          <cell r="A857" t="str">
            <v>ORD00856</v>
          </cell>
          <cell r="Q857">
            <v>169720.58</v>
          </cell>
          <cell r="W857">
            <v>6</v>
          </cell>
          <cell r="Y857">
            <v>1</v>
          </cell>
        </row>
        <row r="858">
          <cell r="A858" t="str">
            <v>ORD00857</v>
          </cell>
          <cell r="Q858">
            <v>50282.49</v>
          </cell>
          <cell r="W858">
            <v>4</v>
          </cell>
          <cell r="Y858">
            <v>1</v>
          </cell>
        </row>
        <row r="859">
          <cell r="A859" t="str">
            <v>ORD00858</v>
          </cell>
          <cell r="Q859">
            <v>87965.2</v>
          </cell>
          <cell r="W859">
            <v>9</v>
          </cell>
          <cell r="Y859">
            <v>3</v>
          </cell>
        </row>
        <row r="860">
          <cell r="A860" t="str">
            <v>ORD00859</v>
          </cell>
          <cell r="Q860">
            <v>23997.96</v>
          </cell>
          <cell r="W860">
            <v>1</v>
          </cell>
          <cell r="Y860">
            <v>1</v>
          </cell>
        </row>
        <row r="861">
          <cell r="A861" t="str">
            <v>ORD00860</v>
          </cell>
          <cell r="Q861">
            <v>90317.74</v>
          </cell>
          <cell r="W861">
            <v>1</v>
          </cell>
          <cell r="Y861">
            <v>2</v>
          </cell>
        </row>
        <row r="862">
          <cell r="A862" t="str">
            <v>ORD00861</v>
          </cell>
          <cell r="Q862">
            <v>127507.24</v>
          </cell>
          <cell r="W862">
            <v>6</v>
          </cell>
          <cell r="Y862">
            <v>1</v>
          </cell>
        </row>
        <row r="863">
          <cell r="A863" t="str">
            <v>ORD00862</v>
          </cell>
          <cell r="Q863">
            <v>51150.59</v>
          </cell>
          <cell r="W863">
            <v>8</v>
          </cell>
          <cell r="Y863">
            <v>4</v>
          </cell>
        </row>
        <row r="864">
          <cell r="A864" t="str">
            <v>ORD00863</v>
          </cell>
          <cell r="Q864">
            <v>164302.59</v>
          </cell>
          <cell r="W864">
            <v>5</v>
          </cell>
          <cell r="Y864">
            <v>1</v>
          </cell>
        </row>
        <row r="865">
          <cell r="A865" t="str">
            <v>ORD00864</v>
          </cell>
          <cell r="Q865">
            <v>195144.68</v>
          </cell>
          <cell r="W865">
            <v>1</v>
          </cell>
          <cell r="Y865">
            <v>4</v>
          </cell>
        </row>
        <row r="866">
          <cell r="A866" t="str">
            <v>ORD00865</v>
          </cell>
          <cell r="Q866">
            <v>49237.94</v>
          </cell>
          <cell r="W866">
            <v>2</v>
          </cell>
          <cell r="Y866">
            <v>5</v>
          </cell>
        </row>
        <row r="867">
          <cell r="A867" t="str">
            <v>ORD00866</v>
          </cell>
          <cell r="Q867">
            <v>161569.89000000001</v>
          </cell>
          <cell r="W867">
            <v>3</v>
          </cell>
          <cell r="Y867">
            <v>4</v>
          </cell>
        </row>
        <row r="868">
          <cell r="A868" t="str">
            <v>ORD00867</v>
          </cell>
          <cell r="Q868">
            <v>117839.16</v>
          </cell>
          <cell r="W868">
            <v>1</v>
          </cell>
          <cell r="Y868">
            <v>3</v>
          </cell>
        </row>
        <row r="869">
          <cell r="A869" t="str">
            <v>ORD00868</v>
          </cell>
          <cell r="Q869">
            <v>17317.66</v>
          </cell>
          <cell r="W869">
            <v>6</v>
          </cell>
          <cell r="Y869">
            <v>5</v>
          </cell>
        </row>
        <row r="870">
          <cell r="A870" t="str">
            <v>ORD00869</v>
          </cell>
          <cell r="Q870">
            <v>54978.73</v>
          </cell>
          <cell r="W870">
            <v>7</v>
          </cell>
          <cell r="Y870">
            <v>5</v>
          </cell>
        </row>
        <row r="871">
          <cell r="A871" t="str">
            <v>ORD00870</v>
          </cell>
          <cell r="Q871">
            <v>134822.13</v>
          </cell>
          <cell r="W871">
            <v>4</v>
          </cell>
          <cell r="Y871">
            <v>2</v>
          </cell>
        </row>
        <row r="872">
          <cell r="A872" t="str">
            <v>ORD00871</v>
          </cell>
          <cell r="Q872">
            <v>117117.4</v>
          </cell>
          <cell r="W872">
            <v>9</v>
          </cell>
          <cell r="Y872">
            <v>5</v>
          </cell>
        </row>
        <row r="873">
          <cell r="A873" t="str">
            <v>ORD00872</v>
          </cell>
          <cell r="Q873">
            <v>6204.3</v>
          </cell>
          <cell r="W873">
            <v>7</v>
          </cell>
          <cell r="Y873">
            <v>3</v>
          </cell>
        </row>
        <row r="874">
          <cell r="A874" t="str">
            <v>ORD00873</v>
          </cell>
          <cell r="Q874">
            <v>69967.05</v>
          </cell>
          <cell r="W874">
            <v>4</v>
          </cell>
          <cell r="Y874">
            <v>2</v>
          </cell>
        </row>
        <row r="875">
          <cell r="A875" t="str">
            <v>ORD00874</v>
          </cell>
          <cell r="Q875">
            <v>64713.599999999999</v>
          </cell>
          <cell r="W875">
            <v>4</v>
          </cell>
          <cell r="Y875">
            <v>3</v>
          </cell>
        </row>
        <row r="876">
          <cell r="A876" t="str">
            <v>ORD00875</v>
          </cell>
          <cell r="Q876">
            <v>91862.17</v>
          </cell>
          <cell r="W876">
            <v>1</v>
          </cell>
          <cell r="Y876">
            <v>2</v>
          </cell>
        </row>
        <row r="877">
          <cell r="A877" t="str">
            <v>ORD00876</v>
          </cell>
          <cell r="Q877">
            <v>36335.949999999997</v>
          </cell>
          <cell r="W877">
            <v>6</v>
          </cell>
          <cell r="Y877">
            <v>2</v>
          </cell>
        </row>
        <row r="878">
          <cell r="A878" t="str">
            <v>ORD00877</v>
          </cell>
          <cell r="Q878">
            <v>111127.16</v>
          </cell>
          <cell r="W878">
            <v>4</v>
          </cell>
          <cell r="Y878">
            <v>1</v>
          </cell>
        </row>
        <row r="879">
          <cell r="A879" t="str">
            <v>ORD00878</v>
          </cell>
          <cell r="Q879">
            <v>136382.69</v>
          </cell>
          <cell r="W879">
            <v>1</v>
          </cell>
          <cell r="Y879">
            <v>3</v>
          </cell>
        </row>
        <row r="880">
          <cell r="A880" t="str">
            <v>ORD00879</v>
          </cell>
          <cell r="Q880">
            <v>118530.48</v>
          </cell>
          <cell r="W880">
            <v>1</v>
          </cell>
          <cell r="Y880">
            <v>2</v>
          </cell>
        </row>
        <row r="881">
          <cell r="A881" t="str">
            <v>ORD00880</v>
          </cell>
          <cell r="Q881">
            <v>5406.32</v>
          </cell>
          <cell r="W881">
            <v>9</v>
          </cell>
          <cell r="Y881">
            <v>5</v>
          </cell>
        </row>
        <row r="882">
          <cell r="A882" t="str">
            <v>ORD00881</v>
          </cell>
          <cell r="Q882">
            <v>117649.7</v>
          </cell>
          <cell r="W882">
            <v>7</v>
          </cell>
          <cell r="Y882">
            <v>1</v>
          </cell>
        </row>
        <row r="883">
          <cell r="A883" t="str">
            <v>ORD00882</v>
          </cell>
          <cell r="Q883">
            <v>26727.87</v>
          </cell>
          <cell r="W883">
            <v>10</v>
          </cell>
          <cell r="Y883">
            <v>2</v>
          </cell>
        </row>
        <row r="884">
          <cell r="A884" t="str">
            <v>ORD00883</v>
          </cell>
          <cell r="Q884">
            <v>69601.679999999993</v>
          </cell>
          <cell r="W884">
            <v>10</v>
          </cell>
          <cell r="Y884">
            <v>5</v>
          </cell>
        </row>
        <row r="885">
          <cell r="A885" t="str">
            <v>ORD00884</v>
          </cell>
          <cell r="Q885">
            <v>111072.71</v>
          </cell>
          <cell r="W885">
            <v>1</v>
          </cell>
          <cell r="Y885">
            <v>4</v>
          </cell>
        </row>
        <row r="886">
          <cell r="A886" t="str">
            <v>ORD00885</v>
          </cell>
          <cell r="Q886">
            <v>102986.08</v>
          </cell>
          <cell r="W886">
            <v>2</v>
          </cell>
          <cell r="Y886">
            <v>4</v>
          </cell>
        </row>
        <row r="887">
          <cell r="A887" t="str">
            <v>ORD00886</v>
          </cell>
          <cell r="Q887">
            <v>34054.93</v>
          </cell>
          <cell r="W887">
            <v>5</v>
          </cell>
          <cell r="Y887">
            <v>3</v>
          </cell>
        </row>
        <row r="888">
          <cell r="A888" t="str">
            <v>ORD00887</v>
          </cell>
          <cell r="Q888">
            <v>70227.17</v>
          </cell>
          <cell r="W888">
            <v>3</v>
          </cell>
          <cell r="Y888">
            <v>4</v>
          </cell>
        </row>
        <row r="889">
          <cell r="A889" t="str">
            <v>ORD00888</v>
          </cell>
          <cell r="Q889">
            <v>213576.58</v>
          </cell>
          <cell r="W889">
            <v>7</v>
          </cell>
          <cell r="Y889">
            <v>2</v>
          </cell>
        </row>
        <row r="890">
          <cell r="A890" t="str">
            <v>ORD00889</v>
          </cell>
          <cell r="Q890">
            <v>161459.56</v>
          </cell>
          <cell r="W890">
            <v>4</v>
          </cell>
          <cell r="Y890">
            <v>4</v>
          </cell>
        </row>
        <row r="891">
          <cell r="A891" t="str">
            <v>ORD00890</v>
          </cell>
          <cell r="Q891">
            <v>173332.59</v>
          </cell>
          <cell r="W891">
            <v>10</v>
          </cell>
          <cell r="Y891">
            <v>3</v>
          </cell>
        </row>
        <row r="892">
          <cell r="A892" t="str">
            <v>ORD00891</v>
          </cell>
          <cell r="Q892">
            <v>54653.56</v>
          </cell>
          <cell r="W892">
            <v>3</v>
          </cell>
          <cell r="Y892">
            <v>4</v>
          </cell>
        </row>
        <row r="893">
          <cell r="A893" t="str">
            <v>ORD00892</v>
          </cell>
          <cell r="Q893">
            <v>75628.06</v>
          </cell>
          <cell r="W893">
            <v>2</v>
          </cell>
          <cell r="Y893">
            <v>3</v>
          </cell>
        </row>
        <row r="894">
          <cell r="A894" t="str">
            <v>ORD00893</v>
          </cell>
          <cell r="Q894">
            <v>164154.35</v>
          </cell>
          <cell r="W894">
            <v>3</v>
          </cell>
          <cell r="Y894">
            <v>5</v>
          </cell>
        </row>
        <row r="895">
          <cell r="A895" t="str">
            <v>ORD00894</v>
          </cell>
          <cell r="Q895">
            <v>48138.400000000001</v>
          </cell>
          <cell r="W895">
            <v>4</v>
          </cell>
          <cell r="Y895">
            <v>5</v>
          </cell>
        </row>
        <row r="896">
          <cell r="A896" t="str">
            <v>ORD00895</v>
          </cell>
          <cell r="Q896">
            <v>58101.82</v>
          </cell>
          <cell r="W896">
            <v>5</v>
          </cell>
          <cell r="Y896">
            <v>1</v>
          </cell>
        </row>
        <row r="897">
          <cell r="A897" t="str">
            <v>ORD00896</v>
          </cell>
          <cell r="Q897">
            <v>165932.44</v>
          </cell>
          <cell r="W897">
            <v>8</v>
          </cell>
          <cell r="Y897">
            <v>3</v>
          </cell>
        </row>
        <row r="898">
          <cell r="A898" t="str">
            <v>ORD00897</v>
          </cell>
          <cell r="Q898">
            <v>16951.7</v>
          </cell>
          <cell r="W898">
            <v>10</v>
          </cell>
          <cell r="Y898">
            <v>4</v>
          </cell>
        </row>
        <row r="899">
          <cell r="A899" t="str">
            <v>ORD00898</v>
          </cell>
          <cell r="Q899">
            <v>161795.22</v>
          </cell>
          <cell r="W899">
            <v>6</v>
          </cell>
          <cell r="Y899">
            <v>1</v>
          </cell>
        </row>
        <row r="900">
          <cell r="A900" t="str">
            <v>ORD00899</v>
          </cell>
          <cell r="Q900">
            <v>84685.22</v>
          </cell>
          <cell r="W900">
            <v>6</v>
          </cell>
          <cell r="Y900">
            <v>3</v>
          </cell>
        </row>
        <row r="901">
          <cell r="A901" t="str">
            <v>ORD00900</v>
          </cell>
          <cell r="Q901">
            <v>18170.55</v>
          </cell>
          <cell r="W901">
            <v>3</v>
          </cell>
          <cell r="Y901">
            <v>4</v>
          </cell>
        </row>
        <row r="902">
          <cell r="A902" t="str">
            <v>ORD00901</v>
          </cell>
          <cell r="Q902">
            <v>91281.91</v>
          </cell>
          <cell r="W902">
            <v>6</v>
          </cell>
          <cell r="Y902">
            <v>5</v>
          </cell>
        </row>
        <row r="903">
          <cell r="A903" t="str">
            <v>ORD00902</v>
          </cell>
          <cell r="Q903">
            <v>162188.56</v>
          </cell>
          <cell r="W903">
            <v>10</v>
          </cell>
          <cell r="Y903">
            <v>2</v>
          </cell>
        </row>
        <row r="904">
          <cell r="A904" t="str">
            <v>ORD00903</v>
          </cell>
          <cell r="Q904">
            <v>5766.94</v>
          </cell>
          <cell r="W904">
            <v>10</v>
          </cell>
          <cell r="Y904">
            <v>2</v>
          </cell>
        </row>
        <row r="905">
          <cell r="A905" t="str">
            <v>ORD00904</v>
          </cell>
          <cell r="Q905">
            <v>150718.79999999999</v>
          </cell>
          <cell r="W905">
            <v>7</v>
          </cell>
          <cell r="Y905">
            <v>1</v>
          </cell>
        </row>
        <row r="906">
          <cell r="A906" t="str">
            <v>ORD00905</v>
          </cell>
          <cell r="Q906">
            <v>4004.56</v>
          </cell>
          <cell r="W906">
            <v>6</v>
          </cell>
          <cell r="Y906">
            <v>5</v>
          </cell>
        </row>
        <row r="907">
          <cell r="A907" t="str">
            <v>ORD00906</v>
          </cell>
          <cell r="Q907">
            <v>10796.23</v>
          </cell>
          <cell r="W907">
            <v>1</v>
          </cell>
          <cell r="Y907">
            <v>3</v>
          </cell>
        </row>
        <row r="908">
          <cell r="A908" t="str">
            <v>ORD00907</v>
          </cell>
          <cell r="Q908">
            <v>7940.96</v>
          </cell>
          <cell r="W908">
            <v>8</v>
          </cell>
          <cell r="Y908">
            <v>1</v>
          </cell>
        </row>
        <row r="909">
          <cell r="A909" t="str">
            <v>ORD00908</v>
          </cell>
          <cell r="Q909">
            <v>265609.42</v>
          </cell>
          <cell r="W909">
            <v>1</v>
          </cell>
          <cell r="Y909">
            <v>1</v>
          </cell>
        </row>
        <row r="910">
          <cell r="A910" t="str">
            <v>ORD00909</v>
          </cell>
          <cell r="Q910">
            <v>187122.47</v>
          </cell>
          <cell r="W910">
            <v>1</v>
          </cell>
          <cell r="Y910">
            <v>4</v>
          </cell>
        </row>
        <row r="911">
          <cell r="A911" t="str">
            <v>ORD00910</v>
          </cell>
          <cell r="Q911">
            <v>107157.85</v>
          </cell>
          <cell r="W911">
            <v>3</v>
          </cell>
          <cell r="Y911">
            <v>2</v>
          </cell>
        </row>
        <row r="912">
          <cell r="A912" t="str">
            <v>ORD00911</v>
          </cell>
          <cell r="Q912">
            <v>43820.62</v>
          </cell>
          <cell r="W912">
            <v>2</v>
          </cell>
          <cell r="Y912">
            <v>3</v>
          </cell>
        </row>
        <row r="913">
          <cell r="A913" t="str">
            <v>ORD00912</v>
          </cell>
          <cell r="Q913">
            <v>143054.56</v>
          </cell>
          <cell r="W913">
            <v>3</v>
          </cell>
          <cell r="Y913">
            <v>1</v>
          </cell>
        </row>
        <row r="914">
          <cell r="A914" t="str">
            <v>ORD00913</v>
          </cell>
          <cell r="Q914">
            <v>69856.88</v>
          </cell>
          <cell r="W914">
            <v>8</v>
          </cell>
          <cell r="Y914">
            <v>2</v>
          </cell>
        </row>
        <row r="915">
          <cell r="A915" t="str">
            <v>ORD00914</v>
          </cell>
          <cell r="Q915">
            <v>17360.98</v>
          </cell>
          <cell r="W915">
            <v>3</v>
          </cell>
          <cell r="Y915">
            <v>3</v>
          </cell>
        </row>
        <row r="916">
          <cell r="A916" t="str">
            <v>ORD00915</v>
          </cell>
          <cell r="Q916">
            <v>48245.46</v>
          </cell>
          <cell r="W916">
            <v>4</v>
          </cell>
          <cell r="Y916">
            <v>5</v>
          </cell>
        </row>
        <row r="917">
          <cell r="A917" t="str">
            <v>ORD00916</v>
          </cell>
          <cell r="Q917">
            <v>11583.52</v>
          </cell>
          <cell r="W917">
            <v>3</v>
          </cell>
          <cell r="Y917">
            <v>3</v>
          </cell>
        </row>
        <row r="918">
          <cell r="A918" t="str">
            <v>ORD00917</v>
          </cell>
          <cell r="Q918">
            <v>42493.599999999999</v>
          </cell>
          <cell r="W918">
            <v>2</v>
          </cell>
          <cell r="Y918">
            <v>2</v>
          </cell>
        </row>
        <row r="919">
          <cell r="A919" t="str">
            <v>ORD00918</v>
          </cell>
          <cell r="Q919">
            <v>35830.639999999999</v>
          </cell>
          <cell r="W919">
            <v>4</v>
          </cell>
          <cell r="Y919">
            <v>4</v>
          </cell>
        </row>
        <row r="920">
          <cell r="A920" t="str">
            <v>ORD00919</v>
          </cell>
          <cell r="Q920">
            <v>48430.07</v>
          </cell>
          <cell r="W920">
            <v>7</v>
          </cell>
          <cell r="Y920">
            <v>5</v>
          </cell>
        </row>
        <row r="921">
          <cell r="A921" t="str">
            <v>ORD00920</v>
          </cell>
          <cell r="Q921">
            <v>17322.22</v>
          </cell>
          <cell r="W921">
            <v>10</v>
          </cell>
          <cell r="Y921">
            <v>2</v>
          </cell>
        </row>
        <row r="922">
          <cell r="A922" t="str">
            <v>ORD00921</v>
          </cell>
          <cell r="Q922">
            <v>186464.5</v>
          </cell>
          <cell r="W922">
            <v>5</v>
          </cell>
          <cell r="Y922">
            <v>2</v>
          </cell>
        </row>
        <row r="923">
          <cell r="A923" t="str">
            <v>ORD00922</v>
          </cell>
          <cell r="Q923">
            <v>77564.03</v>
          </cell>
          <cell r="W923">
            <v>7</v>
          </cell>
          <cell r="Y923">
            <v>1</v>
          </cell>
        </row>
        <row r="924">
          <cell r="A924" t="str">
            <v>ORD00923</v>
          </cell>
          <cell r="Q924">
            <v>16120.94</v>
          </cell>
          <cell r="W924">
            <v>3</v>
          </cell>
          <cell r="Y924">
            <v>4</v>
          </cell>
        </row>
        <row r="925">
          <cell r="A925" t="str">
            <v>ORD00924</v>
          </cell>
          <cell r="Q925">
            <v>2315.64</v>
          </cell>
          <cell r="W925">
            <v>4</v>
          </cell>
          <cell r="Y925">
            <v>4</v>
          </cell>
        </row>
        <row r="926">
          <cell r="A926" t="str">
            <v>ORD00925</v>
          </cell>
          <cell r="Q926">
            <v>136099.92000000001</v>
          </cell>
          <cell r="W926">
            <v>4</v>
          </cell>
          <cell r="Y926">
            <v>2</v>
          </cell>
        </row>
        <row r="927">
          <cell r="A927" t="str">
            <v>ORD00926</v>
          </cell>
          <cell r="Q927">
            <v>27923.58</v>
          </cell>
          <cell r="W927">
            <v>5</v>
          </cell>
          <cell r="Y927">
            <v>5</v>
          </cell>
        </row>
        <row r="928">
          <cell r="A928" t="str">
            <v>ORD00927</v>
          </cell>
          <cell r="Q928">
            <v>101198.28</v>
          </cell>
          <cell r="W928">
            <v>3</v>
          </cell>
          <cell r="Y928">
            <v>2</v>
          </cell>
        </row>
        <row r="929">
          <cell r="A929" t="str">
            <v>ORD00928</v>
          </cell>
          <cell r="Q929">
            <v>15005.56</v>
          </cell>
          <cell r="W929">
            <v>5</v>
          </cell>
          <cell r="Y929">
            <v>5</v>
          </cell>
        </row>
        <row r="930">
          <cell r="A930" t="str">
            <v>ORD00929</v>
          </cell>
          <cell r="Q930">
            <v>25702.46</v>
          </cell>
          <cell r="W930">
            <v>9</v>
          </cell>
          <cell r="Y930">
            <v>3</v>
          </cell>
        </row>
        <row r="931">
          <cell r="A931" t="str">
            <v>ORD00930</v>
          </cell>
          <cell r="Q931">
            <v>25551.22</v>
          </cell>
          <cell r="W931">
            <v>8</v>
          </cell>
          <cell r="Y931">
            <v>1</v>
          </cell>
        </row>
        <row r="932">
          <cell r="A932" t="str">
            <v>ORD00931</v>
          </cell>
          <cell r="Q932">
            <v>82610.100000000006</v>
          </cell>
          <cell r="W932">
            <v>1</v>
          </cell>
          <cell r="Y932">
            <v>2</v>
          </cell>
        </row>
        <row r="933">
          <cell r="A933" t="str">
            <v>ORD00932</v>
          </cell>
          <cell r="Q933">
            <v>18914.78</v>
          </cell>
          <cell r="W933">
            <v>8</v>
          </cell>
          <cell r="Y933">
            <v>1</v>
          </cell>
        </row>
        <row r="934">
          <cell r="A934" t="str">
            <v>ORD00933</v>
          </cell>
          <cell r="Q934">
            <v>205704.06</v>
          </cell>
          <cell r="W934">
            <v>5</v>
          </cell>
          <cell r="Y934">
            <v>3</v>
          </cell>
        </row>
        <row r="935">
          <cell r="A935" t="str">
            <v>ORD00934</v>
          </cell>
          <cell r="Q935">
            <v>104700.06</v>
          </cell>
          <cell r="W935">
            <v>2</v>
          </cell>
          <cell r="Y935">
            <v>1</v>
          </cell>
        </row>
        <row r="936">
          <cell r="A936" t="str">
            <v>ORD00935</v>
          </cell>
          <cell r="Q936">
            <v>208303.75</v>
          </cell>
          <cell r="W936">
            <v>10</v>
          </cell>
          <cell r="Y936">
            <v>3</v>
          </cell>
        </row>
        <row r="937">
          <cell r="A937" t="str">
            <v>ORD00936</v>
          </cell>
          <cell r="Q937">
            <v>119318.78</v>
          </cell>
          <cell r="W937">
            <v>9</v>
          </cell>
          <cell r="Y937">
            <v>4</v>
          </cell>
        </row>
        <row r="938">
          <cell r="A938" t="str">
            <v>ORD00937</v>
          </cell>
          <cell r="Q938">
            <v>27868.240000000002</v>
          </cell>
          <cell r="W938">
            <v>9</v>
          </cell>
          <cell r="Y938">
            <v>4</v>
          </cell>
        </row>
        <row r="939">
          <cell r="A939" t="str">
            <v>ORD00938</v>
          </cell>
          <cell r="Q939">
            <v>100337.32</v>
          </cell>
          <cell r="W939">
            <v>1</v>
          </cell>
          <cell r="Y939">
            <v>5</v>
          </cell>
        </row>
        <row r="940">
          <cell r="A940" t="str">
            <v>ORD00939</v>
          </cell>
          <cell r="Q940">
            <v>159821.57</v>
          </cell>
          <cell r="W940">
            <v>4</v>
          </cell>
          <cell r="Y940">
            <v>1</v>
          </cell>
        </row>
        <row r="941">
          <cell r="A941" t="str">
            <v>ORD00940</v>
          </cell>
          <cell r="Q941">
            <v>233592.52</v>
          </cell>
          <cell r="W941">
            <v>3</v>
          </cell>
          <cell r="Y941">
            <v>2</v>
          </cell>
        </row>
        <row r="942">
          <cell r="A942" t="str">
            <v>ORD00941</v>
          </cell>
          <cell r="Q942">
            <v>45894.6</v>
          </cell>
          <cell r="W942">
            <v>5</v>
          </cell>
          <cell r="Y942">
            <v>5</v>
          </cell>
        </row>
        <row r="943">
          <cell r="A943" t="str">
            <v>ORD00942</v>
          </cell>
          <cell r="Q943">
            <v>15821.37</v>
          </cell>
          <cell r="W943">
            <v>6</v>
          </cell>
          <cell r="Y943">
            <v>5</v>
          </cell>
        </row>
        <row r="944">
          <cell r="A944" t="str">
            <v>ORD00943</v>
          </cell>
          <cell r="Q944">
            <v>24382.32</v>
          </cell>
          <cell r="W944">
            <v>1</v>
          </cell>
          <cell r="Y944">
            <v>2</v>
          </cell>
        </row>
        <row r="945">
          <cell r="A945" t="str">
            <v>ORD00944</v>
          </cell>
          <cell r="Q945">
            <v>170733.26</v>
          </cell>
          <cell r="W945">
            <v>3</v>
          </cell>
          <cell r="Y945">
            <v>1</v>
          </cell>
        </row>
        <row r="946">
          <cell r="A946" t="str">
            <v>ORD00945</v>
          </cell>
          <cell r="Q946">
            <v>73265.990000000005</v>
          </cell>
          <cell r="W946">
            <v>3</v>
          </cell>
          <cell r="Y946">
            <v>5</v>
          </cell>
        </row>
        <row r="947">
          <cell r="A947" t="str">
            <v>ORD00946</v>
          </cell>
          <cell r="Q947">
            <v>109748.02</v>
          </cell>
          <cell r="W947">
            <v>10</v>
          </cell>
          <cell r="Y947">
            <v>3</v>
          </cell>
        </row>
        <row r="948">
          <cell r="A948" t="str">
            <v>ORD00947</v>
          </cell>
          <cell r="Q948">
            <v>17313.36</v>
          </cell>
          <cell r="W948">
            <v>4</v>
          </cell>
          <cell r="Y948">
            <v>4</v>
          </cell>
        </row>
        <row r="949">
          <cell r="A949" t="str">
            <v>ORD00948</v>
          </cell>
          <cell r="Q949">
            <v>5713.92</v>
          </cell>
          <cell r="W949">
            <v>4</v>
          </cell>
          <cell r="Y949">
            <v>3</v>
          </cell>
        </row>
        <row r="950">
          <cell r="A950" t="str">
            <v>ORD00949</v>
          </cell>
          <cell r="Q950">
            <v>28089.3</v>
          </cell>
          <cell r="W950">
            <v>7</v>
          </cell>
          <cell r="Y950">
            <v>3</v>
          </cell>
        </row>
        <row r="951">
          <cell r="A951" t="str">
            <v>ORD00950</v>
          </cell>
          <cell r="Q951">
            <v>6323.54</v>
          </cell>
          <cell r="W951">
            <v>2</v>
          </cell>
          <cell r="Y951">
            <v>2</v>
          </cell>
        </row>
        <row r="952">
          <cell r="A952" t="str">
            <v>ORD00951</v>
          </cell>
          <cell r="Q952">
            <v>102087.52</v>
          </cell>
          <cell r="W952">
            <v>7</v>
          </cell>
          <cell r="Y952">
            <v>1</v>
          </cell>
        </row>
        <row r="953">
          <cell r="A953" t="str">
            <v>ORD00952</v>
          </cell>
          <cell r="Q953">
            <v>53738.01</v>
          </cell>
          <cell r="W953">
            <v>9</v>
          </cell>
          <cell r="Y953">
            <v>3</v>
          </cell>
        </row>
        <row r="954">
          <cell r="A954" t="str">
            <v>ORD00953</v>
          </cell>
          <cell r="Q954">
            <v>183497.89</v>
          </cell>
          <cell r="W954">
            <v>4</v>
          </cell>
          <cell r="Y954">
            <v>1</v>
          </cell>
        </row>
        <row r="955">
          <cell r="A955" t="str">
            <v>ORD00954</v>
          </cell>
          <cell r="Q955">
            <v>117974.64</v>
          </cell>
          <cell r="W955">
            <v>6</v>
          </cell>
          <cell r="Y955">
            <v>5</v>
          </cell>
        </row>
        <row r="956">
          <cell r="A956" t="str">
            <v>ORD00955</v>
          </cell>
          <cell r="Q956">
            <v>129940.82</v>
          </cell>
          <cell r="W956">
            <v>7</v>
          </cell>
          <cell r="Y956">
            <v>4</v>
          </cell>
        </row>
        <row r="957">
          <cell r="A957" t="str">
            <v>ORD00956</v>
          </cell>
          <cell r="Q957">
            <v>142840.72</v>
          </cell>
          <cell r="W957">
            <v>7</v>
          </cell>
          <cell r="Y957">
            <v>3</v>
          </cell>
        </row>
        <row r="958">
          <cell r="A958" t="str">
            <v>ORD00957</v>
          </cell>
          <cell r="Q958">
            <v>9995.06</v>
          </cell>
          <cell r="W958">
            <v>5</v>
          </cell>
          <cell r="Y958">
            <v>3</v>
          </cell>
        </row>
        <row r="959">
          <cell r="A959" t="str">
            <v>ORD00958</v>
          </cell>
          <cell r="Q959">
            <v>133934.01</v>
          </cell>
          <cell r="W959">
            <v>7</v>
          </cell>
          <cell r="Y959">
            <v>3</v>
          </cell>
        </row>
        <row r="960">
          <cell r="A960" t="str">
            <v>ORD00959</v>
          </cell>
          <cell r="Q960">
            <v>54104.92</v>
          </cell>
          <cell r="W960">
            <v>9</v>
          </cell>
          <cell r="Y960">
            <v>3</v>
          </cell>
        </row>
        <row r="961">
          <cell r="A961" t="str">
            <v>ORD00960</v>
          </cell>
          <cell r="Q961">
            <v>44762.9</v>
          </cell>
          <cell r="W961">
            <v>7</v>
          </cell>
          <cell r="Y961">
            <v>3</v>
          </cell>
        </row>
        <row r="962">
          <cell r="A962" t="str">
            <v>ORD00961</v>
          </cell>
          <cell r="Q962">
            <v>114433.64</v>
          </cell>
          <cell r="W962">
            <v>9</v>
          </cell>
          <cell r="Y962">
            <v>2</v>
          </cell>
        </row>
        <row r="963">
          <cell r="A963" t="str">
            <v>ORD00962</v>
          </cell>
          <cell r="Q963">
            <v>31078.5</v>
          </cell>
          <cell r="W963">
            <v>6</v>
          </cell>
          <cell r="Y963">
            <v>1</v>
          </cell>
        </row>
        <row r="964">
          <cell r="A964" t="str">
            <v>ORD00963</v>
          </cell>
          <cell r="Q964">
            <v>43271.54</v>
          </cell>
          <cell r="W964">
            <v>7</v>
          </cell>
          <cell r="Y964">
            <v>2</v>
          </cell>
        </row>
        <row r="965">
          <cell r="A965" t="str">
            <v>ORD00964</v>
          </cell>
          <cell r="Q965">
            <v>15384.96</v>
          </cell>
          <cell r="W965">
            <v>4</v>
          </cell>
          <cell r="Y965">
            <v>2</v>
          </cell>
        </row>
        <row r="966">
          <cell r="A966" t="str">
            <v>ORD00965</v>
          </cell>
          <cell r="Q966">
            <v>165492.79999999999</v>
          </cell>
          <cell r="W966">
            <v>2</v>
          </cell>
          <cell r="Y966">
            <v>1</v>
          </cell>
        </row>
        <row r="967">
          <cell r="A967" t="str">
            <v>ORD00966</v>
          </cell>
          <cell r="Q967">
            <v>20398.62</v>
          </cell>
          <cell r="W967">
            <v>8</v>
          </cell>
          <cell r="Y967">
            <v>3</v>
          </cell>
        </row>
        <row r="968">
          <cell r="A968" t="str">
            <v>ORD00967</v>
          </cell>
          <cell r="Q968">
            <v>29750.82</v>
          </cell>
          <cell r="W968">
            <v>1</v>
          </cell>
          <cell r="Y968">
            <v>4</v>
          </cell>
        </row>
        <row r="969">
          <cell r="A969" t="str">
            <v>ORD00968</v>
          </cell>
          <cell r="Q969">
            <v>8854.08</v>
          </cell>
          <cell r="W969">
            <v>2</v>
          </cell>
          <cell r="Y969">
            <v>5</v>
          </cell>
        </row>
        <row r="970">
          <cell r="A970" t="str">
            <v>ORD00969</v>
          </cell>
          <cell r="Q970">
            <v>155697</v>
          </cell>
          <cell r="W970">
            <v>8</v>
          </cell>
          <cell r="Y970">
            <v>2</v>
          </cell>
        </row>
        <row r="971">
          <cell r="A971" t="str">
            <v>ORD00970</v>
          </cell>
          <cell r="Q971">
            <v>35491.99</v>
          </cell>
          <cell r="W971">
            <v>6</v>
          </cell>
          <cell r="Y971">
            <v>5</v>
          </cell>
        </row>
        <row r="972">
          <cell r="A972" t="str">
            <v>ORD00971</v>
          </cell>
          <cell r="Q972">
            <v>79543.64</v>
          </cell>
          <cell r="W972">
            <v>5</v>
          </cell>
          <cell r="Y972">
            <v>1</v>
          </cell>
        </row>
        <row r="973">
          <cell r="A973" t="str">
            <v>ORD00972</v>
          </cell>
          <cell r="Q973">
            <v>14023.57</v>
          </cell>
          <cell r="W973">
            <v>7</v>
          </cell>
          <cell r="Y973">
            <v>5</v>
          </cell>
        </row>
        <row r="974">
          <cell r="A974" t="str">
            <v>ORD00973</v>
          </cell>
          <cell r="Q974">
            <v>138092.24</v>
          </cell>
          <cell r="W974">
            <v>10</v>
          </cell>
          <cell r="Y974">
            <v>1</v>
          </cell>
        </row>
        <row r="975">
          <cell r="A975" t="str">
            <v>ORD00974</v>
          </cell>
          <cell r="Q975">
            <v>120568.38</v>
          </cell>
          <cell r="W975">
            <v>3</v>
          </cell>
          <cell r="Y975">
            <v>5</v>
          </cell>
        </row>
        <row r="976">
          <cell r="A976" t="str">
            <v>ORD00975</v>
          </cell>
          <cell r="Q976">
            <v>182183.3</v>
          </cell>
          <cell r="W976">
            <v>10</v>
          </cell>
          <cell r="Y976">
            <v>1</v>
          </cell>
        </row>
        <row r="977">
          <cell r="A977" t="str">
            <v>ORD00976</v>
          </cell>
          <cell r="Q977">
            <v>34393.53</v>
          </cell>
          <cell r="W977">
            <v>7</v>
          </cell>
          <cell r="Y977">
            <v>5</v>
          </cell>
        </row>
        <row r="978">
          <cell r="A978" t="str">
            <v>ORD00977</v>
          </cell>
          <cell r="Q978">
            <v>123079.26</v>
          </cell>
          <cell r="W978">
            <v>5</v>
          </cell>
          <cell r="Y978">
            <v>3</v>
          </cell>
        </row>
        <row r="979">
          <cell r="A979" t="str">
            <v>ORD00978</v>
          </cell>
          <cell r="Q979">
            <v>113189.92</v>
          </cell>
          <cell r="W979">
            <v>8</v>
          </cell>
          <cell r="Y979">
            <v>5</v>
          </cell>
        </row>
        <row r="980">
          <cell r="A980" t="str">
            <v>ORD00979</v>
          </cell>
          <cell r="Q980">
            <v>14123.65</v>
          </cell>
          <cell r="W980">
            <v>2</v>
          </cell>
          <cell r="Y980">
            <v>4</v>
          </cell>
        </row>
        <row r="981">
          <cell r="A981" t="str">
            <v>ORD00980</v>
          </cell>
          <cell r="Q981">
            <v>53892.84</v>
          </cell>
          <cell r="W981">
            <v>2</v>
          </cell>
          <cell r="Y981">
            <v>1</v>
          </cell>
        </row>
        <row r="982">
          <cell r="A982" t="str">
            <v>ORD00981</v>
          </cell>
          <cell r="Q982">
            <v>4573.72</v>
          </cell>
          <cell r="W982">
            <v>10</v>
          </cell>
          <cell r="Y982">
            <v>4</v>
          </cell>
        </row>
        <row r="983">
          <cell r="A983" t="str">
            <v>ORD00982</v>
          </cell>
          <cell r="Q983">
            <v>26928.54</v>
          </cell>
          <cell r="W983">
            <v>1</v>
          </cell>
          <cell r="Y983">
            <v>3</v>
          </cell>
        </row>
        <row r="984">
          <cell r="A984" t="str">
            <v>ORD00983</v>
          </cell>
          <cell r="Q984">
            <v>107449.26</v>
          </cell>
          <cell r="W984">
            <v>8</v>
          </cell>
          <cell r="Y984">
            <v>1</v>
          </cell>
        </row>
        <row r="985">
          <cell r="A985" t="str">
            <v>ORD00984</v>
          </cell>
          <cell r="Q985">
            <v>23617.97</v>
          </cell>
          <cell r="W985">
            <v>4</v>
          </cell>
          <cell r="Y985">
            <v>3</v>
          </cell>
        </row>
        <row r="986">
          <cell r="A986" t="str">
            <v>ORD00985</v>
          </cell>
          <cell r="Q986">
            <v>139741.74</v>
          </cell>
          <cell r="W986">
            <v>7</v>
          </cell>
          <cell r="Y986">
            <v>4</v>
          </cell>
        </row>
        <row r="987">
          <cell r="A987" t="str">
            <v>ORD00986</v>
          </cell>
          <cell r="Q987">
            <v>2623.75</v>
          </cell>
          <cell r="W987">
            <v>6</v>
          </cell>
          <cell r="Y987">
            <v>5</v>
          </cell>
        </row>
        <row r="988">
          <cell r="A988" t="str">
            <v>ORD00987</v>
          </cell>
          <cell r="Q988">
            <v>27760.560000000001</v>
          </cell>
          <cell r="W988">
            <v>10</v>
          </cell>
          <cell r="Y988">
            <v>4</v>
          </cell>
        </row>
        <row r="989">
          <cell r="A989" t="str">
            <v>ORD00988</v>
          </cell>
          <cell r="Q989">
            <v>11044.29</v>
          </cell>
          <cell r="W989">
            <v>9</v>
          </cell>
          <cell r="Y989">
            <v>1</v>
          </cell>
        </row>
        <row r="990">
          <cell r="A990" t="str">
            <v>ORD00989</v>
          </cell>
          <cell r="Q990">
            <v>3384.45</v>
          </cell>
          <cell r="W990">
            <v>6</v>
          </cell>
          <cell r="Y990">
            <v>2</v>
          </cell>
        </row>
        <row r="991">
          <cell r="A991" t="str">
            <v>ORD00990</v>
          </cell>
          <cell r="Q991">
            <v>159967.57999999999</v>
          </cell>
          <cell r="W991">
            <v>3</v>
          </cell>
          <cell r="Y991">
            <v>4</v>
          </cell>
        </row>
        <row r="992">
          <cell r="A992" t="str">
            <v>ORD00991</v>
          </cell>
          <cell r="Q992">
            <v>21752.48</v>
          </cell>
          <cell r="W992">
            <v>8</v>
          </cell>
          <cell r="Y992">
            <v>2</v>
          </cell>
        </row>
        <row r="993">
          <cell r="A993" t="str">
            <v>ORD00992</v>
          </cell>
          <cell r="Q993">
            <v>185029.08</v>
          </cell>
          <cell r="W993">
            <v>8</v>
          </cell>
          <cell r="Y993">
            <v>2</v>
          </cell>
        </row>
        <row r="994">
          <cell r="A994" t="str">
            <v>ORD00993</v>
          </cell>
          <cell r="Q994">
            <v>17555.88</v>
          </cell>
          <cell r="W994">
            <v>3</v>
          </cell>
          <cell r="Y994">
            <v>2</v>
          </cell>
        </row>
        <row r="995">
          <cell r="A995" t="str">
            <v>ORD00994</v>
          </cell>
          <cell r="Q995">
            <v>23374.77</v>
          </cell>
          <cell r="W995">
            <v>7</v>
          </cell>
          <cell r="Y995">
            <v>4</v>
          </cell>
        </row>
        <row r="996">
          <cell r="A996" t="str">
            <v>ORD00995</v>
          </cell>
          <cell r="Q996">
            <v>79137.320000000007</v>
          </cell>
          <cell r="W996">
            <v>5</v>
          </cell>
          <cell r="Y996">
            <v>5</v>
          </cell>
        </row>
        <row r="997">
          <cell r="A997" t="str">
            <v>ORD00996</v>
          </cell>
          <cell r="Q997">
            <v>8376.9699999999993</v>
          </cell>
          <cell r="W997">
            <v>6</v>
          </cell>
          <cell r="Y997">
            <v>5</v>
          </cell>
        </row>
        <row r="998">
          <cell r="A998" t="str">
            <v>ORD00997</v>
          </cell>
          <cell r="Q998">
            <v>17488.86</v>
          </cell>
          <cell r="W998">
            <v>8</v>
          </cell>
          <cell r="Y998">
            <v>4</v>
          </cell>
        </row>
        <row r="999">
          <cell r="A999" t="str">
            <v>ORD00998</v>
          </cell>
          <cell r="Q999">
            <v>20077.599999999999</v>
          </cell>
          <cell r="W999">
            <v>2</v>
          </cell>
          <cell r="Y999">
            <v>3</v>
          </cell>
        </row>
        <row r="1000">
          <cell r="A1000" t="str">
            <v>ORD00999</v>
          </cell>
          <cell r="Q1000">
            <v>13369.64</v>
          </cell>
          <cell r="W1000">
            <v>2</v>
          </cell>
          <cell r="Y1000">
            <v>5</v>
          </cell>
        </row>
        <row r="1001">
          <cell r="A1001" t="str">
            <v>ORD01000</v>
          </cell>
          <cell r="Q1001">
            <v>74102.61</v>
          </cell>
          <cell r="W1001">
            <v>9</v>
          </cell>
          <cell r="Y1001">
            <v>3</v>
          </cell>
        </row>
      </sheetData>
      <sheetData sheetId="4"/>
      <sheetData sheetId="5"/>
      <sheetData sheetId="6"/>
      <sheetData sheetId="7">
        <row r="1">
          <cell r="B1" t="str">
            <v>Revenue</v>
          </cell>
          <cell r="E1" t="str">
            <v>Revenue</v>
          </cell>
          <cell r="H1" t="str">
            <v>Revenue</v>
          </cell>
          <cell r="K1" t="str">
            <v>Revenue</v>
          </cell>
          <cell r="N1" t="str">
            <v>Revenue</v>
          </cell>
          <cell r="Q1" t="str">
            <v>Revenue</v>
          </cell>
          <cell r="T1" t="str">
            <v>Revenue</v>
          </cell>
          <cell r="W1" t="str">
            <v>Revenue</v>
          </cell>
        </row>
        <row r="2">
          <cell r="A2" t="str">
            <v>Apr 25</v>
          </cell>
          <cell r="B2">
            <v>4588151.33</v>
          </cell>
          <cell r="D2" t="str">
            <v>Electronics</v>
          </cell>
          <cell r="E2">
            <v>56938115.930000015</v>
          </cell>
          <cell r="G2" t="str">
            <v>Backpack</v>
          </cell>
          <cell r="H2">
            <v>6917057.3099999968</v>
          </cell>
          <cell r="J2" t="str">
            <v>Adidas</v>
          </cell>
          <cell r="K2">
            <v>6098317.3000000007</v>
          </cell>
          <cell r="M2" t="str">
            <v>Card</v>
          </cell>
          <cell r="N2">
            <v>18942325.819999993</v>
          </cell>
          <cell r="P2" t="str">
            <v>Mobile App</v>
          </cell>
          <cell r="Q2">
            <v>41023498.219999991</v>
          </cell>
          <cell r="S2" t="str">
            <v>No Return</v>
          </cell>
          <cell r="T2">
            <v>40434796.419999987</v>
          </cell>
          <cell r="V2" t="str">
            <v>Maharashtra</v>
          </cell>
          <cell r="W2">
            <v>22479226.129999995</v>
          </cell>
        </row>
        <row r="3">
          <cell r="A3" t="str">
            <v>May 25</v>
          </cell>
          <cell r="B3">
            <v>6343413.3999999985</v>
          </cell>
          <cell r="D3" t="str">
            <v>Fashion</v>
          </cell>
          <cell r="E3">
            <v>16804487.890000004</v>
          </cell>
          <cell r="G3" t="str">
            <v>Camera</v>
          </cell>
          <cell r="H3">
            <v>7249247.120000002</v>
          </cell>
          <cell r="J3" t="str">
            <v>Apple</v>
          </cell>
          <cell r="K3">
            <v>7971239</v>
          </cell>
          <cell r="M3" t="str">
            <v>Cash on Delivery</v>
          </cell>
          <cell r="N3">
            <v>19666864.139999986</v>
          </cell>
          <cell r="P3" t="str">
            <v>Website</v>
          </cell>
          <cell r="Q3">
            <v>39636162.910000019</v>
          </cell>
          <cell r="S3" t="str">
            <v>Returned</v>
          </cell>
          <cell r="T3">
            <v>40224864.710000016</v>
          </cell>
          <cell r="V3" t="str">
            <v>Punjab</v>
          </cell>
          <cell r="W3">
            <v>18728487.509999994</v>
          </cell>
        </row>
        <row r="4">
          <cell r="A4" t="str">
            <v>Jun 25</v>
          </cell>
          <cell r="B4">
            <v>5495095.5600000005</v>
          </cell>
          <cell r="D4" t="str">
            <v>Accessories</v>
          </cell>
          <cell r="E4">
            <v>6917057.3099999968</v>
          </cell>
          <cell r="G4" t="str">
            <v>Headphones</v>
          </cell>
          <cell r="H4">
            <v>9465190.9499999993</v>
          </cell>
          <cell r="J4" t="str">
            <v>Boat</v>
          </cell>
          <cell r="K4">
            <v>8909490.8800000027</v>
          </cell>
          <cell r="M4" t="str">
            <v>Net Banking</v>
          </cell>
          <cell r="N4">
            <v>20649726.420000017</v>
          </cell>
          <cell r="V4" t="str">
            <v>Delhi</v>
          </cell>
          <cell r="W4">
            <v>10903516.760000009</v>
          </cell>
        </row>
        <row r="5">
          <cell r="A5" t="str">
            <v>Jul 25</v>
          </cell>
          <cell r="B5">
            <v>7245697.5800000001</v>
          </cell>
          <cell r="G5" t="str">
            <v>Keyboard</v>
          </cell>
          <cell r="H5">
            <v>10282369.440000003</v>
          </cell>
          <cell r="J5" t="str">
            <v>Dell</v>
          </cell>
          <cell r="K5">
            <v>9543123.0299999993</v>
          </cell>
          <cell r="M5" t="str">
            <v>UPI</v>
          </cell>
          <cell r="N5">
            <v>21400744.749999996</v>
          </cell>
          <cell r="V5" t="str">
            <v>Uttar Pradesh</v>
          </cell>
          <cell r="W5">
            <v>10075712.010000004</v>
          </cell>
        </row>
        <row r="6">
          <cell r="A6" t="str">
            <v>Aug 25</v>
          </cell>
          <cell r="B6">
            <v>7105714.5899999989</v>
          </cell>
          <cell r="G6" t="str">
            <v>Laptop</v>
          </cell>
          <cell r="H6">
            <v>7460016.0599999996</v>
          </cell>
          <cell r="J6" t="str">
            <v>HP</v>
          </cell>
          <cell r="K6">
            <v>7645663.7899999963</v>
          </cell>
          <cell r="V6" t="str">
            <v>Karnataka</v>
          </cell>
          <cell r="W6">
            <v>9693364.7499999981</v>
          </cell>
        </row>
        <row r="7">
          <cell r="A7" t="str">
            <v>Sep 25</v>
          </cell>
          <cell r="B7">
            <v>7191098.0500000017</v>
          </cell>
          <cell r="G7" t="str">
            <v>Mouse</v>
          </cell>
          <cell r="H7">
            <v>8081798.0299999993</v>
          </cell>
          <cell r="J7" t="str">
            <v>Lenovo</v>
          </cell>
          <cell r="K7">
            <v>7826678.6000000024</v>
          </cell>
          <cell r="V7" t="str">
            <v>Rajasthan</v>
          </cell>
          <cell r="W7">
            <v>8779353.9700000007</v>
          </cell>
        </row>
        <row r="8">
          <cell r="A8" t="str">
            <v>Oct 25</v>
          </cell>
          <cell r="B8">
            <v>6965480.6200000001</v>
          </cell>
          <cell r="G8" t="str">
            <v>Phone</v>
          </cell>
          <cell r="H8">
            <v>7200893.160000002</v>
          </cell>
          <cell r="J8" t="str">
            <v>Nike</v>
          </cell>
          <cell r="K8">
            <v>8119400.5200000014</v>
          </cell>
        </row>
        <row r="9">
          <cell r="A9" t="str">
            <v>Nov 25</v>
          </cell>
          <cell r="B9">
            <v>6656273.5199999977</v>
          </cell>
          <cell r="G9" t="str">
            <v>Shoes</v>
          </cell>
          <cell r="H9">
            <v>8324494.6699999981</v>
          </cell>
          <cell r="J9" t="str">
            <v>Noise</v>
          </cell>
          <cell r="K9">
            <v>8225471.6700000018</v>
          </cell>
        </row>
        <row r="10">
          <cell r="A10" t="str">
            <v>Dec 25</v>
          </cell>
          <cell r="B10">
            <v>8431313.3100000024</v>
          </cell>
          <cell r="G10" t="str">
            <v>Tablet</v>
          </cell>
          <cell r="H10">
            <v>7198601.1700000027</v>
          </cell>
          <cell r="J10" t="str">
            <v>Samsung</v>
          </cell>
          <cell r="K10">
            <v>6787101.8400000008</v>
          </cell>
        </row>
        <row r="11">
          <cell r="A11" t="str">
            <v>Jan 26</v>
          </cell>
          <cell r="B11">
            <v>6908071.5400000019</v>
          </cell>
          <cell r="G11" t="str">
            <v>Watch</v>
          </cell>
          <cell r="H11">
            <v>8479993.2199999951</v>
          </cell>
          <cell r="J11" t="str">
            <v>Sony</v>
          </cell>
          <cell r="K11">
            <v>9533174.4999999963</v>
          </cell>
        </row>
        <row r="12">
          <cell r="A12" t="str">
            <v>Feb 26</v>
          </cell>
          <cell r="B12">
            <v>5033349.53</v>
          </cell>
        </row>
        <row r="13">
          <cell r="A13" t="str">
            <v>Mar 26</v>
          </cell>
          <cell r="B13">
            <v>6781150.3799999999</v>
          </cell>
        </row>
        <row r="14">
          <cell r="A14" t="str">
            <v>Apr 26</v>
          </cell>
          <cell r="B14">
            <v>1914851.7200000002</v>
          </cell>
        </row>
      </sheetData>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4:36:57.301"/>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2 56,'0'-32,"0"26,0 22,9 245,-1-57,-3 605,-5-308,11-669,-2 43,-8-1154,-2 1252,-11-145,3 137,5 32,0 10,1 8,0 1,1-1,1 1,0 16,1-6,-5 694,7-457,16 342,-4-217,-13-378,4 91,-5-100,0 1,0-1,0 0,1 0,-1 0,0 0,0 1,1-1,-1 0,1 0,-1 0,1 0,-1 0,1 0,0 1,0-3,0 1,0-1,-1 0,1 1,0-1,-1 0,1 0,-1 0,1 1,-1-1,1 0,-1 0,0 0,1 0,-1 0,0 0,0 0,1 0,-1-2,7-34,-1 0,1-49,-7 85,16-585,-5 115,-7 364,28-321,-30 413,1 1,0 0,5-15,1 17,-9 12,0 0,0 0,1 0,-1 0,0 0,0 0,1 0,-1 0,0 0,1 0,-1 0,0 1,0-1,1 0,-1 0,0 0,0 0,1 0,-1 0,0 1,0-1,0 0,1 0,-1 0,0 1,0-1,0 0,0 0,1 1,-1-1,0 0,0 0,0 1,3 7,-1-1,1 1,-2 0,1 0,0 10,16 390,-18-303,1 1313,-3-911,2-466,4 129,4-123,-2-35,-1-16,3-24,5-51,3-85,-7-94,-7 186,4-1485,4 1704,-1-12,3 611,-5-104,-6-590,10 56,-1-74,-10-33,0-1,0 0,0 1,0-1,0 0,1 0,-1 1,0-1,0 0,0 1,0-1,1 0,-1 0,0 1,0-1,1 0,-1 0,0 0,1 1,-1-1,0 0,0 0,1 0,-1 0,0 0,1 1,-1-1,0 0,1 0,-1 0,0 0,1 0,-1 0,0 0,1 0,-1 0,0-1,1 1,-1 0,0 0,1 0,-1 0,0 0,1 0,-1-1,0 1,0 0,1 0,-1 0,0-1,0 1,1 0,-1-1,0 1,0 0,0 0,0-1,1 1,-1-1,10-22,1-30,-2 1,4-94,-10 101,20-537,-21-2,-2 427,-2-55,-1 1122,5-486,-3-307,11 247,-9-356,4 27,-5-34,0 0,1 1,-1-1,0 0,1 1,-1-1,1 0,-1 0,1 0,0 1,-1-1,1 0,0 0,0 0,0 0,0 0,1 1,-2-2,1 0,0 0,-1-1,1 1,-1 0,1 0,-1 0,1-1,-1 1,1 0,-1 0,1-1,-1 1,1 0,-1-1,0 1,1-1,-1 1,1-1,-1 1,0-1,1 1,-1-1,0 1,0-1,0 1,1-1,-1 1,0-1,0 1,0-2,6-15,-2-1,0 1,-1-1,0 0,-1-22,-1 19,16-667,-16 432,5-53,1 45,13-54,-13 276,-4 39,1 9,6 67,15 445,-15-255,29 961,-38-1197,3 75,-2-89,0-11,2-22,5-312,-10 216,1-11,5-279,3 277,26-145,-30 252,-4 17,0-1,1 1,0 0,0-1,1 1,0 0,0 0,0 0,5-8,-4 13,0 8,1 28,-2-1,-2 58,-1-30,-2 1024,3-1069,4 100,0-99,-1-21,-1-12,11-146,7-500,-4 63,-8 508,-4 68,-4 21,0 0,1 0,-1 0,0 0,0 0,0 0,0 0,0 0,0 0,0 0,1 0,-1 0,0 0,0 0,0 0,0 0,0 0,0 0,0 0,1 0,-1 0,0 0,0 0,0 0,0 0,0 0,0 0,0 0,1 1,-1-1,0 0,0 0,0 0,0 0,0 0,0 0,0 0,0 0,0 0,0 1,0-1,0 0,0 0,0 0,0 0,0 0,0 0,0 1,0-1,0 0,0 0,0 0,0 0,0 0,0 0,0 0,0 1,0-1,0 0,0 0,0 0,0 0,0 0,4 39,16 301,19 260,-32-514,59 442,-64-516,-2-8,1 1,0-1,0 1,0-1,0 0,1 1,0-1,0 0,0 0,0 0,4 5,-6-9,1 0,-1 0,0 0,1 0,-1 0,0 0,1 0,-1 0,0 0,1 0,-1 0,0 0,0 0,1 0,-1 0,0 0,1-1,-1 1,0 0,0 0,1 0,-1 0,0-1,0 1,1 0,-1 0,0-1,0 1,0 0,0 0,1-1,-1 1,0 0,0 0,0-1,0 1,0 0,0-1,0 1,0 0,0-1,0 1,0 0,0-1,0 1,5-18,0 1,-2-1,0 0,1-24,-3 28,26-486,-7 78,8 154,-16 211,-6 48,-2 13,-1 10,0-1,-1 0,0 1,-1-1,-2 26,2 0,-1 467,6 169,-4-631,-1-9,1 0,2 0,10 43,-7-60,-7-18,0 0,0 1,0-1,0 0,0 0,0 0,1 0,-1 1,0-1,0 0,0 0,0 0,0 0,0 0,1 0,-1 1,0-1,0 0,0 0,0 0,0 0,1 0,-1 0,0 0,0 0,0 0,0 0,1 0,-1 0,0 0,0 0,0 0,1 0,-1 0,0 0,0 0,0 0,0 0,1 0,-1 0,0 0,1-3,1 1,-1 0,0-1,0 1,0-1,0 0,-1 1,1-1,0-4,27-382,-25 302,-2 60,48-701,-36 640,-13 86,0-1,0 1,1 0,-1 0,1 0,-1 0,1 0,0 0,-1 0,1 0,0 1,2-4,-1 7,-1 0,-1-1,1 1,0 0,0 0,-1 0,1 0,-1 0,1 0,-1 0,0 0,0 3,27 328,-16-148,66 491,-73-651,-3-13,1-1,0 1,0-1,2 0,-1 0,1 0,1 0,5 10,-9-21,-1 1,0-1,0 0,0 0,0 1,0-1,0 0,0 1,0-1,1 0,-1 0,0 1,0-1,0 0,1 0,-1 0,0 1,0-1,1 0,-1 0,0 0,0 0,1 1,-1-1,0 0,1 0,-1 0,0 0,0 0,1 0,-1 0,0 0,1 0,-1 0,0 0,1 0,-1 0,0 0,0 0,1 0,-1 0,0-1,1 1,-1 0,0 0,0 0,1 0,-1-1,0 1,8-18,0-19,-1 0,4-51,-4-82,-6 108,26-526,-21 530,-4 46,0 17,0 25,0 283,2 54,-2-305,33 390,-33-438,-1-8,-1 0,1 0,0 0,1 0,-1 0,1-1,0 1,1 0,-1-1,6 7,-8-11,0-1,0 0,0 0,1 0,-1 0,0 0,0 0,1 1,-1-1,0 0,0 0,1 0,-1 0,0 0,0 0,0 0,1 0,-1 0,0 0,0 0,1 0,-1 0,0 0,0-1,1 1,-1 0,0 0,0 0,1 0,-1 0,0 0,0-1,0 1,0 0,1 0,-1 0,0 0,0-1,0 1,0 0,0 0,1-1,-1 1,0 0,0 0,0 0,0-1,0 1,0 0,0 0,0-1,0 1,0 0,0-1,3-9,-1-1,0 1,0-1,-1 0,-1-19,0 5,5-199,21-337,-17 497,-9 62,0 0,0 0,1 0,-1 0,1 0,-1 0,1 0,0 1,0-1,1-2,-2 4,1 0,-1 0,0 0,0 0,1 0,-1 0,0 0,1 0,-1 0,0 0,0 0,1 0,-1 1,0-1,0 0,1 0,-1 0,0 0,0 0,0 1,1-1,-1 0,0 0,0 1,0-1,0 0,1 0,-1 1,0-1,0 0,0 0,0 1,0-1,0 0,0 0,0 1,0-1,0 0,0 1,10 48,23 317,22 181,-54-536,0-1,1 1,0-1,0 0,5 13,-7-22,0-1,0 0,0 1,1-1,-1 0,0 1,0-1,0 0,0 0,0 1,0-1,1 0,-1 0,0 1,0-1,0 0,1 0,-1 1,0-1,0 0,1 0,-1 0,0 0,1 1,-1-1,0 0,0 0,1 0,-1 0,0 0,1 0,-1 0,1 0,6-9,2-23,-9 30,12-65,-4 0,1-100,7-68,-13 225,-1 11,-1 18,1 245,-2-258,1 1,-1 0,1-1,0 1,1-1,-1 1,5 10,-6-17,0 1,0-1,0 0,0 1,0-1,0 0,1 1,-1-1,0 0,0 1,0-1,0 0,1 0,-1 1,0-1,0 0,1 1,-1-1,0 0,0 0,1 0,-1 1,0-1,1 0,-1 0,0 0,1 0,-1 1,0-1,1 0,-1 0,0 0,1 0,-1 0,0 0,1 0,-1 0,0 0,1 0,-1 0,1 0,-1-1,0 1,1 0,-1 0,0 0,0 0,1-1,-1 1,0 0,1 0,-1 0,0-1,0 1,1 0,-1 0,0-1,0 1,0 0,1-1,-1 1,0 0,0-1,0 1,0-1,8-24,-4-3,-1-31,-3 37,1 0,2 1,4-22,-7 42,0 1,0 0,0 0,0 0,0 0,0 0,0-1,0 1,0 0,0 0,0 0,0 0,0 0,0 0,0-1,0 1,0 0,0 0,0 0,0 0,0 0,0-1,0 1,0 0,0 0,0 0,0 0,1 0,-1 0,0 0,0 0,0 0,0-1,0 1,0 0,0 0,1 0,-1 0,0 0,0 0,0 0,0 0,0 0,1 0,-1 0,0 0,0 0,0 0,0 0,0 0,0 0,1 0,3 10,3 21,-6-27,10 56,-4-13,3 0,2-1,20 53,-30-94,1 1,0-1,0 0,0 0,0 0,1 0,0-1,0 1,0-1,7 5,-10-8,1 0,0 0,-1 0,1 0,0-1,-1 1,1 0,0-1,0 0,0 1,0-1,0 0,-1 0,1 0,0 0,0-1,0 1,0 0,-1-1,1 1,0-1,0 1,-1-1,1 0,0 0,-1 0,1 0,-1 0,1 0,-1-1,1 1,-1 0,0-1,0 1,2-3,3-5,0 1,0-2,-1 1,0-1,-1 1,0-1,-1-1,0 1,3-19,0-13,1-46,-6 68,2-152,-7 483,4-308,0 3,0-1,1 1,0-1,-1 1,2-1,2 11,-4-16,1 0,-1 0,0 0,0 0,0 0,0 0,1 1,-1-1,0 0,0 0,0 0,0 0,1 0,-1 0,0 0,0 0,0 0,1 0,-1 0,0 0,0 0,0 0,0 0,1 0,-1 0,0-1,0 1,0 0,0 0,1 0,-1 0,0 0,0 0,0 0,0-1,0 1,1 0,-1 0,0 0,0 0,0-1,0 1,0 0,0 0,0 0,0 0,0-1,0 1,0 0,0 0,0 0,0 0,0-1,0 1,6-14,-1-10,0-2,-2 1,1-32,-3 31,1 0,11-51,-13 77,0 0,0 0,0 0,0-1,0 1,0 0,0 0,0-1,0 1,0 0,0 0,0 0,0-1,0 1,1 0,-1 0,0 0,0-1,0 1,0 0,0 0,0 0,1-1,-1 1,0 0,0 0,0 0,1 0,-1 0,0 0,0 0,0-1,1 1,-1 0,0 0,0 0,0 0,1 0,-1 0,0 0,0 0,1 0,-1 0,0 0,8 11,3 23,-11-33,11 36,25 81,-30-101,1-1,1 1,1-1,17 25,-22-37,-1 1,1-1,0 0,1 0,-1 0,0 0,1-1,0 0,5 3,-8-5,0-1,0 1,-1 0,1-1,0 1,0-1,0 0,0 0,0 0,0 1,0-2,-1 1,1 0,0 0,0-1,0 1,0-1,0 1,-1-1,1 0,0 0,-1 0,1 0,0 0,-1 0,1 0,-1-1,0 1,1 0,0-2,2-3,0 1,0-1,-1 0,0 0,0 0,0-1,3-11,7-49,-9 46,12-109,-9 72,-7 75,1 1,1-1,0 1,9 30,-4-21,-5-15,0-2,0 1,0-1,1 0,1 0,0 0,0 0,10 16,-14-25,1 0,-1 0,1-1,-1 1,1 0,-1-1,1 1,0 0,-1-1,1 1,0-1,-1 1,1-1,0 1,0-1,0 0,-1 1,1-1,0 0,0 0,0 0,0 1,0-1,-1 0,3 0,-2-1,0 1,0-1,0 0,0 1,0-1,0 0,0 0,0 0,0 1,-1-1,1 0,0 0,-1 0,1 0,0-1,0 0,2-7,1-1,-1 0,2-13,-4 21,18-118,3-12,-21 127,9-31,-10 35,1-1,0 0,0 0,-1 0,1 0,0 1,1-1,-1 1,0-1,0 1,1-1,-1 1,4-3,-5 4,1 0,0-1,0 1,-1 0,1 0,0 0,0 0,0 0,-1 0,1 0,0 0,0 0,-1 1,1-1,0 0,0 0,-1 1,1-1,0 0,-1 1,1-1,0 1,-1-1,1 1,-1-1,1 1,-1-1,1 1,0 1,14 21,26 70,1 3,-36-84,1 0,0-1,1 0,0 0,15 14,-21-23,-1-1,1 1,0-1,-1 0,1 1,0-1,0 0,-1 0,1 0,0 0,0 0,0-1,0 1,3 0,-3-1,-1-1,0 1,0 0,0-1,0 1,0-1,1 1,-1-1,0 1,0-1,0 0,0 0,-1 1,1-1,0 0,0 0,0 0,-1 0,1 0,0 0,-1 0,1 0,-1 0,1-1,-1 1,1-2,6-20,0-1,-2 0,-1 0,-1 0,1-39,-3 33,1 0,13-57,-11 80,-1 14,0 18,-2 63,-2-53,2-1,8 62,-7-91,-1 1,1-1,0 0,0 0,0-1,4 6,-6-9,0 0,0-1,1 1,-1 0,1-1,-1 1,1 0,-1-1,1 1,-1 0,1-1,0 1,-1-1,1 0,0 1,-1-1,1 1,0-1,0 0,-1 1,1-1,0 0,0 0,0 0,-1 0,1 0,0 0,0 0,0 0,-1 0,1 0,0 0,0 0,0-1,-1 1,1 0,0 0,0-1,-1 1,1-1,0 1,-1 0,1-1,0 0,-1 1,1-1,0 0,3-4,0 0,0 0,-1-1,0 1,0-1,0 0,3-11,11-47,-16 59,23-134,4-17,-16 117,-7 29,0 11,-1 17,6 136,-9-105,2 0,11 57,-14-105,9 32,-8-31,-1-1,1 1,0 0,0-1,0 1,0-1,0 1,0-1,0 1,0-1,1 0,-1 0,0 1,3 0,-3-1,0-1,-1 0,1 0,-1 1,1-1,0 0,-1 0,1 0,-1 0,1 0,0 0,-1 0,1 0,-1 0,1 0,0 0,-1 0,1-1,-1 1,1 0,0 0,-1-1,1 1,-1 0,1-1,-1 1,1-1,10-17,0-24,-11 41,26-216,-17 184,-1 23,-7 10,-1 0,0 0,1 0,-1 1,1-1,-1 0,0 0,1 0,-1 0,0 1,1-1,-1 0,0 0,1 1,-1-1,0 0,0 0,1 1,-1-1,0 0,0 1,0-1,1 0,-1 1,0-1,0 1,0-1,0 0,0 1,0-1,0 1,7 23,-1 0,-1 0,2 36,1 5,22 84,-24-128,0 0,2-1,0 0,21 36,-28-54,0 0,1 1,-1-1,1 0,0 0,-1-1,1 1,0 0,0-1,0 1,0-1,3 2,-4-3,0 1,-1-1,1 0,-1 0,1 0,0 0,-1 0,1 0,0 0,-1 0,1 0,-1 0,1 0,0-1,-1 1,1 0,-1 0,1-1,-1 1,2-1,-1 0,0 0,0 0,0 0,0-1,0 1,0 0,0-1,0 1,0-1,0-2,3-9,0-1,-1 1,-1-1,1-17,-1 8,41-442,-40 440,-3 25,0 0,0 0,1 0,-1 0,0 0,0 0,0 0,0 1,0-1,0 0,0 0,0 0,0 0,0 0,0 0,1 0,-1 0,0 0,0 0,0 0,0 0,0 0,0 0,0 0,0 0,0 0,1 0,-1 0,0 0,0 0,0-1,0 1,0 0,0 0,0 0,0 0,0 0,0 0,0 0,0 0,0 0,1 0,-1 0,0 0,0 0,0 0,0-1,0 1,0 0,0 0,0 0,0 0,0 0,0 0,0 0,0 0,0-1,6 41,-2 5,57 478,-59-510,-2-9,0 0,1-1,-1 1,1-1,0 1,0-1,0 1,1-1,-1 0,1 0,2 5,-4-8,1 0,-1 0,0 0,1 0,-1 0,0 0,1 0,-1 0,0 0,1 0,-1 0,0 0,1 0,-1 0,0-1,0 1,1 0,-1 0,0 0,1 0,-1-1,0 1,0 0,1 0,-1 0,0-1,0 1,0 0,1 0,-1-1,0 1,0 0,0-1,0 1,0 0,1-1,-1 1,0 0,0-1,8-18,-1 0,0 0,6-34,1-2,36-127,59-185,-100 350,-9 17,1 0,-1 1,0-1,1 0,-1 0,0 0,0 0,0 1,1-1,-1 0,0 0,0 1,0-1,1 0,-1 0,0 1,0-1,0 0,0 0,0 1,0-1,0 0,1 1,-1-1,0 0,0 1,0-1,0 0,0 1,-1-1,2 41,-1-37,14 232,-14-231,0 0,1-1,-1 1,1-1,0 0,0 1,1-1,-1 0,4 7,-5-11,0 0,0 0,0 0,0 0,1 0,-1 0,0 0,0 1,0-1,0 0,0 0,1 0,-1 0,0 0,0 0,0 0,0 0,1 0,-1 0,0 0,0 0,0 0,0 0,1 0,-1 0,0 0,0 0,0-1,0 1,1 0,-1 0,0 0,0 0,0 0,0 0,0 0,0 0,1-1,-1 1,0 0,0 0,0 0,0 0,0 0,0-1,0 1,0 0,0 0,0 0,0 0,0-1,0 1,0 0,0 0,5-12,0 0,-1 0,-1 0,0-1,0 1,-2-1,1-17,0 10,20-209,-17 206,-2 15,-1 10,2 44,-2 90,-4-70,1 3,2 67,-1-136,0 0,0 0,0 0,0 0,0 0,0 0,0 0,0 0,1 0,-1 0,0 0,0 0,0 0,0 0,0 0,0 0,0 0,0 0,0 0,0 0,0 0,0 0,0 0,1 0,-1 0,0 0,0 0,0 0,0 0,0 0,0 0,0 0,0 0,0 1,0-1,0 0,0 0,0 0,0 0,0 0,0 0,0 0,0 0,0 0,0 0,0 0,0 0,0 0,4-11,3-20,34-350,-40 367,0 15,-1 22,0-20,0 77,3-1,4 0,20 97,-26-174,0 5,0-1,1 0,-1 0,2 0,-1 0,1 0,4 8,-7-14,0 0,1 1,-1-1,0 0,0 1,1-1,-1 0,0 0,1 1,-1-1,0 0,1 0,-1 1,0-1,1 0,-1 0,1 0,-1 0,0 1,1-1,-1 0,1 0,-1 0,0 0,1 0,-1 0,1 0,-1 0,0 0,1-1,8-9,2-24,-11 33,15-84,5-93,-13 103,2-23,22-156,-25 236,-6 18,-1 0,1 0,0 0,0 0,1 0,-1 0,0 0,0-1,0 1,0 0,0 0,0 0,0 0,0 0,0 0,0 0,0 0,0 0,0 0,0-1,0 1,0 0,0 0,0 0,0 0,0 0,1 0,-1 0,0 0,0 0,0 0,0 0,0 0,0 0,0 0,0 0,0 0,1 0,-1 0,0 0,0 0,0 0,0 0,0 0,0 0,0 0,0 0,0 0,0 0,1 0,-1 0,0 0,0 0,0 0,0 0,0 0,0 1,0-1,0 0,0 0,0 0,0 0,0 0,0 0,4 28,-27 421,2-112,45-514,-9 39,44-187,-47 288,-6 31,-3 11,0 16,-10 171,0-87,-1 234,8-330,0-21,0-26,15-374,-9 298,-65 567,56-436,-1 0,-1 1,0-1,-1-1,-1 1,0-1,-1-1,-13 20,4-12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4:37:04.843"/>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109 1124,'-17'-5,"17"4,-1 1,0 0,1-1,-1 1,1 0,-1-1,0 1,1 0,-1 0,0 0,1-1,-1 1,1 0,-1 0,0 0,0 0,1 0,-1 0,0 0,1 1,-1-1,0 0,1 0,-1 0,1 1,-1-1,0 0,1 1,-1-1,1 0,-1 1,1-1,-1 1,1-1,-1 1,1-1,-1 1,1-1,0 1,-1-1,1 1,0 0,0-1,-1 1,1 1,-4 5,1 0,0 0,0 0,0 1,1-1,1 1,-3 15,2 58,2-56,2 230,-3 151,-15-153,0 23,16-248,0 296,1-312,0-1,1 1,0 0,0 0,2-1,7 20,-11-31,0 0,0 0,-1 0,1 0,0 1,0-1,1 0,-1 0,0 0,0 0,0 1,0-1,0 0,0 0,0 0,0 0,0 1,0-1,0 0,0 0,0 0,1 0,-1 0,0 0,0 1,0-1,0 0,0 0,1 0,-1 0,0 0,0 0,0 0,0 0,0 0,1 0,-1 0,0 0,0 0,0 0,0 0,1 0,-1 0,0 0,0 0,0 0,1 0,1-10,-4-20,-17-113,-1-224,22 331,-2 35,0 1,0-1,0 1,0-1,-1 1,1 0,1-1,-1 1,0-1,0 1,0-1,0 1,0-1,0 1,0 0,1-1,-1 1,0-1,0 1,1 0,-1-1,0 1,0-1,1 1,-1 0,1-1,5 11,3 24,3 45,3 108,-10-94,3 122,-2-32,-6-179,1 1,-1-1,1 0,0 0,0 1,1-1,-1 0,1 0,0 0,0 0,0 0,0-1,1 1,0-1,4 5,-5-6,-1-1,1 0,0 1,0-1,0 0,0 0,1 0,-1 0,0-1,0 1,0 0,1-1,-1 0,0 1,1-1,-1 0,0 0,1 0,-1-1,0 1,1-1,-1 1,0-1,0 0,0 0,1 1,-1-2,0 1,3-2,8-5,1 1,-1 1,1 1,0-1,18-2,76-12,-47 11,17-1,0 3,84 4,43-2,548-43,-516 37,259-20,-391 19,146-36,-231 41,35-16,-38 16,0-1,31-7,-42 13,0 1,1 0,-1 1,0-1,1 1,-1 1,0-1,1 1,-1 0,0 1,12 3,40 24,-45-21,1-1,-1-1,24 9,-10-7,0 2,-2 1,28 15,70 48,-17-9,-99-61,-1 1,0-1,-1 1,1 0,-1 0,6 8,4 3,-12-14,0 0,0 1,0-1,0-1,0 1,0 0,1-1,-1 0,1 1,-1-1,1-1,-1 1,1 0,-1-1,6 0,7 0,1-1,17-2,-18 1,59-10,-67 10,0 0,1 0,-1-1,0 0,-1-1,13-6,-20 10,1 0,-1-1,0 1,0 0,1 0,-1 0,0 0,0 0,1 0,-1 0,0-1,0 1,0 0,0 0,1 0,-1 0,0-1,0 1,0 0,0 0,0 0,1-1,-1 1,0 0,0 0,0-1,0 1,0 0,0 0,0-1,0 1,0 0,0 0,0-1,0 1,0 0,0 0,0-1,0 1,0 0,0 0,0 0,-1-1,1 1,0 0,0-1,-15-4,-22 3,36 2,-264 2,-131-4,199-11,-43-2,-25 11,-188-9,452 13,-423-44,330 29,1-4,-132-45,71 22,0 0,123 29,0-2,0-2,-37-26,31 19,-51-25,74 43,1 0,-1 1,0 1,0 0,0 1,-1 1,1 0,-15 1,-8 1,12 1,-31-3,48 1,1 0,-1-1,1 0,-1 0,1 0,0-1,-1 0,-7-5,13 6,-1 0,1 0,1 0,-1 0,0 0,0 0,1 0,-1-1,1 1,0 0,0-1,0 1,0-1,0 0,0 1,1-1,-1-4,0-8,0 1,1-17,0 11,17-331,23 0,10-144,-44 380,-6 0,-18-151,3 157,-4 1,-47-146,16 131,33 86,2-1,2 0,-10-41,22 71,0 1,-1-1,0 1,-1 0,1-1,-1 1,-1 0,1 1,-1-1,-1 0,1 1,-1 0,-10-10,15 16,0 0,-1-1,1 1,0 0,-1 0,1-1,0 1,-1 0,1 0,0 0,-1-1,1 1,0 0,-1 0,1 0,-1 0,1 0,0 0,-1 0,1 0,-1 0,1 0,0 0,-1 0,1 0,-1 0,1 0,0 0,-1 1,1-1,0 0,-1 0,1 0,0 1,-1-1,1 0,0 0,-1 1,1-1,0 0,0 1,0-1,-1 0,1 1,0-1,0 0,0 1,-1-1,1 0,0 1,0-1,0 0,0 1,0-1,0 1,0-1,0 0,0 2,-1 25,5-13,0 0,0-1,1 0,1 0,0 0,1 0,16 21,-3-2,232 419,-49 25,-191-442,42 107,-40-118,-14-23,0 0,0 1,0-1,0 0,0 0,0 0,0 1,0-1,0 0,0 0,1 0,-1 0,0 0,0 1,0-1,0 0,0 0,0 0,1 0,-1 0,0 0,0 0,0 0,0 1,1-1,-1 0,0 0,0 0,0 0,1 0,-1 0,0 0,0 0,0 0,0 0,1 0,-1 0,0 0,0 0,0 0,1-1,-1 1,0 0,0 0,0 0,0 0,0 0,1 0,-1 0,0 0,0-1,0 1,0 0,0 0,0 0,1 0,-1-1,0 1,0 0,0 0,0 0,0 0,0-1,0 1,0 0,0 0,1-15,-5-8,0 1,-2 0,-15-40,7 24,-188-479,187 481,-2 1,-2 1,-1 0,-35-44,52 74,-1 0,1 0,0 0,0 0,0 0,1-1,0 0,0 1,0-1,0 0,1 0,0 0,0 0,0 0,0 0,1 0,0-7,1 6,-1 0,0-1,-1 1,1 0,-1-1,0 1,-1 0,1 0,-1 0,0 0,-1 0,0 0,0 1,0-1,0 1,-1 0,0 0,0 0,0 1,-1-1,0 1,1 0,-1 0,-6-3,-28-16,28 18,0-1,1 0,0-1,0 0,0 0,1-1,0-1,-13-15,20 22,1 0,0 0,0 0,0 0,0 0,1 0,-1 0,1 0,-1 0,1-1,-1 1,1 0,0 0,0 0,0 0,1-1,0-2,-1 4,0 1,0-1,1 1,-1-1,0 0,1 1,-1-1,0 1,1-1,-1 1,1 0,-1-1,1 1,-1-1,1 1,-1 0,1-1,-1 1,1 0,0 0,-1 0,1-1,0 1,1 0,-1 0,1 0,0 0,-1 0,1 1,-1-1,1 0,0 1,-1 0,1-1,-1 1,3 1,19 13,-2 1,0 2,-1-1,-1 2,20 25,-20-23,29 36,-3 1,-2 2,-3 2,58 121,89 284,-176-439,51 129,115 206,-173-356,30 51,-30-51,1-1,-1 0,1-1,0 1,1-1,8 7,-14-11,1-1,-1 0,0 0,0 1,1-1,-1 0,0 0,0 0,1 1,-1-1,0 0,0 0,1 0,-1 0,0 0,1 1,-1-1,0 0,1 0,-1 0,0 0,1 0,-1 0,0 0,1 0,-1 0,0 0,1-1,-1 1,0 0,1 0,-1 0,0 0,0 0,1-1,-1 1,0 0,1 0,-1-15,-10-19,-14-12,-2 1,-45-59,52 76,-237-327,249 345,5 6,1 1,-1 0,0 0,0 1,-1-1,1 0,0 1,-1-1,0 1,-3-3,6 5,0 0,-1 0,1 0,0 0,0 1,0-1,-1 0,1 0,0 0,0 0,0 0,-1 0,1 0,0 0,0 0,0 1,0-1,0 0,-1 0,1 0,0 0,0 1,0-1,0 0,0 0,0 0,0 0,-1 1,1-1,0 0,0 0,0 0,0 1,0-1,0 0,0 0,0 1,0-1,0 0,0 0,0 0,0 1,1-1,-1 0,0 0,0 0,0 0,0 1,0-1,0 0,4 15,0 0,1 0,0-1,1 0,1 0,9 15,-4-7,179 305,22 44,58 223,-208-467,-62-126,-1-4,-4-16,-11-35,12 43,-24-88,-39-125,48 172,-3 0,-32-59,49 104,-10-18,0 0,-1 1,-2 1,-21-25,-101-91,124 121,1-1,1 0,-12-24,0 1,14 24,1 0,0-1,1 0,1 0,1-1,0 0,2 0,0 0,2-1,0 0,1 0,1-21,2 19,0-8,-1 1,-1 0,-2-1,0 1,-11-38,9 50,4 13,0-1,-1 1,1 0,-1 0,-4-7,6 29,5 5,0-1,2-1,0 1,19 34,52 74,-49-86,42 87,-11 13,124 254,-56-148,48 82,2 12,-140-248,1 3,-32-84,1 0,0-1,1 0,19 23,7-2,1-2,58 41,-91-70,21 11,-24-14,1 0,-1 1,0-1,1 0,-1 0,0 0,1 0,-1 0,0 0,1 0,-1 0,1 0,-1 0,0 0,1 0,-1 0,0 0,1 0,-1 0,1 0,-1 0,0 0,1-1,-1 1,0 0,1 0,-1 0,0-1,0 1,1 0,-1 0,0-1,0 1,1 0,-1-1,0 1,0 0,0-1,1 1,-1 0,0-1,0 1,0 0,0-1,0 1,0 0,0-1,0 1,0-1,0 1,0 0,0-1,0 1,0 0,0-1,0 1,0-1,-1 0,-2-15,-1 0,0-1,-2 2,-13-31,3 10,-242-678,253 698,-37-98,36 101,-1 0,0 0,-1 1,0 0,0 1,-16-15,10 9,1 0,0-1,1 0,1 0,-11-26,-18-29,38 71,0-1,1 1,-1-1,1 0,0 0,0 0,0 0,-1-4,2 7,0 0,0-1,0 1,0 0,0 0,0 0,0 0,0 0,0 0,0-1,0 1,1 0,-1 0,0 0,0 0,0 0,0 0,0 0,0-1,0 1,0 0,0 0,0 0,0 0,1 0,-1 0,0 0,0 0,0 0,0 0,0-1,0 1,0 0,1 0,-1 0,0 0,0 0,0 0,0 0,0 0,0 0,1 0,-1 0,0 0,0 0,0 0,0 0,0 0,0 0,1 1,-1-1,0 0,0 0,16 12,10 19,0 1,-2 0,20 38,6 7,77 106,106 156,-220-318,1-1,1 0,1-1,1-1,0-1,1 0,1-1,32 20,-42-31,0-1,1 0,-1-1,1 0,-1 0,1-1,0 0,0-1,0 0,0-1,0 0,1-1,-1 0,16-3,-2-2,0-1,0-1,-1-1,39-22,-4-2,-28 15,57-24,63-12,-70 27,122-59,147-87,-288 151,1 2,1 3,104-15,-117 24,6-1,79-4,-129 13,0 0,0-1,1 0,-1 0,0 0,0-1,0 1,9-5,-3-1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28:14.542"/>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23 1,'-5'0,"-1"1,0 3,1 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28:17.033"/>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69 120,'-8'1,"-1"1,1 0,-1 1,1-1,-11 6,16-6,3-2,0 0,-1 0,1 0,0 0,0 0,0 0,-1 0,1 0,0 0,0 0,0 0,0 0,-1 0,1 0,0 0,0 1,0-1,0 0,0 0,-1 0,1 0,0 0,0 1,0-1,0 0,0 0,0 0,0 0,0 1,0-1,-1 0,1 0,0 0,0 1,0-1,0 0,0 0,0 1,8 3,13 0,43 0,102-6,65-20,-81 6,534-17,-650 35,-22-1,0-1,0 1,0-2,0 0,16-3,-28 4,0 0,0 1,1-1,-1 0,0 0,0 0,0 0,1 0,-1 0,0 0,0 0,0 0,1-1,-1 1,0 0,0 0,0 0,0 0,1 0,-1 0,0 0,0 0,0 0,0-1,0 1,1 0,-1 0,0 0,0 0,0 0,0-1,0 1,0 0,0 0,0 0,1 0,-1-1,0 1,0 0,0 0,0 0,0-1,0 1,0 0,-10-4,-16 1,-68 3,-100 14,126-8,-220 22,-411 23,681-50,12 0,0-1,0 0,0 0,0 0,-1-1,-9-2,43-2,399 4,-330 2,-77-1,314 7,-2 20,-308-24,-14-3,0 1,0 0,0 1,-1 0,1 0,10 5,-52-2,-72-14,-176-38,162 24,1 3,0 4,0 6,-121 4,229 8,21 1,21 0,200 0,352-40,-630 39,0-3,0-1,-72-13,51 6,32 5,-237-25,195 24,-119 9,191-4,-4 0,0 1,0 0,0 1,1 0,-17 6,24-8,1 0,0 0,0 0,0 0,0 0,0 0,0 0,0 0,-1 0,1 0,0 0,0 0,0 0,0 0,0 0,0 0,0 0,0 0,-1 1,1-1,0 0,0 0,0 0,0 0,0 0,0 0,0 0,0 1,0-1,0 0,0 0,0 0,0 0,0 0,0 0,0 0,0 1,0-1,0 0,0 0,0 0,0 0,0 0,0 0,0 1,0-1,0 0,0 0,0 0,0 0,0 0,1 0,-1 0,10 6,22 4,-22-7,30 8,0-1,1-2,67 5,125-8,-80-8,286-44,-426 45,-8 1,0 1,0-1,-1 0,1 0,0-1,0 0,-1 1,1-1,-1-1,5-2,-7 0,-5 2</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28:21.499"/>
    </inkml:context>
    <inkml:brush xml:id="br0">
      <inkml:brushProperty name="width" value="0.025" units="cm"/>
      <inkml:brushProperty name="height" value="0.025" units="cm"/>
    </inkml:brush>
  </inkml:definitions>
  <inkml:trace contextRef="#ctx0" brushRef="#br0">3 64 24575,'0'0'0,"0"0"0,0 0 0,-1 0 0,1 0 0,0 1 0,0-1 0,0 0 0,0 0 0,0 0 0,-1 0 0,1 1 0,0-1 0,0 0 0,0 0 0,0 0 0,0 0 0,0 1 0,0-1 0,0 0 0,0 0 0,0 0 0,0 1 0,0-1 0,0 0 0,0 0 0,0 1 0,0-1 0,0 0 0,0 0 0,0 0 0,0 1 0,0-1 0,0 0 0,0 0 0,0 0 0,0 0 0,0 1 0,0-1 0,1 0 0,9 4 0,15-1 0,-24-3 0,335 2 196,-170-4-1757,-155 2-5265</inkml:trace>
  <inkml:trace contextRef="#ctx0" brushRef="#br0" timeOffset="448.04">433 1 24575,'8'1'0,"0"1"0,-1 0 0,0 0 0,1 0 0,-1 1 0,10 6 0,0 0 0,31 21 0,-46-29 0,-1 0 0,1 0 0,0 1 0,-1-1 0,1 0 0,-1 1 0,1 0 0,-1-1 0,0 1 0,0 0 0,0-1 0,0 1 0,0 0 0,0 0 0,0 0 0,0 3 0,-1-4 0,0 1 0,0 0 0,-1 0 0,1-1 0,0 1 0,-1-1 0,1 1 0,-1 0 0,0-1 0,0 1 0,1-1 0,-1 1 0,0-1 0,0 0 0,-1 1 0,1-1 0,0 0 0,0 0 0,0 0 0,-3 2 0,-61 45-1365,58-43-5461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28:28.281"/>
    </inkml:context>
    <inkml:brush xml:id="br0">
      <inkml:brushProperty name="width" value="0.025" units="cm"/>
      <inkml:brushProperty name="height" value="0.025" units="cm"/>
    </inkml:brush>
  </inkml:definitions>
  <inkml:trace contextRef="#ctx0" brushRef="#br0">17 30 24575,'-1'-5'0,"-2"6"0,-2 11 0,0 40 0,2 0 0,5 64 0,-1-82 0,2 2 0,-3-36 0,0 0 0,0 0 0,0 0 0,0 0 0,0 0 0,0 0 0,1 0 0,-1 0 0,0 0 0,0 0 0,0 0 0,0 0 0,0 0 0,0 0 0,0 0 0,0 0 0,0 0 0,0 0 0,0 0 0,0 0 0,0 0 0,0 0 0,0 0 0,1 0 0,-1 0 0,0 0 0,0 0 0,0 0 0,0 0 0,0 0 0,0 0 0,0 0 0,0 0 0,0 0 0,0 0 0,0 0 0,0 0 0,0 0 0,0 0 0,0 0 0,0 1 0,2-23 0,-2-39 0,-1 28 0,2-1 0,1 0 0,10-47 0,-6 65 0,-6 16 0,0 0 0,0 0 0,0 0 0,0 0 0,0 0 0,0 0 0,1 0 0,-1 0 0,0 0 0,0 0 0,0 0 0,0 0 0,0 0 0,1 0 0,-1 0 0,0 0 0,0 0 0,0 0 0,0 0 0,0 0 0,1 0 0,-1 0 0,0 0 0,0 1 0,0-1 0,0 0 0,0 0 0,0 0 0,0 0 0,1 0 0,-1 0 0,0 0 0,0 0 0,0 1 0,0-1 0,0 0 0,0 0 0,0 0 0,0 0 0,0 0 0,0 0 0,0 1 0,0-1 0,0 0 0,0 0 0,0 0 0,0 0 0,0 0 0,0 1 0,7 30 0,-5-19 0,-1-6 0,0 0 0,1 0 0,0 0 0,0-1 0,1 1 0,0-1 0,3 6 0,-5-10 0,0 0 0,0 1 0,0-1 0,0 0 0,0 0 0,1 0 0,-1 0 0,0-1 0,0 1 0,1 0 0,-1 0 0,1-1 0,-1 1 0,1-1 0,-1 1 0,1-1 0,-1 0 0,1 1 0,-1-1 0,1 0 0,-1 0 0,1 0 0,-1 0 0,1-1 0,0 1 0,-1 0 0,1-1 0,-1 1 0,0-1 0,1 1 0,-1-1 0,3-1 0,0 0 0,0 0 0,0-1 0,0 1 0,-1-1 0,1 0 0,-1 0 0,0 0 0,0 0 0,0-1 0,0 1 0,0-1 0,-1 0 0,0 0 0,3-5 0,0-2 0,-1 0 0,-1-1 0,0 1 0,2-14 0,-6 41 0,2-1 0,-1 1 0,6 26 0,0 4 0,-3 16 0,-2-29 0,6 36 0,-7-67 34,0 0 1,1 0-1,-1 0 0,1-1 0,0 1 0,-1 0 0,1 0 0,0-1 0,2 4 1,-3-5-75,0 0 0,1 0 1,-1 1-1,0-1 0,1 0 0,-1 1 1,1-1-1,-1 0 0,0 0 1,1 0-1,-1 1 0,1-1 1,-1 0-1,1 0 0,-1 0 1,0 0-1,1 0 0,-1 0 0,1 0 1,-1 0-1,1 0 0,-1 0 1,1 0-1,-1 0 0,0 0 1,1 0-1,-1-1 0,1 1 1,-1 0-1,1 0 0,-1 0 1,0-1-1,1 1 0,-1 0 0,0 0 1,1-1-1,-1 1 0,0 0 1,1-1-1,-1 1 0,0-1 1,1 1-1,7-10-6786</inkml:trace>
  <inkml:trace contextRef="#ctx0" brushRef="#br0" timeOffset="623.71">363 199 24575,'0'-1'0,"-1"-1"0,1 0 0,-1 0 0,1 0 0,-1 0 0,0 0 0,0 0 0,0 0 0,0 1 0,0-1 0,0 0 0,0 1 0,0-1 0,-1 1 0,1-1 0,0 1 0,-1 0 0,0-1 0,1 1 0,-4-1 0,4 1 0,-1 0 0,1 0 0,-1 0 0,1 0 0,-1 1 0,0-1 0,1 1 0,-1-1 0,0 1 0,1-1 0,-1 1 0,0 0 0,1 0 0,-1 0 0,0 0 0,0 0 0,1 1 0,-1-1 0,0 0 0,1 1 0,-1-1 0,0 1 0,-2 1 0,1 1 0,0 0 0,0 1 0,0-1 0,1 1 0,-1 0 0,1 0 0,0 0 0,0 0 0,1 0 0,-1 1 0,1-1 0,0 0 0,0 1 0,0-1 0,0 1 0,1 7 0,0-9 0,0 1 0,0-1 0,0 0 0,1 1 0,-1-1 0,1 0 0,0 0 0,0 0 0,0 1 0,3 4 0,-3-7 0,0 1 0,0-1 0,0 1 0,0-1 0,0 0 0,1 0 0,-1 0 0,0 1 0,1-1 0,-1-1 0,1 1 0,-1 0 0,1 0 0,-1 0 0,1-1 0,0 1 0,-1-1 0,1 1 0,0-1 0,0 0 0,1 1 0,-2-2 0,1 1 0,-1 0 0,0 0 0,1 0 0,-1-1 0,0 1 0,1-1 0,-1 1 0,0-1 0,0 1 0,0-1 0,0 0 0,0 0 0,0 0 0,0 1 0,0-1 0,0 0 0,0 0 0,0 0 0,0 0 0,0-1 0,-1 1 0,1 0 0,0 0 0,-1 0 0,1 0 0,-1-1 0,0 1 0,1 0 0,-1-3 0,2-4 0,0-1 0,-1 1 0,0-12 0,0 19 0,-1-4 0,0-7 0,1 1 0,0 0 0,5-16 0,-6 25 0,1-1 0,0 1 0,0 0 0,0 0 0,0 0 0,0 0 0,0 0 0,1 0 0,-1 0 0,3-2 0,-4 3 0,1 1 0,0-1 0,0 1 0,0-1 0,0 0 0,0 1 0,0 0 0,0-1 0,0 1 0,0 0 0,0-1 0,0 1 0,0 0 0,0 0 0,0 0 0,1 0 0,-1 0 0,0 0 0,0 0 0,0 0 0,0 1 0,2-1 0,0 2 0,-1-1 0,1 1 0,0 0 0,-1 0 0,1 0 0,-1 0 0,0 0 0,0 0 0,0 0 0,0 1 0,0-1 0,0 1 0,0 0 0,-1-1 0,1 1 0,1 5 0,2 6 0,8 29 0,-10-34 0,-2 0 0,1-1 0,-1 1 0,0 0 0,-1 11 0,-1-22 0,0-20 0,0-29 0,2 42 0,1-1 0,0 1 0,1 0 0,7-16 0,-9 23 0,0 0 0,0 0 0,0 0 0,0 0 0,0 0 0,1 1 0,-1-1 0,0 0 0,1 1 0,0 0 0,-1-1 0,4-1 0,-4 3 0,0 0 0,0-1 0,-1 1 0,1 0 0,0 0 0,0 0 0,0 0 0,0 0 0,0 0 0,0 0 0,0 0 0,0 0 0,0 0 0,0 0 0,0 1 0,0-1 0,0 0 0,0 1 0,0-1 0,0 1 0,0-1 0,0 1 0,-1 0 0,1-1 0,0 1 0,0 0 0,-1-1 0,2 2 0,1 2 0,0 0 0,0 0 0,0 1 0,-1-1 0,1 1 0,-1 0 0,0-1 0,0 1 0,-1 0 0,1 0 0,-1 1 0,1 6 0,0 11 0,0 32 0,-2-48 0,-1 5 147,1 12-13,1-22-616,2-13-682,0-3-5662</inkml:trace>
  <inkml:trace contextRef="#ctx0" brushRef="#br0" timeOffset="845.91">659 65 24575,'0'2'0,"0"4"0,0 7 0,0 5 0,0 7 0,0 2 0,0 2 0,0-3 0,0-3 0,2-3 0,2-6 0,-1-5-8191</inkml:trace>
  <inkml:trace contextRef="#ctx0" brushRef="#br0" timeOffset="1381.96">631 157 24575,'0'0'0,"1"0"0,-1 0 0,0 0 0,1 0 0,-1 0 0,0 0 0,0 1 0,1-1 0,-1 0 0,0 0 0,1 0 0,-1 0 0,0 0 0,1 1 0,-1-1 0,0 0 0,0 0 0,0 1 0,1-1 0,-1 0 0,0 0 0,0 1 0,0-1 0,1 0 0,-1 0 0,0 1 0,0-1 0,0 0 0,0 1 0,0-1 0,0 0 0,0 1 0,0-1 0,1 0 0,-1 1 0,0-1 0,0 0 0,-1 1 0,1-1 0,0 0 0,0 1 0,0-1 0,0 0 0,0 1 0,0-1 0,0 0 0,0 1 0,-1-1 0,1 0 0,0 0 0,0 1 0,0-1 0,-1 0 0,1 0 0,0 1 0,0-1 0,-1 0 0,1 0 0,0 0 0,-1 0 0,1 1 0,0-1 0,0 0 0,-1 0 0,1 0 0,0 0 0,-1 0 0,26 6 0,-20-6 0,0 0 0,-1 0 0,1-1 0,-1 0 0,1 1 0,-1-2 0,0 1 0,1 0 0,-1-1 0,0 0 0,0 0 0,0 0 0,0 0 0,0-1 0,0 0 0,-1 0 0,1 0 0,-1 0 0,0 0 0,0-1 0,0 1 0,0-1 0,2-5 0,-2 3 0,0 0 0,0 0 0,-1 0 0,1-1 0,-2 1 0,1 0 0,-1-1 0,0 0 0,0 1 0,-1-1 0,1 0 0,-2 1 0,1-1 0,-1 0 0,-2-8 0,-2 4 0,0 15 0,-1 21 0,2 47 0,6 112 0,1-196 0,1 0 0,1 1 0,0-1 0,11-17 0,-15 27 0,0 1 0,0-1 0,1 1 0,-1-1 0,0 1 0,1 0 0,-1 0 0,1 0 0,-1-1 0,1 2 0,-1-1 0,1 0 0,0 0 0,0 0 0,-1 1 0,1-1 0,0 1 0,2-1 0,-3 1 0,1 1 0,-1-1 0,0 0 0,0 1 0,1-1 0,-1 1 0,0-1 0,0 1 0,0 0 0,0-1 0,0 1 0,0 0 0,0 0 0,0 0 0,0 0 0,0 0 0,0 0 0,0 0 0,-1 0 0,1 0 0,0 0 0,-1 0 0,1 1 0,-1-1 0,1 0 0,0 2 0,15 67-1365,-13-60-5461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28:31.885"/>
    </inkml:context>
    <inkml:brush xml:id="br0">
      <inkml:brushProperty name="width" value="0.025" units="cm"/>
      <inkml:brushProperty name="height" value="0.025" units="cm"/>
    </inkml:brush>
  </inkml:definitions>
  <inkml:trace contextRef="#ctx0" brushRef="#br0">110 60 24575,'0'-4'0,"-1"1"0,1-1 0,-1 1 0,0-1 0,0 1 0,0-1 0,0 1 0,-1 0 0,1-1 0,-4-4 0,4 7 0,1 0 0,-1 0 0,0 0 0,0 0 0,0 0 0,0 0 0,0 0 0,0 0 0,0 0 0,0 0 0,0 0 0,0 0 0,-1 1 0,1-1 0,0 1 0,0-1 0,-1 1 0,1-1 0,0 1 0,-1 0 0,1-1 0,0 1 0,-1 0 0,1 0 0,-1 0 0,1 0 0,0 0 0,-1 1 0,-1-1 0,1 1 0,0 0 0,0 1 0,0-1 0,1 0 0,-1 0 0,0 1 0,1-1 0,0 1 0,-1 0 0,1-1 0,0 1 0,0 0 0,0 0 0,0-1 0,0 1 0,0 0 0,-1 3 0,-9 38 0,10-37 0,-6 26 0,2-1 0,1 1 0,1 0 0,2 0 0,5 57 0,-3-84 0,0 0 0,0-1 0,0 1 0,1-1 0,0 1 0,0-1 0,0 0 0,1 0 0,-1 0 0,1 0 0,0 0 0,4 3 0,-6-5 0,0-1 0,1 0 0,-1 0 0,1 0 0,-1 0 0,1 0 0,-1 0 0,1 0 0,0 0 0,-1-1 0,1 1 0,0-1 0,0 1 0,0-1 0,-1 0 0,1 0 0,0 1 0,0-1 0,0 0 0,0-1 0,-1 1 0,1 0 0,0-1 0,0 1 0,0-1 0,-1 1 0,1-1 0,0 0 0,-1 1 0,1-1 0,-1 0 0,1 0 0,2-3 0,0 1 0,-1 0 0,1 0 0,-1-1 0,0 0 0,0 0 0,0 0 0,0 0 0,-1 0 0,0-1 0,2-4 0,13-47 0,-16 53 0,7 16 0,-5-7 0,0-1 0,0 1 0,1-1 0,0 0 0,4 5 0,-7-9 0,0 0 0,1 0 0,-1 0 0,1 0 0,-1-1 0,1 1 0,-1 0 0,1 0 0,-1-1 0,1 1 0,0-1 0,-1 0 0,1 1 0,0-1 0,-1 0 0,1 0 0,0 0 0,0 0 0,-1 0 0,1-1 0,0 1 0,-1 0 0,1-1 0,-1 1 0,1-1 0,0 0 0,-1 1 0,3-2 0,-3 0 0,0 1 0,1 0 0,-1-1 0,0 1 0,1-1 0,-1 1 0,0-1 0,0 1 0,0-1 0,0 0 0,-1 0 0,1 1 0,0-1 0,-1 0 0,1 0 0,-1 0 0,0 0 0,0 0 0,1 0 0,-1 0 0,0 0 0,-1 1 0,1-1 0,0 0 0,-1-3 0,-1 0 0,1-1 0,-1 1 0,0-1 0,-1 1 0,1 0 0,-1 0 0,0 0 0,0 1 0,-1-1 0,1 1 0,-8-7 0,9 9 0,1 1 0,0 0 0,-1 0 0,1 1 0,0-1 0,-1 0 0,1 0 0,-1 1 0,0-1 0,1 1 0,-1-1 0,1 1 0,-1 0 0,0-1 0,1 1 0,-1 0 0,-3 1 0,3-1 0,0 1 0,0 0 0,0 0 0,0 0 0,0 0 0,1 0 0,-1 0 0,0 0 0,0 1 0,1-1 0,-1 1 0,1-1 0,-1 1 0,1-1 0,0 1 0,0 0 0,-2 3 0,0-1 0,1 1 0,0 0 0,1 0 0,-1 0 0,1-1 0,0 1 0,0 0 0,0 1 0,1-1 0,-1 0 0,1 0 0,1 7 0,-1-10 0,1-1 0,-1 1 0,0 0 0,0 0 0,1-1 0,-1 1 0,1 0 0,0-1 0,-1 1 0,1-1 0,0 1 0,0-1 0,0 1 0,0-1 0,0 0 0,0 1 0,0-1 0,1 0 0,-1 0 0,0 0 0,1 0 0,-1 0 0,1 0 0,-1 0 0,1 0 0,-1-1 0,1 1 0,0 0 0,-1-1 0,1 0 0,0 1 0,-1-1 0,1 0 0,0 0 0,0 0 0,-1 0 0,1 0 0,0 0 0,2-1 0,-2 1 0,0-1 0,0 1 0,0-1 0,1 0 0,-1 0 0,0 0 0,0 0 0,0 0 0,-1 0 0,1 0 0,0-1 0,0 1 0,-1 0 0,1-1 0,-1 0 0,3-3 0,0-1 0,0 0 0,-1-1 0,5-12 0,-7 15 0,1-1 0,-1 1 0,1 0 0,0 0 0,1 0 0,-1 0 0,0 0 0,1 1 0,0-1 0,0 1 0,5-5 0,-8 8 0,1 0 0,-1 0 0,1-1 0,-1 1 0,1 0 0,-1 0 0,1 0 0,0 0 0,-1-1 0,1 1 0,-1 0 0,1 0 0,0 0 0,-1 0 0,1 1 0,-1-1 0,1 0 0,0 0 0,-1 0 0,1 0 0,-1 1 0,1-1 0,-1 0 0,1 0 0,-1 1 0,1-1 0,-1 0 0,1 1 0,-1-1 0,1 1 0,-1-1 0,1 1 0,-1-1 0,0 1 0,1-1 0,-1 1 0,0-1 0,0 1 0,1-1 0,-1 1 0,0-1 0,0 2 0,10 26 0,-10-28 0,18 79 0,-14-74 0,1-11 0,0-13 0,-4 18 0,1-11 0,-1 4 0,1 1 0,0-1 0,0 0 0,1 1 0,0 0 0,0 0 0,5-8 0,-8 15 0,0 0 0,0-1 0,1 1 0,-1 0 0,0 0 0,0 0 0,0 0 0,0-1 0,0 1 0,0 0 0,0 0 0,1 0 0,-1 0 0,0 0 0,0 0 0,0 0 0,0-1 0,1 1 0,-1 0 0,0 0 0,0 0 0,0 0 0,1 0 0,-1 0 0,0 0 0,0 0 0,0 0 0,0 0 0,1 0 0,-1 0 0,0 0 0,0 0 0,0 0 0,1 0 0,-1 0 0,0 0 0,0 0 0,5 9 0,-2 14 0,-3-20 0,1 5 0,0-1 0,1 0 0,-1 0 0,2 0 0,-1 0 0,6 10 0,-8-15 0,1-1 0,0 0 0,-1 0 0,1 0 0,0 0 0,0 0 0,0-1 0,-1 1 0,1 0 0,0 0 0,0 0 0,0-1 0,0 1 0,0 0 0,1-1 0,-1 1 0,0-1 0,0 0 0,1 1 0,0-1 0,0 0 0,-1 0 0,1-1 0,-1 1 0,0-1 0,1 1 0,-1-1 0,1 1 0,-1-1 0,0 0 0,1 1 0,-1-1 0,0 0 0,0 0 0,1 0 0,-1 0 0,0 0 0,0 0 0,0-1 0,0 0 0,5-6 0,-1 0 0,0-1 0,-1 1 0,0-1 0,-1 0 0,0 0 0,0 0 0,0-1 0,-1 1 0,1-15 0,-3 19 0,2 10 0,0 1 0,0-1 0,0 0 0,0 0 0,1 0 0,0-1 0,0 1 0,0 0 0,6 4 0,-2 2 0,-2-5 0,-1 1 0,0-1 0,-1 1 0,4 8 0,-6-14 0,-1-1 0,0 1 0,0 0 0,1 0 0,-1 0 0,0-1 0,0 1 0,0 0 0,0 0 0,0 0 0,0 0 0,0-1 0,0 1 0,0 0 0,-1 0 0,1 0 0,0-1 0,0 1 0,-1 0 0,0 1 0,1-2 0,-1 1 0,0-1 0,0 1 0,0-1 0,0 1 0,0-1 0,0 0 0,0 1 0,0-1 0,0 0 0,0 0 0,0 0 0,0 1 0,0-1 0,0 0 0,0-1 0,0 1 0,0 0 0,0 0 0,0 0 0,-1-1 0,2 1 0,0 0 0,1 0 0,-1-1 0,0 1 0,0 0 0,1 0 0,-1 0 0,0 0 0,0-1 0,1 1 0,-1 0 0,0 0 0,0-1 0,1 1 0,-1 0 0,0 0 0,0-1 0,0 1 0,0 0 0,0-1 0,0 1 0,1 0 0,-1-1 0,0 1 0,0 0 0,0-1 0,0 1 0,0 0 0,0-1 0,0 1 0,0 0 0,0-1 0,0 1 0,0 0 0,-1 0 0,1-1 0,0 1 0,0 0 0,0-1 0,0 1 0,0 0 0,-1 0 0,1-1 0,0 1 0,0 0 0,0 0 0,-1-1 0,1 1 0,0 0 0,0 0 0,-1 0 0,1-1 0,0 1 0,-1 0 0,1 0 0,0 0 0,0 0 0,-1 0 0,1 0 0,0 0 0,-1-1 0,1 1 0,0 0 0,-1 0 0,1 0 0,0 0 0,-1 1 0,1-1 0,25-16 0,-20 13 0,1-1 0,0 0 0,-1 0 0,1-1 0,6-7 0,10-8 0,-22 20 0,0-1 0,0 1 0,0 0 0,1 0 0,-1 0 0,0 0 0,0-1 0,1 1 0,-1 0 0,0 0 0,0 0 0,1 0 0,-1 0 0,0 0 0,0-1 0,1 1 0,-1 0 0,0 0 0,0 0 0,1 0 0,-1 0 0,0 0 0,1 0 0,-1 0 0,0 0 0,0 1 0,1-1 0,-1 0 0,0 0 0,0 0 0,1 0 0,-1 0 0,0 0 0,0 0 0,1 1 0,-1-1 0,0 0 0,5 13 0,-4 19 0,-2-30 0,1 10 152,1 27-1669,2-28-5309</inkml:trace>
  <inkml:trace contextRef="#ctx0" brushRef="#br0" timeOffset="138.19">639 80 24575,'-1'0'0,"-1"3"0,1 3 0,-1 2 0,4 5 0,1-1-8191</inkml:trace>
  <inkml:trace contextRef="#ctx0" brushRef="#br0" timeOffset="622.97">759 306 24575,'-3'-35'0,"2"33"0,1 0 0,0 1 0,-1-1 0,1 1 0,-1-1 0,1 0 0,-1 1 0,0-1 0,0 1 0,0 0 0,0-1 0,0 1 0,0 0 0,0 0 0,0-1 0,0 1 0,0 0 0,-3-2 0,3 3 0,0 0 0,-1 0 0,1 0 0,0 0 0,0 1 0,0-1 0,0 0 0,0 0 0,0 1 0,-1-1 0,1 0 0,0 1 0,0-1 0,0 1 0,0 0 0,0-1 0,1 1 0,-1 0 0,0 0 0,0-1 0,0 1 0,1 0 0,-1 0 0,0 0 0,1 0 0,-1 0 0,0 0 0,1 0 0,0 0 0,-1 0 0,0 1 0,-13 36 0,13-35 0,0 0 0,0 0 0,1 0 0,0 1 0,-1-1 0,1 0 0,0 0 0,1 1 0,-1-1 0,0 0 0,1 0 0,1 4 0,-2-6 0,1 0 0,-1-1 0,0 1 0,1 0 0,-1 0 0,1 0 0,-1-1 0,1 1 0,0 0 0,-1-1 0,1 1 0,0-1 0,0 1 0,-1-1 0,1 1 0,0-1 0,0 1 0,1-1 0,0 1 0,-1-1 0,1 0 0,0 0 0,-1 0 0,1 0 0,-1 0 0,1 0 0,0 0 0,-1-1 0,1 1 0,-1-1 0,1 1 0,2-2 0,-1 0 0,0 0 0,-1 0 0,1 0 0,0 0 0,-1 0 0,0 0 0,0-1 0,0 1 0,0-1 0,0 1 0,0-1 0,-1 0 0,1 0 0,-1 0 0,1 0 0,-1 0 0,0 0 0,0-5 0,3-8 0,-2 1 0,1-24 0,-3 34 0,1-6 0,1-12 0,-2-1 0,0 1 0,-5-35 0,2 102 0,1-5 0,1-5 0,5 60 0,-4-89-195,1-1 0,0 1 0,0 0 0,1-1 0,0 0 0,1 5 0,3 0-6631</inkml:trace>
  <inkml:trace contextRef="#ctx0" brushRef="#br0" timeOffset="1198.6">829 250 24575,'0'1'0,"0"-1"0,0 0 0,1 1 0,-1-1 0,0 1 0,0-1 0,0 1 0,0-1 0,0 1 0,0-1 0,1 0 0,-1 1 0,0-1 0,0 1 0,0-1 0,1 0 0,-1 1 0,0-1 0,1 0 0,-1 1 0,0-1 0,1 0 0,-1 0 0,0 1 0,1-1 0,-1 0 0,1 0 0,-1 0 0,0 1 0,1-1 0,-1 0 0,1 0 0,-1 0 0,1 0 0,-1 0 0,1 0 0,-1 0 0,0 0 0,1 0 0,-1 0 0,1 0 0,-1 0 0,1 0 0,0-1 0,1 1 0,-1 0 0,0 0 0,0-1 0,0 1 0,0-1 0,0 1 0,0-1 0,1 0 0,-2 1 0,1-1 0,0 0 0,0 1 0,0-1 0,1-2 0,-1 2 0,0-1 0,-1 1 0,1 0 0,0-1 0,-1 1 0,0-1 0,1 1 0,-1-1 0,0 1 0,0-1 0,0 1 0,0-1 0,0 1 0,0-1 0,0 1 0,-1-1 0,1 1 0,0-1 0,-1 1 0,1 0 0,-1-1 0,0 1 0,1 0 0,-1-1 0,-1-1 0,1 3 0,0-1 0,1 0 0,-1 1 0,1 0 0,-1-1 0,0 1 0,1-1 0,-1 1 0,0 0 0,1-1 0,-1 1 0,0 0 0,0-1 0,1 1 0,-1 0 0,0 0 0,0 0 0,0 0 0,1 0 0,-1 0 0,0 0 0,0 0 0,1 0 0,-1 0 0,0 1 0,0-1 0,1 0 0,-1 0 0,0 1 0,0-1 0,1 0 0,-1 1 0,0-1 0,1 1 0,-1-1 0,1 1 0,-1-1 0,1 1 0,-1 0 0,1-1 0,-1 1 0,1-1 0,-1 1 0,1 0 0,0 0 0,-1-1 0,1 2 0,-2 3 0,0-1 0,0 1 0,0-1 0,1 1 0,0 0 0,0-1 0,0 1 0,1 0 0,0 0 0,0 0 0,0 0 0,1 5 0,-1-8 0,0-1 0,0 1 0,0-1 0,1 1 0,-1-1 0,0 1 0,1-1 0,-1 1 0,1-1 0,-1 1 0,1-1 0,0 0 0,0 1 0,0-1 0,0 0 0,0 0 0,0 0 0,0 0 0,0 1 0,0-1 0,0-1 0,0 1 0,1 0 0,-1 0 0,0 0 0,1-1 0,-1 1 0,1 0 0,-1-1 0,1 0 0,-1 1 0,1-1 0,-1 0 0,1 0 0,-1 0 0,1 0 0,-1 0 0,1 0 0,-1 0 0,1 0 0,2-1 0,-1 0 0,0-1 0,0 1 0,0-1 0,-1 0 0,1 0 0,0 0 0,-1 0 0,1 0 0,-1 0 0,1-1 0,-1 1 0,0-1 0,0 0 0,-1 1 0,1-1 0,0 0 0,-1 0 0,2-4 0,-1 3 0,0 0 0,0 0 0,0 0 0,1 0 0,0 0 0,0 1 0,0-1 0,5-4 0,-8 8 0,1 0 0,-1-1 0,1 1 0,-1 0 0,1-1 0,-1 1 0,1 0 0,-1 0 0,1 0 0,-1 0 0,1-1 0,-1 1 0,1 0 0,-1 0 0,1 0 0,-1 0 0,1 0 0,-1 0 0,1 0 0,-1 0 0,1 0 0,-1 1 0,1-1 0,-1 0 0,1 0 0,-1 0 0,1 0 0,-1 1 0,1-1 0,-1 0 0,1 1 0,0 0 0,0 0 0,0 1 0,0-1 0,0 1 0,0-1 0,0 1 0,0 0 0,0-1 0,-1 1 0,2 4 0,-1-4 0,0 1 0,-1-1 0,1 1 0,-1-1 0,0 1 0,1 0 0,-1-1 0,-1 1 0,1-1 0,0 1 0,0 0 0,-1-1 0,0 1 0,-1 3 0,-1-36 0,4 22 0,0 0 0,1 0 0,0 0 0,4-11 0,-6 17 0,1 0 0,0 0 0,0-1 0,0 1 0,0 0 0,1 0 0,-1 0 0,0 0 0,1 0 0,0 0 0,-1 0 0,1 1 0,0-1 0,0 1 0,0-1 0,0 1 0,0 0 0,4-3 0,-5 4-41,1 1 0,-1-1-1,0 0 1,0 0-1,0 0 1,0 1 0,0-1-1,1 0 1,-1 1 0,0-1-1,0 1 1,0-1-1,0 1 1,0 0 0,0-1-1,-1 1 1,1 0 0,0 0-1,0 0 1,0 0-1,-1 0 1,1-1 0,0 1-1,-1 0 1,1 1 0,-1-1-1,1 0 1,-1 0-1,0 0 1,1 0 0,-1 0-1,0 2 1,4 12-6785</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28:41.299"/>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1 3,'437'2,"490"-4,-842 0,168 3,-185-2,-42 1,39 3,-59-1,-5 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28:42.671"/>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0 0,'1'1,"-1"-1,0 1,1 0,-1-1,1 1,-1-1,1 1,-1-1,1 1,-1-1,1 1,-1-1,1 0,0 1,-1-1,1 0,0 0,-1 1,1-1,0 0,1 0,21 6,-15-4,31 5,-1 0,54 1,-15-2,470 6,-505-12,212-7,144-1,-322 9,-16 0,118-11,-80 0,192 6,-159 5,-79 3,-45-2</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28:48.130"/>
    </inkml:context>
    <inkml:brush xml:id="br0">
      <inkml:brushProperty name="width" value="0.035" units="cm"/>
      <inkml:brushProperty name="height" value="0.035" units="cm"/>
    </inkml:brush>
  </inkml:definitions>
  <inkml:trace contextRef="#ctx0" brushRef="#br0">12 78 24575,'-2'0'-2135,"-4"0"2135,2 0 1038,4 0-1038,6 0 359,7 0-359,7 0 182,6 0-182,3 0 556,3 0-556,0 0 0,-1 0 0,-1 0 0,-5 0 0,-1 0 0,-6 0-8191</inkml:trace>
  <inkml:trace contextRef="#ctx0" brushRef="#br0" timeOffset="392.97">245 7 24575,'-1'-1'0,"0"1"0,0-1 0,0 0 0,0 1 0,-1-1 0,1 1 0,0-1 0,0 1 0,0-1 0,-1 1 0,1 0 0,0 0 0,0 0 0,-1-1 0,1 1 0,-2 1 0,3 3 0,13 4 0,7 0 0,31 16 0,-48-23 0,0 1 0,-1-1 0,1 1 0,-1 0 0,1 0 0,-1 0 0,0 0 0,0 1 0,0-1 0,0 0 0,0 1 0,-1 0 0,1-1 0,1 5 0,-2-5 2,-1 0 0,0-1-1,0 1 1,0 0 0,0 0 0,0-1-1,0 1 1,0 0 0,-1-1-1,1 1 1,-1 0 0,1-1 0,-1 1-1,1 0 1,-1-1 0,0 1 0,0-1-1,0 0 1,0 1 0,0-1-1,0 1 1,0-1 0,-1 0 0,0 1-1,-6 5-75,-1 0-1,-17 10 1,6-4-1111,13-7-5641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28:53.662"/>
    </inkml:context>
    <inkml:brush xml:id="br0">
      <inkml:brushProperty name="width" value="0.025" units="cm"/>
      <inkml:brushProperty name="height" value="0.025" units="cm"/>
    </inkml:brush>
  </inkml:definitions>
  <inkml:trace contextRef="#ctx0" brushRef="#br0">148 122 24575,'0'-4'0,"0"-11"0,-1 1 0,-2-17 0,3 27 0,-1 1 0,0-1 0,0 1 0,0-1 0,-1 0 0,1 1 0,-1 0 0,0-1 0,0 1 0,0 0 0,0 0 0,0 0 0,-4-3 0,5 5 0,0 0 0,0 1 0,1-1 0,-1 0 0,0 1 0,0-1 0,0 1 0,0-1 0,0 1 0,0 0 0,0 0 0,0-1 0,0 1 0,0 0 0,1 0 0,-1 0 0,0 0 0,0 0 0,0 0 0,0 0 0,0 0 0,0 0 0,-2 1 0,1 0 0,0-1 0,1 1 0,-1 1 0,0-1 0,0 0 0,0 0 0,1 1 0,-1-1 0,0 1 0,-1 2 0,-2 3 0,-1 0 0,2 1 0,-1 0 0,-3 9 0,-2 5 0,1 1 0,-10 44 0,16-57 0,2 0 0,-1 0 0,1 0 0,1 1 0,-1-1 0,2 0 0,-1 0 0,2 0 0,3 17 0,-4-25 0,-1 1 0,1-1 0,0 1 0,0-1 0,0 1 0,0-1 0,1 1 0,-1-1 0,1 0 0,-1 0 0,1 0 0,0 0 0,0 0 0,0 0 0,0 0 0,0-1 0,0 1 0,0-1 0,1 1 0,-1-1 0,1 0 0,-1 0 0,1 0 0,-1 0 0,1 0 0,-1-1 0,1 1 0,0-1 0,-1 0 0,1 0 0,0 0 0,-1 0 0,1 0 0,5-1 0,-1-1 0,0 0 0,0-1 0,0 0 0,0 0 0,0 0 0,-1-1 0,1 0 0,-1 0 0,0-1 0,0 1 0,6-8 0,12-17 0,-22 27 0,-1-1 0,0 1 0,1 0 0,-1 0 0,0-1 0,0 1 0,0 0 0,-1-1 0,1 1 0,-1-1 0,1 1 0,-1-4 0,-11 29 0,10-18 0,0 1 0,1-1 0,-1 1 0,1-1 0,1 0 0,-1 1 0,1-1 0,0 1 0,0-1 0,0 0 0,4 9 0,-5-12 0,1 0 0,0 0 0,0 0 0,0-1 0,0 1 0,0 0 0,0-1 0,0 1 0,1-1 0,-1 1 0,0-1 0,1 0 0,-1 1 0,1-1 0,0 0 0,-1 0 0,1 0 0,0 0 0,0-1 0,0 1 0,-1 0 0,1-1 0,0 1 0,0-1 0,0 0 0,0 1 0,0-1 0,0 0 0,0 0 0,0 0 0,0-1 0,0 1 0,0 0 0,0-1 0,3-1 0,-2 1 0,0-1 0,0 1 0,0-1 0,0 0 0,-1 0 0,1-1 0,-1 1 0,1-1 0,-1 1 0,0-1 0,0 0 0,0 1 0,0-1 0,0 0 0,-1 0 0,1 0 0,-1-1 0,0 1 0,0 0 0,0 0 0,-1-1 0,1 1 0,0-5 0,-1 5 0,0 0 0,1 1 0,-1-1 0,0 0 0,0 0 0,0 0 0,-1 0 0,1 0 0,-1 1 0,0-1 0,1 0 0,-1 1 0,-1-1 0,1 0 0,0 1 0,0-1 0,-1 1 0,0-1 0,1 1 0,-1 0 0,0 0 0,0 0 0,0 0 0,0 0 0,-1 0 0,1 1 0,-5-4 0,6 5 0,-1-1 0,1 1 0,0-1 0,-1 1 0,1 0 0,-1 0 0,1 0 0,0-1 0,-1 1 0,1 0 0,0 1 0,-1-1 0,1 0 0,-1 0 0,1 1 0,0-1 0,-1 0 0,1 1 0,0 0 0,0-1 0,-3 2 0,2 0 0,0 0 0,-1 0 0,1 0 0,1 1 0,-1-1 0,0 0 0,0 1 0,1-1 0,0 1 0,-2 3 0,0 1 0,1 0 0,0 1 0,0-1 0,0 1 0,1-1 0,0 1 0,0 10 0,1-16 0,0 1 0,1 0 0,-1-1 0,1 1 0,-1 0 0,1-1 0,0 1 0,0-1 0,0 1 0,0-1 0,0 1 0,1-1 0,-1 0 0,1 0 0,0 0 0,-1 0 0,1 0 0,0 0 0,4 3 0,-5-4 0,1-1 0,0 1 0,-1 0 0,1-1 0,0 1 0,0-1 0,-1 1 0,1-1 0,0 0 0,0 0 0,-1 0 0,1 0 0,0 0 0,0 0 0,0-1 0,-1 1 0,1 0 0,0-1 0,-1 1 0,1-1 0,0 0 0,-1 0 0,1 0 0,-1 0 0,1 0 0,-1 0 0,1 0 0,-1 0 0,0 0 0,2-2 0,3-4 0,0 0 0,-1 0 0,0-1 0,0 0 0,0 0 0,4-12 0,11-18 0,-20 38 0,1 0 0,-1-1 0,0 1 0,0-1 0,0 1 0,0 0 0,1 0 0,-1-1 0,0 1 0,0 0 0,0-1 0,1 1 0,-1 0 0,0 0 0,1-1 0,-1 1 0,0 0 0,0 0 0,1 0 0,-1 0 0,0-1 0,1 1 0,-1 0 0,0 0 0,1 0 0,-1 0 0,1 0 0,-1 0 0,0 0 0,1 0 0,0 0 0,4 11 0,0 27 0,-4-28 0,-1-7 0,1 1 0,0-1 0,-1 1 0,1-1 0,1 0 0,-1 1 0,0-1 0,1 0 0,3 5 0,-5-7 0,0-1 0,1 1 0,-1-1 0,1 1 0,-1-1 0,1 0 0,-1 1 0,1-1 0,-1 0 0,1 0 0,-1 1 0,1-1 0,-1 0 0,1 0 0,-1 0 0,1 1 0,0-1 0,-1 0 0,1 0 0,-1 0 0,1 0 0,-1 0 0,2 0 0,0-1 0,-1 0 0,0 1 0,1-1 0,-1 0 0,0 0 0,1 0 0,-1 0 0,0 0 0,0 0 0,0 0 0,0 0 0,0 0 0,1-2 0,4-6 0,0-1 0,-1 1 0,-1-1 0,1 0 0,2-12 0,7 112 0,-14-87 0,1 0 0,0-1 0,0 0 0,0 1 0,0-1 0,0 1 0,1-1 0,-1 0 0,1 0 0,-1 0 0,1 0 0,0 0 0,0 0 0,0 0 0,0-1 0,0 1 0,0-1 0,4 3 0,-5-4 0,1 1 0,0-1 0,-1 0 0,1 0 0,0 1 0,0-1 0,-1-1 0,1 1 0,0 0 0,-1 0 0,1-1 0,0 1 0,-1 0 0,1-1 0,0 0 0,-1 1 0,1-1 0,-1 0 0,1 0 0,-1 0 0,0 0 0,1 0 0,-1 0 0,0 0 0,0-1 0,1 1 0,-1 0 0,0-1 0,1-2 0,2-2 0,0 0 0,-1-1 0,0 0 0,-1 1 0,1-1 0,2-12 0,3-9 0,-8 28 0,0 0 0,0-1 0,0 1 0,0-1 0,0 1 0,0 0 0,1-1 0,-1 1 0,0 0 0,0-1 0,0 1 0,0 0 0,1-1 0,-1 1 0,0 0 0,0-1 0,0 1 0,1 0 0,-1 0 0,0-1 0,1 1 0,-1 0 0,0 0 0,1-1 0,-1 1 0,0 0 0,1 0 0,-1 0 0,0 0 0,1 0 0,-1 0 0,0-1 0,1 1 0,-1 0 0,0 0 0,1 0 0,-1 0 0,1 0 0,-1 0 0,0 0 0,1 1 0,0-1 0,12 16 0,6 28 0,-11-10 0,-7-33 0,-1 0 0,0 1 0,0-1 0,0 0 0,0 0 0,0 0 0,0 0 0,0 0 0,0 0 0,0 0 0,-1 0 0,1 0 0,0 0 0,-1 0 0,1 0 0,-1 0 0,1 0 0,-1 0 0,1 0 0,-1 0 0,0 0 0,1 0 0,-1-1 0,0 1 0,0 0 0,1 0 0,-1-1 0,0 1 0,-2 0 0,3-1 0,-1 1 0,1-1 0,0 0 0,-1 0 0,1 0 0,0 0 0,-1 0 0,1 0 0,-1 0 0,1 0 0,0 0 0,-1 0 0,1 0 0,0 0 0,-1 0 0,1 0 0,-1 0 0,1 0 0,0 0 0,-1 0 0,1 0 0,0 0 0,-1-1 0,1 1 0,-1 0 0,1 0 0,0-1 0,0 1 0,-1 0 0,1 0 0,-1-1 0,-1-13 0,2 10 0,1 1 0,0-1 0,-1 1 0,1 0 0,0-1 0,3-4 0,0 2 0,1 0 0,0 0 0,1 0 0,6-5 0,-11 9 0,1 0 0,0 0 0,1 1 0,-1-1 0,0 1 0,0-1 0,1 1 0,-1 0 0,1 0 0,-1 0 0,1 0 0,-1 1 0,1-1 0,-1 0 0,4 1 0,-4 0 0,-1 0 0,0 1 0,0-1 0,0 1 0,0-1 0,0 1 0,0 0 0,0-1 0,0 1 0,0 0 0,0-1 0,0 1 0,-1 0 0,1 0 0,0 0 0,0 0 0,-1 0 0,1 0 0,-1 0 0,1 0 0,-1 0 0,1 0 0,-1 0 0,1 0 0,-1 1 0,0-1 0,0 0 0,0 2 0,2 39 0,-2-29 0,4 12-1365,-1-19-5461</inkml:trace>
  <inkml:trace contextRef="#ctx0" brushRef="#br0" timeOffset="132.86">719 158 24575,'0'1'0,"0"3"0,0 3 0,0 3 0,0 3 0,3 2 0,0-2-8191</inkml:trace>
  <inkml:trace contextRef="#ctx0" brushRef="#br0" timeOffset="1227.18">846 327 24575,'0'-3'0,"0"-2"0,0 0 0,0 0 0,0 0 0,-1 0 0,-1-5 0,2 9 0,-1 1 0,1-1 0,0 1 0,0-1 0,0 1 0,-1-1 0,1 1 0,0-1 0,-1 1 0,1 0 0,0-1 0,-1 1 0,1-1 0,-1 1 0,1 0 0,0-1 0,-1 1 0,1 0 0,-1-1 0,1 1 0,-2 0 0,1 0 0,0 0 0,0 0 0,0 0 0,1 0 0,-1 0 0,0 0 0,0 1 0,0-1 0,0 0 0,0 1 0,0-1 0,0 0 0,1 1 0,-1-1 0,0 1 0,0 0 0,0 0 0,-2 1 0,1 1 0,0-1 0,0 0 0,0 1 0,0-1 0,0 1 0,1 0 0,-1 0 0,1-1 0,0 1 0,0 0 0,0 0 0,0 0 0,0 0 0,1 0 0,-1 1 0,1-1 0,0 0 0,0 0 0,0 0 0,1 4 0,-1-6 0,0 1 0,1-1 0,-1 1 0,0 0 0,1-1 0,0 1 0,-1-1 0,1 1 0,0-1 0,0 1 0,0-1 0,0 0 0,0 0 0,0 1 0,0-1 0,0 0 0,0 0 0,1 0 0,-1 0 0,0 0 0,1 0 0,-1 0 0,1-1 0,-1 1 0,1-1 0,-1 1 0,1-1 0,0 1 0,-1-1 0,1 0 0,-1 0 0,1 1 0,0-1 0,-1 0 0,1-1 0,0 1 0,-1 0 0,1 0 0,0-1 0,2 0 0,0-1 0,-1 1 0,1-1 0,0 0 0,-1 0 0,0 0 0,1-1 0,-1 1 0,0-1 0,0 0 0,0 0 0,-1 0 0,1 0 0,-1 0 0,1-1 0,-1 1 0,0-1 0,-1 1 0,1-1 0,0 0 0,-1 0 0,0 1 0,1-8 0,2-8 0,-1 0 0,0 1 0,-1-29 0,-2 36 0,0-1 0,-1 0 0,-4-23 0,-1 23 0,1 14 0,-2 21 0,3 4 0,2 2 0,0-1 0,2 0 0,0 0 0,9 45 0,-1-52 0,-8-21 0,1 0 0,-1 1 0,1-1 0,-1 1 0,0-1 0,1 0 0,-1 1 0,1-1 0,-1 0 0,1 0 0,-1 1 0,1-1 0,-1 0 0,1 0 0,-1 0 0,1 0 0,-1 0 0,1 1 0,-1-1 0,1 0 0,-1 0 0,2 0 0,0-1 0,-1 0 0,1 0 0,0 0 0,-1 0 0,1 0 0,0 0 0,-1 0 0,0-1 0,1 1 0,-1 0 0,0-1 0,1 1 0,-1-1 0,0 1 0,0-1 0,1-3 0,5-10 0,-6 12 0,1 0 0,-1 0 0,0 0 0,1 0 0,-1 0 0,1 0 0,0 1 0,0-1 0,0 1 0,0-1 0,3-1 0,-4 4 0,0 0 0,1 0 0,-1 0 0,0 0 0,0 0 0,0 1 0,0-1 0,1 0 0,-1 1 0,0-1 0,0 1 0,0-1 0,0 1 0,0 0 0,1 1 0,9 3 0,-9-5 0,-1 1 0,1-1 0,-1 0 0,1 0 0,0 0 0,-1 0 0,1 0 0,0 0 0,-1 0 0,1-1 0,-1 1 0,1-1 0,-1 1 0,1-1 0,-1 0 0,1 1 0,-1-1 0,1 0 0,-1 0 0,0 0 0,0 0 0,1 0 0,-1 0 0,0 0 0,0-1 0,0 1 0,0 0 0,0 0 0,0-1 0,0-1 0,1 0 0,-1 0 0,0 1 0,0-1 0,-1 0 0,1 1 0,0-1 0,-1 0 0,0 0 0,1 0 0,-1 1 0,0-1 0,-1 0 0,1 0 0,0 0 0,-1 1 0,-1-6 0,2 7 0,0 0 0,-1 1 0,1-1 0,0 0 0,-1 1 0,1-1 0,0 0 0,-1 1 0,1-1 0,-1 1 0,1-1 0,-1 0 0,1 1 0,-1-1 0,1 1 0,-1 0 0,0-1 0,1 1 0,-1-1 0,0 1 0,1 0 0,-1-1 0,0 1 0,0 0 0,1 0 0,-1 0 0,0 0 0,0-1 0,1 1 0,-1 0 0,0 0 0,0 0 0,1 1 0,-1-1 0,0 0 0,0 0 0,1 0 0,-1 1 0,0-1 0,1 0 0,-1 0 0,0 1 0,1-1 0,-1 1 0,0-1 0,1 1 0,-1-1 0,1 1 0,-1 0 0,-3 2 0,1 0 0,0 0 0,0 0 0,0 0 0,0 1 0,1-1 0,-3 6 0,2-4 0,0 1 0,1 0 0,0 0 0,0 0 0,1 0 0,0 1 0,0-1 0,0 0 0,1 0 0,0 12 0,0-16 0,1 1 0,-1-1 0,1 0 0,-1 0 0,1 1 0,0-1 0,-1 0 0,1 0 0,0 0 0,0 0 0,1 0 0,-1 0 0,0 0 0,1 0 0,-1 0 0,1-1 0,0 1 0,-1-1 0,1 1 0,0-1 0,0 0 0,0 1 0,0-1 0,0 0 0,0 0 0,1 0 0,-1-1 0,0 1 0,0-1 0,1 1 0,-1-1 0,3 1 0,-3-1 0,1 0 0,-1 0 0,1 0 0,-1 0 0,1-1 0,-1 1 0,1-1 0,-1 1 0,1-1 0,-1 0 0,1 0 0,-1 0 0,0 0 0,0 0 0,0-1 0,1 1 0,-1-1 0,-1 1 0,1-1 0,3-3 0,1-2 0,-1-1 0,1-1 0,-1 1 0,4-11 0,-6 12 0,0 1 0,0 0 0,0 0 0,1 1 0,-1-1 0,2 1 0,-1 0 0,7-7 0,-10 12 0,-1-1 0,1 0 0,0 1 0,0-1 0,0 1 0,0-1 0,0 1 0,0 0 0,0-1 0,0 1 0,0 0 0,0 0 0,0-1 0,0 1 0,0 0 0,0 0 0,0 0 0,0 0 0,0 1 0,0-1 0,0 0 0,1 0 0,0 1 0,0 0 0,0 0 0,0 1 0,-1-1 0,1 0 0,-1 1 0,1-1 0,-1 1 0,1-1 0,-1 1 0,0 0 0,2 2 0,0 3 0,1 0 0,-1 0 0,-1 1 0,1-1 0,1 12 0,-3 10 0,0-28 0,-1 0 0,0 0 0,0-1 0,0 1 0,0 0 0,0 0 0,0-1 0,0 1 0,0 0 0,-1 0 0,1-1 0,0 1 0,0 0 0,0 0 0,-1-1 0,1 1 0,-1 0 0,1-1 0,0 1 0,-1-1 0,1 1 0,-1 0 0,1-1 0,-1 1 0,0-1 0,1 1 0,-1-1 0,1 0 0,-1 1 0,0-1 0,1 1 0,-1-1 0,-1 0 0,1 0 0,1 0 0,-1-1 0,1 1 0,-1 0 0,0-1 0,1 1 0,-1-1 0,1 1 0,-1-1 0,1 1 0,-1-1 0,1 1 0,-1-1 0,1 0 0,0 1 0,-1-1 0,1 1 0,0-1 0,0 0 0,-1 0 0,1 1 0,0-1 0,0 0 0,0 0 0,-3-22 0,2 20 0,0-8 0,1-1 0,0 1 0,2-16 0,-2 23 0,1 0 0,-1 0 0,1 0 0,1 0 0,-1 0 0,0 0 0,1 0 0,0 0 0,0 0 0,0 1 0,0-1 0,4-4 0,-5 7 11,0 1 0,-1-1-1,1 0 1,0 1 0,0-1-1,-1 1 1,1-1 0,0 1-1,0-1 1,0 1 0,0-1-1,-1 1 1,1 0 0,0 0-1,0-1 1,0 1 0,0 0-1,0 0 1,0 0 0,0 0-1,0 0 1,0 0 0,0 0-1,0 1 1,0-1 0,0 0-1,0 0 1,-1 1 0,1-1-1,0 1 1,1 0 0,1 1-225,0 0 1,-1 0 0,1 0-1,-1 1 1,1-1 0,-1 1-1,3 4 1,5 9-6613</inkml:trace>
  <inkml:trace contextRef="#ctx0" brushRef="#br0" timeOffset="2667.26">1651 263 24575,'3'0'0,"4"0"0,5 0 0,5 0 0,8 0 0,4 0 0,3 0 0,2 0 0,0 3 0,-2 0 0,-4 0 0,-4-1 0,-8-2 0,-6-2-8191</inkml:trace>
  <inkml:trace contextRef="#ctx0" brushRef="#br0" timeOffset="2996.05">1869 221 24575,'-11'-14'0,"11"9"0,9 7 0,-5 0 0,6 3 0,0 0 0,-1 0 0,0 1 0,17 14 0,-25-19 0,0 0 0,1 0 0,-1 0 0,0 1 0,0-1 0,0 0 0,0 1 0,0-1 0,0 1 0,0-1 0,-1 1 0,1 0 0,0-1 0,-1 1 0,0 0 0,1-1 0,-1 1 0,0 0 0,0-1 0,0 1 0,0 0 0,0 0 0,0-1 0,0 1 0,0 0 0,-1-1 0,1 1 0,-1 0 0,0-1 0,1 1 0,-1 0 0,0-1 0,0 1 0,0-1 0,0 0 0,0 1 0,0-1 0,-2 2 0,-3 3-136,1-2-1,-1 1 1,1-1-1,-1 1 1,-1-1-1,1-1 1,-1 0-1,1 0 0,-9 3 1,3-2-6690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29:00.050"/>
    </inkml:context>
    <inkml:brush xml:id="br0">
      <inkml:brushProperty name="width" value="0.025" units="cm"/>
      <inkml:brushProperty name="height" value="0.025" units="cm"/>
    </inkml:brush>
  </inkml:definitions>
  <inkml:trace contextRef="#ctx0" brushRef="#br0">155 163 24575,'6'-48'-1769,"-1"13"2559,-5 34-777,1 0-1,-1 0 1,0 1 0,0-1 0,0 0-1,0 0 1,0 1 0,0-1 0,0 0-1,0 0 1,0 0 0,-1 1-1,1-1 1,0 0 0,0 1 0,-1-1-1,1 0 1,-1 0 0,1 1 0,0-1-1,-1 1 1,1-1 0,-1 0 0,0 0-1,0 1 5,0 0 0,0-1 0,0 1-1,0 0 1,1 0 0,-1 0 0,0 0-1,0 0 1,0 1 0,0-1 0,1 0-1,-1 0 1,0 0 0,0 1 0,1-1-1,-1 0 1,0 1 0,-1 0 0,-3 2 51,0 1 1,0-1-1,0 1 1,-7 9-1,4-4-68,1 0 0,-12 20 0,18-26 0,-1 0 0,0 0 0,1 0 0,0 0 0,0 0 0,0 0 0,0 0 0,0 0 0,1 1 0,-1-1 0,1 0 0,0 1 0,0-1 0,0 0 0,1 5 0,0-6 0,0 0 0,0-1 0,1 1 0,-1-1 0,0 1 0,1-1 0,-1 1 0,1-1 0,0 0 0,-1 0 0,1 1 0,0-1 0,0 0 0,0-1 0,-1 1 0,1 0 0,0-1 0,0 1 0,4 0 0,-3 0 0,-1-1 0,1 1 0,0 0 0,0 1 0,-1-1 0,1 0 0,3 3 0,-5-3 0,-1 0 0,1-1 0,-1 1 0,1 0 0,-1 0 0,1-1 0,-1 1 0,0 0 0,1 0 0,-1 0 0,0 0 0,0-1 0,1 1 0,-1 0 0,0 0 0,0 0 0,0 0 0,0 0 0,0 0 0,0 0 0,-1-1 0,1 1 0,0 0 0,0 0 0,-1 0 0,1 0 0,0-1 0,-1 1 0,0 1 0,-1 2 0,0 0 0,0 0 0,-1-1 0,0 1 0,0-1 0,0 1 0,0-1 0,0 0 0,0 0 0,-1 0 0,0-1 0,1 1 0,-1-1 0,0 0 0,0 0 0,-8 2 0,10-3 0,0 0 0,0-1 0,0 1 0,0-1 0,0 0 0,0 0 0,0 0 0,0 0 0,0 0 0,0 0 0,0 0 0,0 0 0,0-1 0,0 1 0,0-1 0,0 0 0,0 0 0,0 1 0,0-1 0,0 0 0,1-1 0,-1 1 0,0 0 0,1 0 0,-1-1 0,1 1 0,-1-1 0,1 1 0,0-1 0,0 0 0,0 1 0,-1-1 0,2 0 0,-1 0 0,0 0 0,0 0 0,0-2 0,-4-23 0,7 22 0,6 17 0,-3 0 0,0-1 0,1 0 0,0 0 0,13 16 0,-16-24 0,-1-1 0,0 1 0,1-1 0,-1 1 0,1-1 0,0 0 0,0 0 0,0 0 0,0-1 0,0 1 0,0-1 0,0 1 0,1-1 0,-1 0 0,0 0 0,1-1 0,-1 1 0,1-1 0,-1 0 0,1 0 0,-1 0 0,4 0 0,3-2 0,-1-1 0,0 1 0,0-1 0,0-1 0,0 0 0,-1 0 0,0-1 0,1 0 0,-2 0 0,1-1 0,13-12 0,-13 10 0,0-1 0,0 0 0,0 0 0,-1-1 0,-1 0 0,0 0 0,0-1 0,-1 0 0,5-12 0,-6 9 0,0-1 0,-1 1 0,-1-1 0,0 0 0,-1-21 0,-4 18 0,3 18 0,0 0 0,0-1 0,-1 1 0,1 0 0,0 0 0,0 0 0,0 0 0,0 0 0,-1 0 0,1 0 0,0 0 0,0-1 0,0 1 0,-1 0 0,1 0 0,0 0 0,0 0 0,0 0 0,0 0 0,-1 0 0,1 0 0,0 0 0,0 0 0,0 0 0,-1 0 0,1 0 0,0 0 0,0 0 0,0 1 0,-1-1 0,1 0 0,0 0 0,0 0 0,0 0 0,0 0 0,-1 0 0,1 0 0,0 1 0,0-1 0,0 0 0,-2 2 0,0 0 0,0 1 0,1-1 0,-1 0 0,1 1 0,0-1 0,-1 1 0,1 0 0,0 2 0,-3 6 0,2 0 0,-1 0 0,2 1 0,-1-1 0,1 0 0,2 22 0,-1-31 0,0 1 0,0-1 0,0 1 0,1-1 0,-1 1 0,1-1 0,0 1 0,0-1 0,0 0 0,0 1 0,0-1 0,0 0 0,1 0 0,-1 0 0,1 0 0,-1 0 0,1 0 0,0 0 0,0 0 0,0-1 0,0 1 0,0-1 0,0 0 0,0 1 0,0-1 0,1 0 0,-1 0 0,0 0 0,1-1 0,-1 1 0,1 0 0,-1-1 0,1 0 0,-1 1 0,1-1 0,4-1 0,-4 1 0,-1 0 0,1-1 0,-1 0 0,1 1 0,-1-1 0,1 0 0,-1 0 0,0 0 0,1-1 0,-1 1 0,0-1 0,0 1 0,0-1 0,0 1 0,0-1 0,0 0 0,-1 0 0,1 0 0,0 0 0,-1-1 0,0 1 0,1 0 0,0-4 0,0 1 0,0 0 0,0 0 0,0 0 0,-1 0 0,0 0 0,0-1 0,0 1 0,-1 0 0,0-1 0,0-6 0,-1 10 0,0 5 0,-2 11 0,0 19 0,3-30-80,0 0 0,0 0-1,0 0 1,1 0 0,-1 0-1,1 0 1,0 0 0,0 0-1,0 0 1,0 0 0,1 0 0,-1-1-1,1 1 1,-1 0 0,1-1-1,2 3 1,4 1-6746</inkml:trace>
  <inkml:trace contextRef="#ctx0" brushRef="#br0" timeOffset="141.85">452 0 24575,'-1'0'0,"0"0"0,1 3 0,3 0 0,1 3 0,-1-1-8191</inkml:trace>
  <inkml:trace contextRef="#ctx0" brushRef="#br0" timeOffset="1024.83">628 142 24575,'0'-2'0,"1"0"0,-2 0 0,1 0 0,0 0 0,0 0 0,0 0 0,-1 0 0,1 0 0,-1 0 0,0 0 0,0 0 0,1 1 0,-1-1 0,0 0 0,0 1 0,-2-3 0,3 4 0,-1 0 0,1-1 0,-1 1 0,1 0 0,0 0 0,-1-1 0,1 1 0,-1 0 0,1 0 0,-1 0 0,1 0 0,-1 0 0,1-1 0,-1 1 0,1 0 0,-1 0 0,1 0 0,-1 1 0,1-1 0,-1 0 0,1 0 0,-1 0 0,0 0 0,-1 1 0,1 0 0,-1 0 0,1 0 0,-1 0 0,1 1 0,-1-1 0,1 0 0,0 0 0,-2 4 0,-1 1 0,0 0 0,0 0 0,1 1 0,0 0 0,1-1 0,-1 1 0,1 0 0,1 0 0,-1 0 0,0 13 0,2-17 0,0 0 0,0 0 0,0 0 0,1-1 0,-1 1 0,1 0 0,-1 0 0,1-1 0,0 1 0,0 0 0,0-1 0,1 1 0,1 2 0,-2-3 0,0-1 0,1 1 0,-1-1 0,1 0 0,-1 0 0,1 1 0,0-1 0,0 0 0,-1 0 0,1-1 0,0 1 0,0 0 0,0 0 0,0-1 0,0 0 0,0 1 0,0-1 0,0 0 0,0 0 0,3 0 0,-3 0 0,0 0 0,0 0 0,0-1 0,1 1 0,-1-1 0,0 1 0,0-1 0,0 0 0,0 1 0,-1-1 0,1 0 0,0-1 0,0 1 0,0 0 0,-1 0 0,1-1 0,-1 1 0,1-1 0,-1 1 0,1-1 0,-1 0 0,0 0 0,0 1 0,1-4 0,2-4 0,0 1 0,-1-1 0,-1 0 0,3-12 0,1-4 0,-6 27 0,0-1 0,0 1 0,0-1 0,0 1 0,1-1 0,-1 0 0,0 1 0,1-1 0,-1 1 0,1-1 0,0 0 0,-1 1 0,1-1 0,0 0 0,0 0 0,0 1 0,0-1 0,1 1 0,21 20 0,-20-20 0,-1 0 0,1 0 0,0 0 0,0-1 0,0 1 0,0-1 0,0 1 0,0-1 0,1 0 0,-1 0 0,6 0 0,-9-1 0,1 0 0,0 0 0,0 0 0,0 0 0,-1 0 0,1 0 0,0-1 0,0 1 0,-1 0 0,1 0 0,0-1 0,0 1 0,-1 0 0,1-1 0,0 1 0,-1-1 0,1 1 0,-1-1 0,1 1 0,0-2 0,0 1 0,0 0 0,-1-1 0,1 1 0,-1-1 0,1 1 0,-1-1 0,1 1 0,-1-1 0,0 1 0,0-1 0,0 1 0,0-1 0,0 1 0,-1-3 0,1-1 0,-1 0 0,0 0 0,-1 0 0,1 1 0,-1-1 0,0 1 0,0-1 0,-4-5 0,6 9 0,-1 0 0,1 0 0,-1 0 0,0 0 0,1 1 0,-1-1 0,0 0 0,1 1 0,-1-1 0,0 0 0,0 1 0,0-1 0,0 1 0,1-1 0,-1 1 0,0-1 0,0 1 0,0 0 0,0 0 0,0-1 0,0 1 0,0 0 0,0 0 0,0 0 0,0 0 0,0 0 0,0 0 0,0 0 0,0 0 0,0 1 0,0-1 0,0 0 0,0 1 0,0-1 0,0 0 0,0 1 0,0-1 0,1 1 0,-1 0 0,0-1 0,0 1 0,0 0 0,1-1 0,-1 1 0,0 0 0,1 0 0,-2 1 0,-1 2 0,0 0 0,1 0 0,-1 0 0,1 1 0,0-1 0,0 1 0,0-1 0,0 1 0,1 0 0,0-1 0,0 1 0,0 0 0,1 0 0,-1 0 0,2 9 0,-1-12 0,0 1 0,0-1 0,1 0 0,-1 0 0,1 0 0,-1 0 0,1 0 0,0 0 0,0 0 0,0 0 0,0 0 0,0 0 0,0-1 0,0 1 0,1 0 0,-1-1 0,1 1 0,-1-1 0,1 1 0,0-1 0,-1 0 0,1 0 0,0 0 0,0 0 0,0 0 0,0 0 0,0 0 0,0 0 0,0-1 0,0 1 0,0-1 0,0 0 0,0 1 0,1-1 0,-1 0 0,0 0 0,3-1 0,-2 0 0,0 1 0,0-1 0,-1 0 0,1 0 0,0 0 0,-1 0 0,1 0 0,-1-1 0,1 1 0,-1-1 0,0 1 0,1-1 0,-1 0 0,0 0 0,3-4 0,27-41 0,-7 10 0,-23 35 0,-1 0 0,1 0 0,0 1 0,0-1 0,0 0 0,0 1 0,0-1 0,0 1 0,0 0 0,0 0 0,0 0 0,1 0 0,-1 0 0,5-1 0,-6 2 0,0 0 0,1 1 0,-1-1 0,0 0 0,0 0 0,1 1 0,-1-1 0,0 1 0,0-1 0,1 1 0,-1 0 0,0-1 0,0 1 0,0 0 0,0 0 0,0 0 0,0-1 0,0 1 0,0 0 0,-1 0 0,1 1 0,0-1 0,0 0 0,-1 0 0,1 0 0,-1 0 0,1 1 0,-1-1 0,1 3 0,3 5 0,-1 1 0,0 1 0,0-1 0,-1 0 0,0 1 0,-1 0 0,0-1 0,-1 1 0,-1 12 0,1-23 0,0 1 0,0 0 0,-1 0 0,1 0 0,0-1 0,0 1 0,-1 0 0,1 0 0,0 0 0,-1-1 0,1 1 0,-1 0 0,1-1 0,-1 1 0,1 0 0,-1-1 0,1 1 0,-1-1 0,0 1 0,1-1 0,-2 1 0,1-1 0,1 0 0,-1 0 0,1 0 0,-1 0 0,1 0 0,-1-1 0,1 1 0,-1 0 0,1 0 0,-1-1 0,1 1 0,-1 0 0,1-1 0,0 1 0,-1-1 0,1 1 0,-1 0 0,1-1 0,0 1 0,0-1 0,-1 1 0,1-1 0,0 1 0,0-1 0,-1 1 0,1-1 0,0 1 0,0-1 0,0 1 0,0-1 0,0 0 0,0 1 0,0-2 0,-1-6 0,0 0 0,0-1 0,1 1 0,0 0 0,1-1 0,0 1 0,3-16 0,-2 18 0,-1 1 0,1-1 0,0 0 0,0 1 0,1 0 0,-1-1 0,1 1 0,0 0 0,1 0 0,-1 1 0,1-1 0,6-5 0,-10 9 9,1 1-1,0-1 1,0 0-1,0 1 1,0-1-1,0 0 1,0 1 0,0-1-1,0 1 1,1 0-1,-1-1 1,0 1-1,0 0 1,0 0-1,0-1 1,1 1-1,-1 0 1,0 0-1,0 0 1,0 1-1,0-1 1,1 0 0,-1 0-1,0 1 1,0-1-1,0 0 1,0 1-1,0-1 1,0 1-1,0-1 1,0 1-1,0 0 1,0 0-1,0-1 1,0 1-1,0 0 1,0 0 0,-1 0-1,2 1 1,1 2-199,-1 0 0,1 0 1,-1 1-1,0-1 0,0 1 1,0-1-1,0 1 1,0 5-1,1 4-6636</inkml:trace>
  <inkml:trace contextRef="#ctx0" brushRef="#br0" timeOffset="1862.66">1546 29 24575,'-2'-2'0,"-5"-2"0,-6 1 0,-5 6 0,-4 10 0,-3 12 0,4 10 0,2 7 0,4 3 0,6-4 0,6-5 0,8-7 0,7-9 0,7-7 0,5-6 0,4-4 0,1-3 0,-5-1-8191</inkml:trace>
  <inkml:trace contextRef="#ctx0" brushRef="#br0" timeOffset="3275.91">1673 99 24575,'0'27'0,"1"4"0,-2 0 0,-1 0 0,-9 45 0,11-74 0,0-1 0,0 0 0,0 1 0,-1-1 0,1 0 0,0 1 0,-1-1 0,1 0 0,-1 1 0,0-1 0,1 0 0,-1 0 0,0 0 0,0 0 0,0 0 0,1 0 0,-1 0 0,-2 2 0,2-3 0,0 0 0,1 0 0,-1-1 0,0 1 0,1 0 0,-1-1 0,0 1 0,1 0 0,-1-1 0,1 1 0,-1 0 0,1-1 0,-1 1 0,1-1 0,-1 1 0,1-1 0,-1 0 0,1 1 0,0-1 0,-1 1 0,1-1 0,0 0 0,0 1 0,-1-1 0,1 0 0,-3-8 0,0 0 0,0 0 0,1 0 0,-2-12 0,2 4 0,2 1 0,0-1 0,0 1 0,2-1 0,0 1 0,1-1 0,0 1 0,2 0 0,0 1 0,0-1 0,11-20 0,-15 34 0,0 0 0,0 0 0,0 1 0,1-1 0,-1 0 0,0 1 0,1-1 0,-1 1 0,1-1 0,-1 1 0,1 0 0,-1 0 0,1 0 0,0 0 0,0 0 0,0 0 0,0 0 0,-1 0 0,1 1 0,0-1 0,0 1 0,4-1 0,-4 1 0,-1 1 0,1-1 0,0 1 0,0 0 0,-1-1 0,1 1 0,-1 0 0,1 0 0,0 0 0,-1 0 0,0 0 0,1 0 0,-1 1 0,0-1 0,0 0 0,1 1 0,-1-1 0,0 1 0,0-1 0,-1 1 0,1 0 0,0-1 0,0 1 0,-1 0 0,1 2 0,2 7 0,0 0 0,-1 0 0,0 0 0,-1 0 0,0 0 0,0 0 0,-2 11 0,0-16 0,1 0 0,-1-1 0,0 1 0,0-1 0,0 0 0,-1 1 0,0-1 0,0 0 0,0 0 0,-1 0 0,1 0 0,-1 0 0,-1-1 0,1 1 0,-7 6 0,7-10 0,7-8 0,14-10 0,-16 17 0,0-1 0,0 0 0,0 1 0,0 0 0,0-1 0,0 1 0,0 0 0,0 0 0,0 0 0,0 0 0,0 1 0,0-1 0,0 0 0,-1 1 0,1 0 0,0-1 0,0 1 0,0 0 0,0 0 0,-1 0 0,1 0 0,0 0 0,-1 0 0,1 0 0,-1 1 0,1-1 0,-1 1 0,0-1 0,1 1 0,-1-1 0,2 4 0,-2-3 0,0 0 0,0-1 0,0 1 0,0 0 0,0 0 0,0-1 0,-1 1 0,1 0 0,0 0 0,-1 0 0,0 0 0,1 0 0,-1 0 0,0 0 0,0 0 0,0 0 0,0 0 0,-1 0 0,1 0 0,0 0 0,-1 0 0,1 0 0,-1 0 0,0 0 0,0 0 0,0-1 0,0 1 0,0 0 0,0 0 0,0-1 0,-3 3 0,0-1 0,0 0 0,-1-1 0,0 1 0,1-1 0,-1 0 0,0-1 0,0 1 0,0-1 0,0 0 0,-8 1 0,10-2 0,1 1 0,-1-1 0,0 0 0,1 0 0,-1 0 0,0 0 0,0 0 0,1-1 0,-1 1 0,1-1 0,-1 0 0,0 0 0,1 0 0,-1 0 0,1 0 0,0-1 0,-1 1 0,1-1 0,0 1 0,0-1 0,-3-2 0,5 3 0,0 1 0,-1 0 0,1-1 0,0 1 0,0-1 0,0 1 0,0 0 0,0-1 0,0 1 0,-1 0 0,1-1 0,0 1 0,0-1 0,0 1 0,0 0 0,0-1 0,1 1 0,-1-1 0,0 1 0,0 0 0,0-1 0,0 1 0,0 0 0,0-1 0,1 1 0,-1 0 0,0-1 0,0 1 0,1 0 0,-1-1 0,0 1 0,0 0 0,1 0 0,-1-1 0,0 1 0,1 0 0,-1 0 0,0-1 0,1 1 0,-1 0 0,0 0 0,1 0 0,-1 0 0,0 0 0,1 0 0,-1-1 0,1 1 0,-1 0 0,0 0 0,1 0 0,0 1 0,22-4 0,59 6 0,-51 0 0,0-3 0,46-3 0,-73 2 0,0 1 0,0-1 0,0 0 0,0-1 0,0 1 0,-1-1 0,1 1 0,0-1 0,-1 0 0,1 0 0,-1-1 0,0 1 0,0-1 0,0 0 0,4-4 0,-6 5 0,1 0 0,-1 0 0,0 0 0,0-1 0,1 1 0,-1 0 0,-1-1 0,1 1 0,0-1 0,-1 1 0,1-1 0,-1 1 0,0-1 0,1 1 0,-1-1 0,-1 1 0,1-1 0,0 1 0,-1-1 0,1 0 0,-1 1 0,0 0 0,1-1 0,-1 1 0,-2-3 0,3 4 0,0 0 0,-1 1 0,1-1 0,0 0 0,-1 0 0,1 1 0,-1-1 0,1 0 0,-1 1 0,1-1 0,-1 0 0,0 1 0,1-1 0,-1 1 0,0-1 0,0 1 0,1-1 0,-1 1 0,0-1 0,0 1 0,1 0 0,-1 0 0,0-1 0,0 1 0,0 0 0,0 0 0,-1 0 0,1 0 0,-1 1 0,0-1 0,1 1 0,0-1 0,-1 1 0,1 0 0,-1 0 0,1 0 0,0 0 0,-1 0 0,1 0 0,0 0 0,-2 2 0,-1 2 0,0 0 0,1 0 0,-1 1 0,1-1 0,0 1 0,-3 10 0,5-13 0,0 0 0,1 0 0,-1 0 0,1 0 0,0 0 0,0 0 0,0 1 0,1-1 0,-1 0 0,1 0 0,-1 0 0,1 0 0,0 0 0,0 0 0,1 0 0,1 2 0,-3-4 0,1 0 0,-1 0 0,1 0 0,0-1 0,-1 1 0,1 0 0,0-1 0,-1 1 0,1-1 0,0 1 0,0-1 0,0 1 0,0-1 0,0 1 0,0-1 0,-1 0 0,1 1 0,0-1 0,0 0 0,2 0 0,-1 0 0,0 0 0,-1-1 0,1 1 0,0-1 0,0 1 0,-1-1 0,1 0 0,0 1 0,-1-1 0,1 0 0,-1 0 0,1 0 0,-1 0 0,0-1 0,3-1 0,0-4 0,0 1 0,0-1 0,0 0 0,-1-1 0,0 1 0,0-1 0,-1 1 0,3-13 0,-4 16 0,-1 8 0,1 0 0,-1 0 0,1 0 0,0 0 0,0 0 0,0 0 0,1 0 0,-1 0 0,1 0 0,0 0 0,0-1 0,0 1 0,1-1 0,-1 0 0,1 1 0,0-1 0,6 5 0,-8-7 0,0 0 0,1 0 0,-1 0 0,1 0 0,-1 0 0,1 0 0,0 0 0,-1 0 0,1-1 0,0 1 0,-1-1 0,1 0 0,0 1 0,0-1 0,-1 0 0,1 0 0,0 0 0,0 0 0,0 0 0,-1 0 0,1-1 0,0 1 0,0-1 0,-1 1 0,1-1 0,0 1 0,-1-1 0,1 0 0,-1 0 0,1 0 0,-1 0 0,1 0 0,-1 0 0,1 0 0,-1-1 0,0 1 0,0 0 0,0-1 0,0 1 0,0-1 0,0 1 0,0-1 0,0-2 0,3-3 0,-1 1 0,-1-1 0,1 0 0,-1-1 0,1-8 0,7-19 0,-8 37 0,0 1 0,0 0 0,0 0 0,0-1 0,0 1 0,-1 1 0,2 3 0,3 4 0,-2-4 0,-1-1 0,1 1 0,-2 0 0,1 0 0,-1 0 0,3 10 0,-5-16 0,0 0 0,0 0 0,0 0 0,0 0 0,0 0 0,0 0 0,0 0 0,0 0 0,-1 0 0,1 0 0,0 0 0,-1 0 0,1 0 0,0 0 0,-1 0 0,1 0 0,-1-1 0,0 1 0,1 0 0,-1 0 0,0 0 0,-1 0 0,0 0 0,1 0 0,-1 0 0,0-1 0,0 1 0,1-1 0,-1 1 0,0-1 0,0 0 0,0 1 0,0-1 0,1 0 0,-1 0 0,0 0 0,0-1 0,-2 1 0,3 0 0,0 0 0,0 0 0,0 0 0,0 0 0,0-1 0,0 1 0,0 0 0,0 0 0,0-1 0,0 1 0,0 0 0,1-1 0,-1 1 0,0-1 0,0 1 0,0-1 0,0 1 0,1-1 0,-1 0 0,0 1 0,0-1 0,1 0 0,-2-1 0,2 1 0,0 0 0,0 0 0,1 0 0,-1 1 0,0-1 0,0 0 0,0 0 0,1 0 0,-1 0 0,0 1 0,1-1 0,-1 0 0,1 0 0,-1 1 0,1-1 0,-1 0 0,1 1 0,0-1 0,-1 0 0,2 0 0,5-5 0,0 1 0,0-1 0,14-6 0,10-3 0,-22 11 0,0 0 0,-1 0 0,0 0 0,0-1 0,-1-1 0,1 1 0,10-12 0,-22 65 0,2-29 0,1-15 16,0 5-292,0 0-1,1 0 1,0 0 0,1 15 0,1-18-6550</inkml:trace>
  <inkml:trace contextRef="#ctx0" brushRef="#br0" timeOffset="3412.86">2265 114 24575,'0'1'0,"0"3"0,3 1 0,2 2 0,1 1-8191</inkml:trace>
  <inkml:trace contextRef="#ctx0" brushRef="#br0" timeOffset="3727.81">2463 177 24575,'0'-1'0,"-1"0"0,1 0 0,0 0 0,0 0 0,-1 1 0,1-1 0,0 0 0,-1 0 0,1 0 0,-1 1 0,1-1 0,-1 0 0,1 0 0,-1 1 0,1-1 0,-1 0 0,0 1 0,0-1 0,1 1 0,-1-1 0,0 1 0,0-1 0,1 1 0,-1 0 0,0-1 0,0 1 0,0 0 0,0 0 0,0-1 0,0 1 0,1 0 0,-1 0 0,0 0 0,0 0 0,0 0 0,0 0 0,0 1 0,-1-1 0,-1 0 0,-1 1 0,1-1 0,0 1 0,-1 0 0,1-1 0,0 2 0,0-1 0,-1 0 0,-2 2 0,5-2 0,0-1 0,0 1 0,0-1 0,0 1 0,0 0 0,1-1 0,-1 1 0,0 0 0,0-1 0,1 1 0,-1 0 0,0 0 0,1 0 0,-1 0 0,1 0 0,-1 0 0,1 0 0,0-1 0,-1 1 0,1 0 0,0 1 0,0-1 0,-1 0 0,1 0 0,0 0 0,0 0 0,0 0 0,0 0 0,0 0 0,1 0 0,-1 0 0,0 0 0,0 0 0,1 0 0,-1 0 0,1 0 0,-1 0 0,2 1 0,2 3 0,0 0 0,0-1 0,1 1 0,0-1 0,9 6 0,-10-8 0,-1 1 0,1-1 0,-1 1 0,1 0 0,-1 0 0,0 0 0,3 5 0,-5-6 9,-1-1-1,1 0 0,-1 1 1,0-1-1,0 1 0,0-1 1,1 1-1,-1-1 0,0 0 1,-1 1-1,1-1 0,0 1 0,0-1 1,-1 1-1,1-1 0,-1 0 1,1 1-1,-1-1 0,1 0 1,-1 1-1,0-1 0,0 0 1,0 0-1,1 0 0,-1 0 1,0 0-1,0 0 0,-1 0 1,1 0-1,0 0 0,0 0 1,0-1-1,-1 1 0,1 0 1,0-1-1,-1 1 0,1-1 1,0 1-1,-1-1 0,-1 0 1,1 1-70,1 0 0,-1 0 0,0-1 0,0 1 0,0-1 0,0 0 0,0 0 0,0 1 0,0-1 0,0-1 0,0 1 0,0 0 0,0 0 0,0-1 0,0 1 0,0-1 0,0 1 0,0-1 1,0 0-1,0 0 0,0 0 0,1 0 0,-1 0 0,0 0 0,1-1 0,-1 1 0,-2-3 0,0-6-6765</inkml:trace>
  <inkml:trace contextRef="#ctx0" brushRef="#br0" timeOffset="3983.98">2540 22 24575,'0'-1'-37,"0"1"0,1-1-1,-1 1 1,0-1-1,0 1 1,0-1 0,0 1-1,1-1 1,-1 1 0,0-1-1,0 1 1,1-1 0,-1 1-1,0-1 1,1 1 0,-1 0-1,0-1 1,1 1-1,-1 0 1,1-1 0,-1 1-1,1 0 1,-1-1 0,1 1-1,-1 0 1,1 0 0,-1 0-1,1 0 1,-1-1 0,1 1-1,-1 0 1,1 0-1,-1 0 1,1 0 0,-1 0-1,1 0 1,-1 0 0,1 0-1,-1 1 1,1-1 0,-1 0-1,1 0 1,-1 0-1,1 0 1,-1 1 0,1-1-1,0 1 1,25 11 598,-17-5-517,-1 1 0,0-1-1,0 2 1,-1-1 0,0 1-1,-1 0 1,0 0 0,0 1-1,-1-1 1,0 1 0,-1 1-1,0-1 1,0 1 0,1 11-1,-2-11-1,-1 0-1,0 1 0,-1-1 0,0 1 0,-1-1 1,0 1-1,-1 0 0,0-1 0,-1 1 0,0-1 1,-1 0-1,0 0 0,-7 15 0,6-17-132,-1-1 0,0 1 0,0-1 0,-1-1 0,0 1 0,0-1 0,-1 0 0,0 0 0,0-1 0,-1 0 0,0-1 0,0 1 0,0-1 0,-11 4 0,-6 0-6735</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29:15.809"/>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0 78,'1'-1,"-1"0,0 1,1-1,-1 0,1 0,-1 1,1-1,-1 0,1 1,-1-1,1 1,-1-1,1 1,0-1,-1 1,1-1,0 1,0 0,-1-1,1 1,0 0,0-1,0 1,-1 0,1 0,0 0,0 0,0 0,0 0,32-1,-27 1,227 5,-181-2,82 7,25 1,-367-19,156 3,1-2,-59-16,15-9,47 14,67 23,1-1,0-2,35 2,82-4,72-12,-197 11,5 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29:21.924"/>
    </inkml:context>
    <inkml:brush xml:id="br0">
      <inkml:brushProperty name="width" value="0.025" units="cm"/>
      <inkml:brushProperty name="height" value="0.025" units="cm"/>
    </inkml:brush>
  </inkml:definitions>
  <inkml:trace contextRef="#ctx0" brushRef="#br0">0 80 24575,'2'-2'0,"0"1"0,0 0 0,0 0 0,0-1 0,0 1 0,0 0 0,0 0 0,0 1 0,0-1 0,0 0 0,0 1 0,1-1 0,-1 1 0,0 0 0,0 0 0,1 0 0,-1 0 0,2 0 0,9-1 0,158-25 0,121-12 0,-291 38 0,1-1 0,-1 1 0,1 0 0,0 0 0,-1 0 0,1 0 0,-1 0 0,1 0 0,-1 1 0,1-1 0,-1 0 0,1 1 0,-1-1 0,1 1 0,-1 0 0,1-1 0,-1 1 0,0 0 0,1 0 0,-1 0 0,0 0 0,0 0 0,0 0 0,0 0 0,2 3 0,-2-1 0,0 0 0,0 0 0,-1 0 0,0 0 0,1 1 0,-1-1 0,0 0 0,0 1 0,-1-1 0,1 0 0,-2 5 0,-38 343 0,18-120 0,2-51 0,4 184 0,17-303 0,-2 80 0,1-140 0,0-1 0,0 1 0,0-1 0,0 1 0,0 0 0,0-1 0,0 1 0,0-1 0,0 1 0,0-1 0,0 1 0,0 0 0,0-1 0,-1 1 0,1-1 0,0 1 0,0-1 0,-1 1 0,1-1 0,0 1 0,-1-1 0,1 1 0,0-1 0,-1 1 0,1-1 0,-1 0 0,1 1 0,-1-1 0,1 0 0,-1 1 0,1-1 0,-1 0 0,1 0 0,-1 0 0,1 1 0,-1-1 0,0 0 0,1 0 0,-1 0 0,1 0 0,-1 0 0,1 0 0,-1 0 0,0 0 0,1 0 0,-1 0 0,1 0 0,-1 0 0,1-1 0,-1 1 0,1 0 0,-1 0 0,0-1 0,0 1 0,-5-4 0,1 0 0,-1 0 0,1 0 0,-6-6 0,0 1 0,-9-8 0,-1 2 0,-1 0 0,-1 1 0,1 2 0,-2 0 0,0 1 0,0 2 0,-1 0 0,-28-5 0,50 14 92,-7-2 125,10 2-242,0 0 1,0 0 0,-1 0 0,1 0-1,0 0 1,0 0 0,0 0 0,0 0-1,0 0 1,0 0 0,0 0 0,0 0-1,0 0 1,-1 0 0,1 0 0,0 0-1,0 0 1,0-1 0,0 1-1,0 0 1,0 0 0,0 0 0,0 0-1,0 0 1,0 0 0,0 0 0,0 0-1,-1 0 1,1 0 0,0 0 0,0 0-1,0-1 1,0 1 0,0 0 0,0 0-1,0 0 1,0 0 0,0 0 0,0 0-1,0 0 1,0 0 0,0 0 0,0-1-1,0 1 1,0 0 0,0 0 0,0 0-1,0 0 1,0 0 0,0 0 0,0 0-1,0 0 1,1 0 0,-1-1 0,0 1-1,0 0 1,0 0 0,0 0 0,0 0-1,0 0 1,0 0 0,0 0 0,0 0-1,0 0 1,0 0 0,0 0 0,1 0-1,-1 0 1,5-4-6802</inkml:trace>
  <inkml:trace contextRef="#ctx0" brushRef="#br0" timeOffset="531.99">755 687 24575,'-3'0'0,"-6"-3"0,1 0 0,6 0 0,8 1 0,6 0 0,6 1 0,4 0 0,3 1 0,-1 0 0,-1 0 0,-1 0 0,-5-2 0,-6-1-8191</inkml:trace>
  <inkml:trace contextRef="#ctx0" brushRef="#br0" timeOffset="933.81">861 588 24575,'-1'0'0,"0"-1"0,0 1 0,0 0 0,0 0 0,0 0 0,0 0 0,1 0 0,-1 0 0,0 1 0,0-1 0,0 0 0,0 0 0,0 1 0,0-1 0,0 0 0,0 1 0,0-1 0,0 1 0,1-1 0,-1 1 0,0-1 0,0 1 0,0 1 0,1-2 0,0 1 0,0 0 0,0 0 0,0 0 0,1-1 0,-1 1 0,0 0 0,0 0 0,1-1 0,-1 1 0,0 0 0,1-1 0,-1 1 0,1 0 0,-1-1 0,1 1 0,-1-1 0,1 1 0,0 0 0,0 0 0,41 28 0,-34-25 0,-2-1 0,0 1 0,0-1 0,-1 1 0,1 0 0,-1 0 0,6 6 0,-10-8 0,-1-1 0,1 0 0,0 0 0,-1 0 0,1 0 0,0 1 0,-1-1 0,0 0 0,1 0 0,-1 1 0,0-1 0,1 0 0,-1 1 0,0-1 0,0 0 0,0 1 0,0-1 0,0 0 0,-1 1 0,1-1 0,0 0 0,-1 1 0,1-1 0,-1 0 0,1 0 0,-1 1 0,1-1 0,-1 0 0,0 0 0,0 0 0,1 0 0,-1 0 0,0 0 0,0 0 0,0 0 0,-2 1 0,-79 70-1365,69-61-5461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29:29.785"/>
    </inkml:context>
    <inkml:brush xml:id="br0">
      <inkml:brushProperty name="width" value="0.025" units="cm"/>
      <inkml:brushProperty name="height" value="0.025" units="cm"/>
    </inkml:brush>
  </inkml:definitions>
  <inkml:trace contextRef="#ctx0" brushRef="#br0">149 69 24575,'-19'-23'0,"-8"-8"0,25 29 0,0 1 0,0-1 0,0 1 0,0 0 0,-1-1 0,1 1 0,0 0 0,0 0 0,-1 1 0,1-1 0,-1 0 0,1 1 0,0 0 0,-4-1 0,4 2 0,0-1 0,0 1 0,0-1 0,1 1 0,-1 0 0,0 0 0,1-1 0,-1 1 0,0 1 0,1-1 0,-1 0 0,1 0 0,0 0 0,-1 1 0,1-1 0,0 1 0,0-1 0,0 1 0,0 0 0,0-1 0,0 1 0,0 0 0,1-1 0,-2 3 0,-13 49 0,15-52 0,-5 21 0,1 1 0,-2 45 0,5-62 0,1 1 0,1 0 0,-1 0 0,1 0 0,0-1 0,1 1 0,-1 0 0,1-1 0,1 1 0,-1-1 0,1 0 0,0 0 0,1 0 0,6 9 0,-9-13 0,1 0 0,0 0 0,0 0 0,0 0 0,1 0 0,-1 0 0,0 0 0,1-1 0,-1 0 0,1 1 0,0-1 0,-1 0 0,1 0 0,0 0 0,-1-1 0,1 1 0,0-1 0,0 1 0,0-1 0,0 0 0,-1 0 0,1 0 0,0-1 0,0 1 0,0 0 0,0-1 0,-1 0 0,1 0 0,0 0 0,-1 0 0,6-3 0,-3 1 0,1-1 0,-1 0 0,0 0 0,0-1 0,-1 0 0,1 0 0,-1 0 0,0 0 0,0 0 0,-1-1 0,1 0 0,3-10 0,-2 5 0,-1 1 0,-1-1 0,0 0 0,0 0 0,-1-1 0,-1 1 0,1-20 0,-4 29 0,-1 9 0,-3 11 0,5-13 0,1 1 0,0 0 0,0 0 0,0 0 0,0-1 0,1 1 0,0 0 0,0-1 0,1 1 0,-1 0 0,1-1 0,1 0 0,2 6 0,-4-8 0,1 0 0,0-1 0,0 1 0,0 0 0,0-1 0,0 0 0,1 1 0,-1-1 0,1 0 0,-1 0 0,1-1 0,0 1 0,0 0 0,0-1 0,0 0 0,0 0 0,0 0 0,0 0 0,0 0 0,0 0 0,1-1 0,-1 1 0,0-1 0,6-1 0,-7 1 0,0 0 0,1 0 0,-1 0 0,0-1 0,0 1 0,0-1 0,0 0 0,0 0 0,0 0 0,0 0 0,-1 0 0,1 0 0,0 0 0,0 0 0,-1-1 0,1 1 0,-1 0 0,1-1 0,-1 0 0,0 1 0,1-1 0,0-2 0,0 0 0,-1 1 0,0-1 0,0 0 0,0 1 0,0-1 0,0 0 0,-1 0 0,1 0 0,-1 0 0,0 1 0,-1-8 0,0 5 0,0 0 0,0 1 0,-1-1 0,0 1 0,0 0 0,0 0 0,0-1 0,-4-4 0,4 7 0,1 1 0,-1 0 0,0 0 0,1-1 0,-1 1 0,0 0 0,-1 1 0,1-1 0,0 0 0,0 0 0,-1 1 0,1 0 0,-1-1 0,1 1 0,-5-1 0,4 1 0,1 1 0,0 0 0,0 0 0,-1 0 0,1 0 0,0 0 0,0 0 0,-1 1 0,1-1 0,0 1 0,0-1 0,0 1 0,0 0 0,0 0 0,-1 0 0,2 0 0,-4 3 0,1-2 0,1 1 0,0 0 0,0 0 0,0 1 0,0-1 0,0 0 0,1 1 0,-1 0 0,-1 4 0,2-4 0,0 0 0,1 0 0,-1 0 0,1 0 0,0 0 0,0 1 0,1-1 0,-1 0 0,1 7 0,0-9 0,0 0 0,1 1 0,-1-1 0,1 0 0,-1 0 0,1 0 0,0 0 0,0 1 0,-1-1 0,1 0 0,1 0 0,-1-1 0,0 1 0,0 0 0,1 0 0,-1-1 0,1 1 0,2 1 0,0 0 0,0 0 0,0-1 0,0 1 0,1-1 0,0 0 0,-1-1 0,1 1 0,0-1 0,0 0 0,-1 0 0,1 0 0,0-1 0,0 1 0,0-1 0,0-1 0,0 1 0,0-1 0,0 1 0,0-1 0,0-1 0,5-1 0,-4 1 0,-1-1 0,1 1 0,-1-1 0,0 0 0,0 0 0,0-1 0,-1 1 0,1-1 0,-1 0 0,0 0 0,0-1 0,0 1 0,0-1 0,-1 0 0,0 0 0,0 0 0,3-7 0,0-1 0,-6 13 0,0 0 0,0 0 0,0 0 0,0 0 0,0 0 0,0 0 0,0 0 0,1 0 0,-1 0 0,0 0 0,0 0 0,0 0 0,0 0 0,0-1 0,0 1 0,0 0 0,0 0 0,0 0 0,0 0 0,0 0 0,0 0 0,0 0 0,1 0 0,-1 0 0,0 0 0,0 1 0,0-1 0,0 0 0,0 0 0,0 0 0,0 0 0,0 0 0,0 0 0,0 0 0,0 0 0,0 0 0,0 0 0,0 0 0,1 0 0,-1 0 0,0 0 0,0 0 0,0 0 0,0 0 0,0 0 0,0 0 0,0 1 0,0-1 0,0 0 0,0 0 0,0 0 0,0 0 0,0 0 0,0 0 0,0 0 0,0 0 0,0 0 0,0 0 0,0 0 0,0 0 0,0 0 0,0 1 0,0-1 0,0 0 0,0 0 0,0 0 0,0 0 0,-1 26 0,0-15 0,1-6 0,0 1 0,1-1 0,-1 0 0,1 1 0,0-1 0,0 0 0,1 1 0,0-1 0,4 9 0,-5-13 0,-1 0 0,1 1 0,0-1 0,0 0 0,0 0 0,0 1 0,0-1 0,0 0 0,0 0 0,0 0 0,0 0 0,1 0 0,-1-1 0,0 1 0,1 0 0,-1 0 0,0-1 0,1 1 0,-1-1 0,1 1 0,-1-1 0,1 0 0,-1 0 0,1 0 0,-1 1 0,1-1 0,-1-1 0,1 1 0,-1 0 0,1 0 0,-1 0 0,1-1 0,-1 1 0,1-1 0,-1 1 0,1-1 0,-1 0 0,0 0 0,2-1 0,-1 1 0,0 0 0,0-1 0,0 1 0,-1-1 0,1 1 0,-1-1 0,1 0 0,-1 0 0,1 0 0,-1 0 0,0 0 0,0 0 0,1-4 0,8-32 0,-5 13 0,-2 24 0,-1 7 0,2 21 0,0-8 0,-3-14 0,1 0 0,-1-1 0,1 0 0,0 1 0,1-1 0,-1 0 0,1 0 0,3 4 0,-6-7 0,1 0 0,-1-1 0,1 1 0,0-1 0,-1 1 0,1-1 0,-1 1 0,1-1 0,0 0 0,-1 1 0,1-1 0,0 0 0,0 0 0,-1 1 0,1-1 0,0 0 0,0 0 0,-1 0 0,1 0 0,0 0 0,1 0 0,-1 0 0,0-1 0,0 1 0,0-1 0,0 0 0,0 0 0,0 1 0,0-1 0,0 0 0,0 0 0,0 0 0,0 0 0,-1 0 0,1 0 0,0 0 0,-1 0 0,1 0 0,-1 0 0,1-2 0,8-22 0,-9 21 0,1 0 0,1 0 0,-1 0 0,0 0 0,1 0 0,0 0 0,0 0 0,0 0 0,1 1 0,-1-1 0,6-4 0,-7 7 0,-1 1 0,1 0 0,0-1 0,0 1 0,0 0 0,0 0 0,0 0 0,0 0 0,0 0 0,0 0 0,0 0 0,0 0 0,0 0 0,0 0 0,-1 0 0,1 1 0,0-1 0,0 0 0,0 1 0,0-1 0,0 1 0,-1-1 0,2 1 0,22 16 0,-18-12 0,-3-2 0,0-1 0,1 1 0,-1 0 0,-1 0 0,1 0 0,0 0 0,-1 1 0,1-1 0,-1 1 0,0-1 0,0 1 0,-1 0 0,1 0 0,-1 0 0,0 0 0,0 0 0,1 5 0,-2-7 0,0 1 0,0-1 0,0 1 0,-1-1 0,1 0 0,-1 1 0,1-1 0,-1 1 0,0-1 0,0 0 0,0 0 0,0 1 0,0-1 0,0 0 0,-1 0 0,1 0 0,-1 0 0,0-1 0,1 1 0,-1 0 0,0-1 0,0 1 0,0-1 0,0 0 0,0 1 0,0-1 0,-1 0 0,1 0 0,0 0 0,-4 0 0,6 0 0,-1-1 0,0 0 0,1 1 0,-1-1 0,0 0 0,0 0 0,1 1 0,-1-1 0,0 0 0,0 0 0,0 0 0,1 0 0,-1 0 0,0 0 0,0 0 0,0 0 0,1 0 0,-1-1 0,0 1 0,0 0 0,1 0 0,-1-1 0,0 1 0,0 0 0,1-1 0,-1 1 0,0-1 0,1 1 0,-1-1 0,1 1 0,-1-1 0,1 0 0,-1 1 0,1-1 0,-1 0 0,1 1 0,-1-1 0,1 0 0,0 1 0,-1-1 0,1 0 0,0 0 0,0 1 0,0-1 0,-1-1 0,1-1 0,0 1 0,0-1 0,0 1 0,0-1 0,0 0 0,1 1 0,-1-1 0,1 1 0,0-1 0,0 1 0,0 0 0,0-1 0,1-2 0,4-2 0,0-1 0,0 1 0,1 1 0,0-1 0,0 1 0,1 0 0,-1 1 0,1-1 0,1 2 0,-1-1 0,1 1 0,-1 0 0,1 1 0,0 0 0,17-3 0,-25 6 0,0 0 0,1 0 0,-1 1 0,0-1 0,0 0 0,1 1 0,-1-1 0,0 0 0,0 1 0,0-1 0,0 1 0,1 0 0,-1-1 0,0 1 0,0 0 0,0 0 0,-1 0 0,1 0 0,0-1 0,0 1 0,0 0 0,-1 1 0,1-1 0,0 0 0,-1 0 0,1 0 0,-1 0 0,1 0 0,-1 1 0,0-1 0,1 0 0,-1 0 0,0 1 0,0 1 0,1 7 0,0-1 0,-1 1 0,-1 14 0,0-15 0,1-4 46,0 1-248,-1-1 1,1 1-1,1-1 1,-1 0-1,1 1 1,1 4-1,0-4-6624</inkml:trace>
  <inkml:trace contextRef="#ctx0" brushRef="#br0" timeOffset="132.23">834 90 24575,'0'2'0,"0"4"0,0 3 0,0 2 0,2 1 0,1 0-8191</inkml:trace>
  <inkml:trace contextRef="#ctx0" brushRef="#br0" timeOffset="609.27">975 252 24575,'0'-2'0,"0"1"0,-1-1 0,1 0 0,0 0 0,-1 0 0,1 0 0,-1 0 0,1 1 0,-1-1 0,0 0 0,0 1 0,0-1 0,0 0 0,0 1 0,0-1 0,-1 1 0,1 0 0,0-1 0,-1 1 0,1 0 0,-3-2 0,2 2 0,1 1 0,0-1 0,0 1 0,0-1 0,-1 1 0,1 0 0,0 0 0,0-1 0,-1 1 0,1 0 0,0 0 0,0 0 0,-1 0 0,1 0 0,0 1 0,0-1 0,-1 0 0,1 1 0,0-1 0,0 0 0,0 1 0,-1 0 0,1-1 0,0 1 0,0 0 0,0-1 0,0 1 0,0 0 0,0 0 0,0 0 0,1 0 0,-1 0 0,-1 1 0,1 0 0,0 0 0,0-1 0,0 1 0,0 0 0,0 0 0,1 0 0,-1 0 0,1-1 0,-1 1 0,1 0 0,0 0 0,-1 0 0,1 0 0,0 0 0,0 0 0,1 0 0,-1 0 0,0 0 0,1 0 0,-1 0 0,1 0 0,-1 0 0,1 0 0,1 2 0,-1-2 0,0-1 0,0 0 0,0 0 0,-1 1 0,1-1 0,0 0 0,1 0 0,-1 0 0,0 0 0,0 0 0,0 0 0,1-1 0,-1 1 0,0 0 0,1-1 0,-1 1 0,0-1 0,1 1 0,-1-1 0,1 0 0,-1 1 0,1-1 0,-1 0 0,1 0 0,-1 0 0,1 0 0,-1 0 0,1 0 0,-1-1 0,1 1 0,-1 0 0,3-2 0,-2 1 0,0 0 0,0 0 0,-1 0 0,1-1 0,0 1 0,-1-1 0,1 1 0,-1-1 0,0 1 0,1-1 0,-1 0 0,0 0 0,0 0 0,0 1 0,0-1 0,0 0 0,0-3 0,9-39 0,-9 37 0,11-108 0,-13 185 0,1 83 0,0-151 7,3 17 326,-3-18-392,0-1 0,0 1 0,1 0 1,-1-1-1,0 1 0,0-1 0,0 1 0,1-1 1,-1 1-1,0-1 0,1 1 0,-1-1 1,1 1-1,-1-1 0,0 0 0,1 1 0,-1-1 1,1 0-1,-1 1 0,1-1 0,-1 0 0,1 1 1,-1-1-1,1 0 0,0 0 0,-1 0 1,1 0-1,0 1 0,8-3-6767</inkml:trace>
  <inkml:trace contextRef="#ctx0" brushRef="#br0" timeOffset="1187.2">1102 274 24575,'-1'5'0,"1"-5"0,0 1 0,0-1 0,0 1 0,0-1 0,0 0 0,0 1 0,0-1 0,0 1 0,0-1 0,0 0 0,0 1 0,0-1 0,0 1 0,0-1 0,0 0 0,1 1 0,-1-1 0,0 0 0,0 1 0,0-1 0,0 0 0,1 1 0,-1-1 0,0 0 0,1 1 0,-1-1 0,0 0 0,0 0 0,1 1 0,-1-1 0,0 0 0,1 0 0,-1 0 0,0 1 0,1-1 0,-1 0 0,1 0 0,-1 0 0,0 0 0,1 0 0,-1 0 0,1 0 0,-1 0 0,0 0 0,1 0 0,-1 0 0,1 0 0,0 0 0,0 0 0,0 0 0,0-1 0,0 1 0,0 0 0,0 0 0,0-1 0,0 1 0,-1-1 0,1 1 0,0-1 0,0 1 0,0-1 0,0 1 0,-1-1 0,1 0 0,0 1 0,-1-1 0,1 0 0,0 0 0,-1 1 0,1-1 0,-1 0 0,0 0 0,1 0 0,-1 0 0,1 0 0,-1 0 0,0 0 0,0 0 0,0 0 0,1 0 0,-1 0 0,0-1 0,0 0 0,0-1 0,1 1 0,-1-1 0,0 1 0,0-1 0,0 1 0,0-1 0,-1 1 0,1-1 0,-1 1 0,1-1 0,-1 1 0,-1-3 0,1 4 0,1 0 0,-1 1 0,1-1 0,-1 0 0,1 0 0,-1 1 0,0-1 0,1 0 0,-1 1 0,0-1 0,0 1 0,0-1 0,1 1 0,-1-1 0,0 1 0,0-1 0,0 1 0,0 0 0,0 0 0,0-1 0,0 1 0,0 0 0,0 0 0,1 0 0,-1 0 0,0 0 0,0 0 0,0 0 0,0 0 0,0 1 0,0-1 0,0 0 0,0 0 0,0 1 0,0-1 0,0 1 0,1-1 0,-1 1 0,0-1 0,0 1 0,1-1 0,-1 1 0,0 0 0,0-1 0,1 1 0,-1 0 0,0 1 0,-1 0 0,0 1 0,0-1 0,1 1 0,-1 0 0,1 0 0,-1-1 0,1 1 0,0 0 0,0 0 0,1 0 0,-1 0 0,0 0 0,1 0 0,0 4 0,0-4 0,1 0 0,0 0 0,0 0 0,0-1 0,0 1 0,0 0 0,0-1 0,1 1 0,0-1 0,-1 1 0,1-1 0,0 0 0,0 1 0,0-1 0,0 0 0,1-1 0,-1 1 0,0 0 0,1-1 0,3 3 0,-4-3 0,0 0 0,0-1 0,0 1 0,-1 0 0,1-1 0,0 1 0,0-1 0,0 1 0,1-1 0,-1 0 0,0 0 0,0 0 0,0 0 0,0 0 0,0-1 0,0 1 0,0 0 0,0-1 0,0 0 0,0 1 0,0-1 0,-1 0 0,1 0 0,0 0 0,0 0 0,-1 0 0,1-1 0,0 1 0,1-3 0,1-2 0,0 0 0,0 0 0,0 0 0,-1-1 0,0 1 0,3-13 0,-4 12 0,1-1 0,0 1 0,0 0 0,9-13 0,-12 19 0,0 0 0,1 1 0,-1-1 0,1 1 0,-1-1 0,1 1 0,-1-1 0,1 1 0,-1-1 0,1 1 0,0-1 0,-1 1 0,1-1 0,-1 1 0,1 0 0,0 0 0,0-1 0,-1 1 0,1 0 0,0 0 0,-1 0 0,1 0 0,0 0 0,0-1 0,-1 2 0,1-1 0,0 0 0,-1 0 0,1 0 0,0 0 0,0 0 0,-1 0 0,1 1 0,0-1 0,-1 0 0,1 1 0,0-1 0,-1 0 0,1 1 0,-1-1 0,1 1 0,-1-1 0,1 1 0,-1-1 0,1 1 0,-1 0 0,1-1 0,-1 1 0,1 0 0,3 5 0,0 0 0,-1 0 0,6 12 0,-7-14 0,6 13 0,-2-4 0,1 0 0,-2 0 0,0 1 0,0 0 0,-1 0 0,2 23 0,-8-25 0,-3-10 0,4-3 0,0 0 0,0 0 0,0 0 0,0 0 0,1 0 0,-1 0 0,0 0 0,0-1 0,1 1 0,-1 0 0,1 0 0,-1 0 0,1-1 0,-1 0 0,-1-9 0,0 1 0,0-1 0,1 0 0,1 1 0,0-1 0,0 0 0,4-20 0,-3 27 0,-1-1 0,1 0 0,0 1 0,1-1 0,-1 1 0,1 0 0,0-1 0,0 1 0,1 0 0,-1 0 0,1 0 0,0 0 0,0 1 0,0-1 0,0 1 0,0 0 0,1 0 0,0 0 0,0 0 0,5-3 0,-8 5-68,0 1 0,0 0-1,0-1 1,0 1 0,0 0 0,1 0-1,-1-1 1,0 1 0,0 0 0,0 0-1,0 0 1,0 0 0,0 0 0,0 1-1,0-1 1,0 0 0,0 0-1,0 1 1,2 0 0,5 4-6758</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29:43.947"/>
    </inkml:context>
    <inkml:brush xml:id="br0">
      <inkml:brushProperty name="width" value="0.025" units="cm"/>
      <inkml:brushProperty name="height" value="0.025" units="cm"/>
    </inkml:brush>
  </inkml:definitions>
  <inkml:trace contextRef="#ctx0" brushRef="#br0">284 163 24575,'1'-40'-7568,"0"20"9841,-1-1 0,-4-30 0,4 49-2234,0 1 1,-1-1-1,1 0 1,0 1-1,-1-1 0,1 1 1,-1 0-1,1-1 1,-1 1-1,0-1 1,0 1-1,1 0 1,-1-1-1,0 1 0,0 0 1,0 0-1,0 0 1,-3-2-1,3 3-29,0-1-1,0 1 0,0 0 1,-1-1-1,1 1 0,0 0 1,0 0-1,0 0 1,0 0-1,-1 0 0,1 0 1,0 0-1,0 1 0,0-1 1,0 0-1,-1 0 1,1 1-1,0-1 0,-1 2 1,-4 1-34,1 0 1,0 1-1,0 0 1,0 0 0,1 0-1,-1 0 1,-6 11-1,-1 1 24,2 0 0,0 2 0,1-1 0,0 1 0,-5 19 0,10-25 0,0 0 0,1 1 0,1-1 0,0 0 0,1 1 0,0-1 0,1 1 0,0-1 0,2 15 0,-1-24 0,0 1 0,0 0 0,0-1 0,0 1 0,0-1 0,1 1 0,0-1 0,-1 0 0,1 1 0,0-1 0,1 0 0,-1 0 0,1-1 0,-1 1 0,1 0 0,0-1 0,0 1 0,3 1 0,-1-2 0,-1 0 0,1 0 0,-1 0 0,1 0 0,0-1 0,0 0 0,0 0 0,0 0 0,0-1 0,0 0 0,0 0 0,7 0 0,-5-1 0,-1 0 0,1 0 0,-1 0 0,1-1 0,-1 0 0,0 0 0,0-1 0,0 1 0,0-1 0,0-1 0,-1 1 0,1-1 0,-1 0 0,0 0 0,0-1 0,0 1 0,-1-1 0,0 0 0,0 0 0,7-12 0,0-18 0,-10 33 0,-1-1 0,0 1 0,1 0 0,-1 0 0,0-1 0,0 1 0,-1 0 0,1 0 0,0 0 0,-1-1 0,1 1 0,-1 0 0,0 0 0,-1-2 0,2 3 0,0 1 0,-1-1 0,1 1 0,-1 0 0,1-1 0,0 1 0,-1 0 0,1-1 0,-1 1 0,1 0 0,-1 0 0,1-1 0,-1 1 0,1 0 0,-1 0 0,0 0 0,1 0 0,-1 0 0,1 0 0,-1 0 0,1 0 0,-1 0 0,1 0 0,-1 0 0,0 0 0,1 0 0,-1 0 0,1 0 0,-1 1 0,1-1 0,-1 0 0,1 0 0,-1 1 0,1-1 0,-1 0 0,1 0 0,0 1 0,-1-1 0,1 1 0,-1-1 0,1 0 0,0 1 0,-1-1 0,1 2 0,-18 20 0,18-22 0,-3 4 0,1 0 0,-1 0 0,1 1 0,0-1 0,0 1 0,0 0 0,1-1 0,0 1 0,0 0 0,-1 6 0,2-10 0,0 1 0,0 0 0,0 0 0,1-1 0,-1 1 0,1 0 0,-1 0 0,1-1 0,-1 1 0,1 0 0,0-1 0,0 1 0,0-1 0,0 1 0,0-1 0,0 0 0,0 1 0,0-1 0,0 0 0,1 0 0,-1 1 0,1-1 0,-1 0 0,1-1 0,-1 1 0,1 0 0,-1 0 0,1-1 0,0 1 0,0-1 0,2 1 0,-3 0 0,0-1 0,1 0 0,-1 1 0,0-1 0,1 0 0,-1 0 0,0 0 0,1 0 0,-1 0 0,0 0 0,1 0 0,-1-1 0,0 1 0,0 0 0,1-1 0,-1 1 0,0-1 0,0 1 0,0-1 0,1 1 0,-1-1 0,0 0 0,0 0 0,0 0 0,0 0 0,0 1 0,-1-1 0,1 0 0,0-1 0,0 1 0,-1 0 0,2-1 0,-1-1 0,0 0 0,0 0 0,0 0 0,0 0 0,0 0 0,-1-1 0,1 1 0,-1 0 0,0 0 0,0-1 0,-1-5 0,-1 5 0,0 11 0,1 14 0,1-20 0,1 1 0,-1-1 0,1 1 0,0-1 0,-1 1 0,1-1 0,0 0 0,0 1 0,0-1 0,0 0 0,0 0 0,0 0 0,0 1 0,1-1 0,-1 0 0,0-1 0,1 1 0,-1 0 0,1 0 0,-1 0 0,0-1 0,1 1 0,0-1 0,-1 1 0,1-1 0,-1 0 0,1 1 0,-1-1 0,1 0 0,0 0 0,-1 0 0,1 0 0,0-1 0,-1 1 0,1 0 0,2-1 0,-1 0 0,0 0 0,0 0 0,0 0 0,0-1 0,0 1 0,0-1 0,0 1 0,0-1 0,-1 0 0,1 0 0,-1 0 0,1-1 0,-1 1 0,0 0 0,0-1 0,0 0 0,2-4 0,0-2 0,-1-1 0,-1 1 0,1-1 0,-2 0 0,1 0 0,-1-15 0,-5-60 0,4 82 0,0-1 0,-1 1 0,1-1 0,-1 1 0,0-1 0,0 1 0,-3-6 0,4 9 0,0 0 0,0 0 0,0 0 0,0 0 0,0 0 0,0 0 0,0 0 0,0 0 0,0 0 0,0-1 0,0 1 0,-1 0 0,1 0 0,0 0 0,0 0 0,0 0 0,0 0 0,0 0 0,0 0 0,0 0 0,-1 0 0,1 0 0,0 0 0,0 0 0,0 0 0,0 0 0,0 0 0,0 0 0,0 0 0,-1 0 0,1 0 0,0 0 0,0 0 0,0 0 0,0 0 0,0 0 0,0 0 0,0 0 0,-1 0 0,1 0 0,0 0 0,0 0 0,0 0 0,0 1 0,0-1 0,0 0 0,0 0 0,0 0 0,0 0 0,0 0 0,-1 0 0,1 0 0,0 0 0,0 0 0,0 1 0,0-1 0,0 0 0,0 0 0,-4 20 0,0 9 0,2 0 0,1 1 0,1-1 0,2 0 0,1 0 0,8 37 0,-3-48 342,-8-18-367,0 0 1,0 0-1,0 0 1,0-1 0,0 1-1,0 0 1,0 0 0,0-1-1,0 1 1,1 0-1,-1 0 1,0 0 0,0-1-1,0 1 1,0 0-1,0 0 1,0 0 0,1-1-1,-1 1 1,0 0 0,0 0-1,0 0 1,0 0-1,1-1 1,-1 1 0,0 0-1,0 0 1,0 0 0,1 0-1,-1 0 1,0 0-1,0 0 1,1 0 0,-1 0-1,0 0 1,0 0 0,1 0-1,-1 0 1,0 0-1,0 0 1,1 0 0,-1 0-1,0 0 1,0 0-1,0 0 1,1 0 0,-1 0-1,0 0 1,0 0 0,1 1-1,-1-1 1,0 0-1,0 0 1,0 0 0,0 0-1,1 0 1,-1 1 0,0-1-1,0 0 1,0 0-1,0 0 1,0 1 0,1-1-1,-1 0 1,0 0-1,0 0 1,0 1 0,0-1-1,0 0 1,2-8-6802</inkml:trace>
  <inkml:trace contextRef="#ctx0" brushRef="#br0" timeOffset="173.95">460 219 24575,'0'2'0,"2"2"0,0-1 0,6-1 0,4 0 0,-1-2 0,1-1 0,-2-1-8191</inkml:trace>
  <inkml:trace contextRef="#ctx0" brushRef="#br0" timeOffset="848.26">553 282 24575,'0'0'0,"0"1"0,1 0 0,-1 0 0,1-1 0,-1 1 0,1 0 0,-1-1 0,1 1 0,-1-1 0,1 1 0,0-1 0,-1 1 0,1-1 0,0 1 0,-1-1 0,1 0 0,0 1 0,0-1 0,-1 0 0,1 0 0,0 1 0,0-1 0,0 0 0,-1 0 0,1 0 0,0 0 0,0 0 0,1 0 0,25-1 0,-24 0 0,1-1 0,-1 1 0,0-1 0,1 0 0,-1 0 0,0 0 0,0 0 0,0-1 0,-1 1 0,1-1 0,0 0 0,-1 0 0,0 0 0,0 0 0,0 0 0,0 0 0,0 0 0,0-1 0,-1 1 0,0-1 0,0 1 0,2-8 0,-3 10 0,0 1 0,0-1 0,0 1 0,0 0 0,0-1 0,0 1 0,0-1 0,0 1 0,0-1 0,0 1 0,0-1 0,-1 1 0,1-1 0,0 1 0,0-1 0,0 1 0,-1-1 0,1 1 0,0 0 0,0-1 0,-1 1 0,1-1 0,0 1 0,-1 0 0,1-1 0,-1 1 0,1 0 0,0 0 0,-1-1 0,1 1 0,-1 0 0,-1 0 0,1 0 0,0 0 0,0 0 0,0 0 0,0 0 0,0 0 0,0 1 0,0-1 0,0 0 0,0 1 0,0-1 0,0 1 0,-2 0 0,-1 2 0,0 0 0,0 0 0,0 0 0,0 0 0,-4 5 0,4-2 0,0-1 0,1 1 0,0-1 0,0 1 0,0 0 0,1 0 0,0 0 0,-2 8 0,3-12 0,1-1 0,0 1 0,0 0 0,-1 0 0,1 0 0,0 0 0,0 0 0,1 0 0,-1-1 0,0 1 0,1 0 0,-1 0 0,1 0 0,-1 0 0,1-1 0,0 1 0,0 0 0,0-1 0,0 1 0,0-1 0,0 1 0,0-1 0,1 1 0,-1-1 0,0 0 0,1 1 0,0-1 0,-1 0 0,1 0 0,-1 0 0,1 0 0,2 0 0,6 2 0,0-1 0,-1 0 0,1 0 0,1-1 0,-1 0 0,0-1 0,0 0 0,0-1 0,0 0 0,0 0 0,0-1 0,0-1 0,0 1 0,-1-2 0,1 1 0,-1-1 0,0-1 0,0 0 0,0 0 0,11-9 0,-17 11 0,1-1 0,-1 1 0,0-1 0,0 0 0,0 0 0,4-9 0,-6 12 0,-1-1 0,1 0 0,0 0 0,0 0 0,-1 0 0,1 1 0,-1-1 0,0 0 0,0 0 0,1 0 0,-1 0 0,0 0 0,-1 0 0,1 0 0,0 0 0,-1 0 0,1 0 0,-1 0 0,0-2 0,0 4 0,1-1 0,0 0 0,-1 1 0,1-1 0,-1 1 0,1-1 0,-1 1 0,1 0 0,-1-1 0,1 1 0,-1 0 0,1-1 0,-1 1 0,0 0 0,1-1 0,-1 1 0,0 0 0,1 0 0,-1 0 0,0 0 0,1-1 0,-1 1 0,0 0 0,1 0 0,-1 0 0,0 1 0,1-1 0,-1 0 0,0 0 0,1 0 0,-1 0 0,1 1 0,-1-1 0,0 0 0,1 0 0,-1 1 0,1-1 0,-1 0 0,0 1 0,1-1 0,-1 1 0,1-1 0,-1 1 0,-21 22 0,19-18 0,0 0 0,0 0 0,1 0 0,0 0 0,0 1 0,0-1 0,-2 9 0,4-12 0,0-1 0,-1 0 0,1 0 0,0 0 0,0 1 0,0-1 0,0 0 0,0 0 0,0 1 0,1-1 0,-1 0 0,0 0 0,1 0 0,-1 0 0,0 1 0,1-1 0,-1 0 0,1 0 0,0 0 0,-1 0 0,1 0 0,0 0 0,0 0 0,0 0 0,0-1 0,-1 1 0,1 0 0,0 0 0,0-1 0,1 1 0,-1 0 0,0-1 0,0 1 0,0-1 0,0 0 0,0 1 0,1-1 0,-1 0 0,0 0 0,2 1 0,-1-1 0,-1 0 0,1 0 0,-1 0 0,1-1 0,-1 1 0,1 0 0,-1-1 0,1 1 0,-1 0 0,1-1 0,-1 0 0,1 1 0,-1-1 0,0 0 0,1 0 0,-1 0 0,0 1 0,0-1 0,0-1 0,0 1 0,2-1 0,11-23 0,-12 22 0,-3 16 0,-1 7 0,-4 153 0,4-75 0,2-96 0,-1 7 0,1 0 0,-1 1 0,-3 11 0,3-20 0,1 1 0,0-1 0,-1 1 0,1-1 0,-1 0 0,1 1 0,-1-1 0,1 0 0,-1 1 0,0-1 0,0 0 0,0 0 0,0 1 0,0-1 0,0 0 0,0 0 0,0 0 0,0 0 0,0-1 0,-1 1 0,1 0 0,0 0 0,0-1 0,-1 1 0,1-1 0,-1 1 0,1-1 0,-1 1 0,-1-1 0,1 0 17,1 0-1,-1-1 0,0 1 0,1-1 1,-1 1-1,1-1 0,0 0 0,-1 0 1,1 1-1,0-1 0,-1 0 0,1 0 1,0 0-1,0 0 0,0 0 0,0-1 1,0 1-1,0 0 0,0 0 0,-2-4 1,-11-28-1724,7 10-5119</inkml:trace>
  <inkml:trace contextRef="#ctx0" brushRef="#br0" timeOffset="1715.32">942 275 24575,'0'0'0,"0"0"0,0 0 0,0 0 0,0-1 0,0 1 0,0 0 0,0 0 0,0 0 0,0 0 0,0 0 0,0 0 0,0-1 0,0 1 0,0 0 0,0 0 0,0 0 0,0 0 0,0 0 0,0-1 0,0 1 0,0 0 0,0 0 0,0 0 0,0 0 0,0 0 0,0 0 0,-1 0 0,1-1 0,0 1 0,0 0 0,0 0 0,0 0 0,0 0 0,0 0 0,0 0 0,0 0 0,-1 0 0,1 0 0,0 0 0,0 0 0,0 0 0,0 0 0,0 0 0,0-1 0,-1 1 0,1 0 0,0 0 0,0 0 0,0 0 0,0 0 0,0 0 0,-1 1 0,-6 5 0,-6 13 0,11-14 0,1-1 0,-1 1 0,1 0 0,0 0 0,0 0 0,1 0 0,-1 0 0,2 9 0,-1-12 0,0-1 0,0 0 0,0 0 0,0 0 0,0 1 0,1-1 0,-1 0 0,0 0 0,1 0 0,-1 0 0,1 0 0,-1 0 0,1 1 0,-1-1 0,1 0 0,0-1 0,0 1 0,0 0 0,-1 0 0,1 0 0,0 0 0,0-1 0,0 1 0,0 0 0,0-1 0,0 1 0,1-1 0,-1 1 0,0-1 0,0 1 0,0-1 0,0 0 0,1 0 0,-1 1 0,0-1 0,0 0 0,0 0 0,1 0 0,-1 0 0,0-1 0,3 1 0,-3-1 0,-1 1 0,1 0 0,0-1 0,0 1 0,0 0 0,0-1 0,-1 1 0,1-1 0,0 1 0,0-1 0,-1 0 0,1 1 0,0-1 0,-1 0 0,1 1 0,-1-1 0,1 0 0,-1 0 0,1 0 0,-1 1 0,0-1 0,1 0 0,-1 0 0,0 0 0,0 0 0,1 0 0,-1 0 0,0 0 0,0 1 0,0-1 0,0 0 0,0 0 0,0 0 0,-1 0 0,1 0 0,0 0 0,-1-1 0,-11-36 0,9 32 0,2 4 0,0-1 0,0 0 0,0 1 0,0-1 0,1 0 0,-1 0 0,1 0 0,0 0 0,0 1 0,0-1 0,0-4 0,1 5 0,-1 1 0,1 0 0,-1 0 0,1 0 0,-1 0 0,1 1 0,0-1 0,0 0 0,-1 0 0,1 0 0,0 0 0,0 1 0,0-1 0,0 0 0,0 1 0,0-1 0,0 1 0,0-1 0,0 1 0,0 0 0,0-1 0,0 1 0,0 0 0,1 0 0,-1 0 0,0-1 0,0 1 0,0 0 0,0 1 0,0-1 0,1 0 0,0 0 0,4 1 0,0 1 0,-1-1 0,1 1 0,-1 0 0,0 0 0,1 1 0,-1-1 0,0 1 0,0 0 0,-1 0 0,1 1 0,-1 0 0,0-1 0,6 8 0,-7-8 0,0 0 0,-1 0 0,0 1 0,1-1 0,-1 1 0,-1-1 0,1 1 0,0 0 0,1 7 0,-3-9 0,1 0 0,-1 0 0,0 1 0,0-1 0,0 0 0,0 1 0,-1-1 0,1 0 0,0 0 0,-1 1 0,0-1 0,1 0 0,-1 0 0,0 0 0,0 0 0,0 0 0,-3 4 0,4-6 0,-1 1 0,1 0 0,0-1 0,-1 1 0,1-1 0,0 1 0,-1-1 0,1 1 0,-1-1 0,1 1 0,-1-1 0,1 1 0,-1-1 0,1 0 0,-1 1 0,1-1 0,-1 0 0,1 1 0,-1-1 0,0 0 0,1 0 0,-1 0 0,1 1 0,-1-1 0,0 0 0,1 0 0,-1 0 0,0 0 0,1 0 0,-1 0 0,0 0 0,1 0 0,-1-1 0,0 1 0,1 0 0,-1 0 0,1 0 0,-1-1 0,0 1 0,1 0 0,-1-1 0,1 1 0,-1 0 0,0-1 0,0-1 0,0 1 0,0-1 0,0 1 0,0-1 0,0 1 0,1-1 0,-1 0 0,1 1 0,-1-1 0,1 0 0,-1 0 0,1 1 0,0-1 0,0 0 0,0-2 0,1-1 0,-1 0 0,2 1 0,-1-1 0,0 1 0,1-1 0,0 1 0,0-1 0,0 1 0,1 0 0,-1 0 0,1 0 0,0 0 0,0 1 0,1-1 0,6-5 0,4-2 0,0 0 0,29-16 0,-43 27 0,0 0 0,0 0 0,0 0 0,0 0 0,0 0 0,1 0 0,-1 0 0,0 0 0,0 0 0,0 0 0,1 0 0,-1 0 0,0 0 0,0 0 0,0 0 0,0 0 0,1 0 0,-1 0 0,0 0 0,0 0 0,0 0 0,0 0 0,1 0 0,-1 0 0,0 0 0,0 1 0,0-1 0,0 0 0,1 0 0,-1 0 0,0 0 0,0 0 0,0 0 0,0 1 0,0-1 0,0 0 0,0 0 0,0 0 0,1 0 0,-1 0 0,0 1 0,0-1 0,0 0 0,0 0 0,0 0 0,0 1 0,0-1 0,0 0 0,0 0 0,0 0 0,0 0 0,0 1 0,0-1 0,0 0 0,0 0 0,0 0 0,0 0 0,-1 1 0,1-1 0,0 0 0,-2 21 0,0-3 0,3-16 0,0 0 0,0-1 0,0 1 0,0-1 0,0 1 0,0-1 0,1 1 0,-1-1 0,1 0 0,-1 0 0,1 0 0,-1 1 0,1-2 0,0 1 0,-1 0 0,1 0 0,0 0 0,0-1 0,0 1 0,-1-1 0,1 0 0,0 1 0,0-1 0,0 0 0,0 0 0,3 0 0,0 0 0,-1 0 0,1 0 0,-1 0 0,1-1 0,-1 0 0,1 1 0,-1-1 0,0-1 0,1 1 0,6-4 0,-9 3 0,0 0 0,0 0 0,0 1 0,-1-1 0,1 0 0,-1 0 0,0-1 0,0 1 0,1 0 0,-1 0 0,0-1 0,-1 1 0,1 0 0,0-5 0,3-31 0,-4 31 0,-3 199 0,4-73 0,-1-113 49,0 0 0,-1-1 0,0 1-1,0 0 1,0 0 0,-3 7 0,4-11-101,-1-1 0,1 0 0,-1 0 1,0 0-1,0 1 0,1-1 1,-1 0-1,0 0 0,0 0 0,0 0 1,0-1-1,0 1 0,0 0 1,-1 0-1,1 0 0,0-1 0,0 1 1,-1-1-1,1 1 0,0-1 1,0 1-1,-1-1 0,1 0 0,-1 0 1,1 0-1,0 0 0,-1 0 1,1 0-1,0 0 0,-1 0 0,1 0 1,-2-1-1,-15-3-6774</inkml:trace>
  <inkml:trace contextRef="#ctx0" brushRef="#br0" timeOffset="2399.54">468 604 24575,'-19'295'0,"11"-194"0,8-99 0,0 1 0,-1-1 0,1 1 0,0-1 0,-1 0 0,0 1 0,1-1 0,-1 1 0,-2 1 0,3-4 0,0 0 0,0 1 0,0-1 0,0 0 0,0 0 0,-1 0 0,1 0 0,0 1 0,0-1 0,0 0 0,0 0 0,-1 0 0,1 0 0,0 0 0,0 0 0,-1 0 0,1 0 0,0 0 0,0 0 0,0 0 0,-1 0 0,1 0 0,0 0 0,0 0 0,-1 0 0,1 0 0,0 0 0,0 0 0,0 0 0,-1 0 0,1 0 0,0 0 0,-1 0 0,-9-13 0,4 2 0,0-1 0,-5-17 0,8 19 0,0 1 0,-1 0 0,0 0 0,-1 0 0,-9-12 0,14 20 0,0 1 0,0 0 0,0 0 0,0 0 0,0 0 0,0 0 0,0 0 0,0 0 0,0 0 0,0-1 0,0 1 0,0 0 0,0 0 0,-1 0 0,1 0 0,0 0 0,0 0 0,0 0 0,0 0 0,0 0 0,0 0 0,0 0 0,0 0 0,-1 0 0,1 0 0,0 0 0,0 0 0,0-1 0,0 1 0,0 0 0,0 0 0,0 0 0,-1 0 0,1 1 0,0-1 0,0 0 0,0 0 0,0 0 0,0 0 0,0 0 0,0 0 0,-1 0 0,1 0 0,0 0 0,0 0 0,0 0 0,0 0 0,0 0 0,0 0 0,0 0 0,0 0 0,0 1 0,0-1 0,-1 0 0,0 10 0,1 10 0,1-17 0,0 0 0,0 0 0,0 0 0,1 0 0,-1 0 0,1 0 0,-1-1 0,1 1 0,0-1 0,0 1 0,0-1 0,1 0 0,-1 1 0,0-1 0,1 0 0,0 0 0,-1-1 0,1 1 0,0-1 0,0 1 0,0-1 0,5 2 0,-6-3 0,0 1 0,1-1 0,-1 0 0,0 0 0,1 0 0,-1 0 0,0 0 0,1 0 0,-1 0 0,0-1 0,1 1 0,-1-1 0,0 0 0,0 0 0,1 0 0,-1 0 0,0 0 0,0 0 0,0 0 0,0-1 0,-1 1 0,1-1 0,0 1 0,0-1 0,-1 0 0,1 0 0,-1 0 0,0 0 0,1 0 0,1-4 0,4-14 304,-6 17-542,0-1-1,0 0 1,1 1-1,-1 0 1,1-1-1,3-5 1</inkml:trace>
  <inkml:trace contextRef="#ctx0" brushRef="#br0" timeOffset="3793.5">1 1386 24575,'0'1'0,"0"-1"0,0 0 0,0 0 0,0 0 0,0 1 0,0-1 0,0 0 0,0 0 0,0 1 0,0-1 0,0 0 0,0 0 0,0 0 0,0 1 0,0-1 0,0 0 0,0 0 0,0 0 0,0 1 0,0-1 0,1 0 0,-1 0 0,0 0 0,0 0 0,0 1 0,0-1 0,1 0 0,-1 0 0,0 0 0,0 0 0,0 0 0,1 0 0,-1 1 0,0-1 0,0 0 0,0 0 0,1 0 0,-1 0 0,0 0 0,1 0 0,10-5 0,9-12 0,-14 9 0,0 1 0,0-1 0,-1-1 0,0 1 0,0-1 0,-1 1 0,0-1 0,-1 0 0,0-1 0,0 1 0,-1 0 0,-1-1 0,1 1 0,-1-1 0,-1 0 0,-1-11 0,1 20 0,0-1 0,0 0 0,0 0 0,-1 1 0,1-1 0,-1 0 0,1 0 0,-1 1 0,0-1 0,0 1 0,0-1 0,0 0 0,0 1 0,0 0 0,0-1 0,0 1 0,0 0 0,-1-1 0,1 1 0,-1 0 0,1 0 0,-3-1 0,3 2 0,0-1 0,0 1 0,-1 0 0,1 0 0,0 0 0,0 0 0,-1 0 0,1 0 0,0 0 0,0 1 0,0-1 0,-1 0 0,1 1 0,0-1 0,0 1 0,0-1 0,0 1 0,-1-1 0,1 1 0,0 0 0,0-1 0,0 1 0,1 0 0,-1 0 0,0 0 0,0 0 0,0 0 0,1 0 0,-1 0 0,0 0 0,1 0 0,-2 2 0,1-1 0,0 0 0,0-1 0,0 1 0,0 0 0,0 0 0,0 0 0,0 0 0,1 0 0,-1 0 0,1 0 0,-1 0 0,1 0 0,0 0 0,0 0 0,0 0 0,0 0 0,0 0 0,0 0 0,1 0 0,-1 0 0,1 0 0,-1 0 0,1 0 0,0 0 0,0 0 0,0 0 0,0 0 0,0-1 0,0 1 0,0 0 0,1-1 0,-1 1 0,2 1 0,5 2 0,0 1 0,0-2 0,1 1 0,0-1 0,0 0 0,10 3 0,23 10 0,-39-15 0,-1-1 0,1 1 0,0 0 0,0 0 0,-1 0 0,1 1 0,-1-1 0,0 0 0,1 1 0,-1 0 0,0-1 0,2 6 0,-3-6 0,-1 0 0,1-1 0,-1 1 0,0 0 0,0-1 0,1 1 0,-1 0 0,-1 0 0,1-1 0,0 1 0,0 0 0,-1-1 0,1 1 0,0 0 0,-1-1 0,0 1 0,1 0 0,-1-1 0,0 1 0,0-1 0,0 1 0,0-1 0,0 0 0,0 1 0,-3 1 0,-1 2 0,0 0 0,0-1 0,-1 1 0,0-1 0,0 0 0,0 0 0,-1-1 0,1 0 0,-1 0 0,-8 2 0,12-4 0,1 0 0,0-1 0,-1 1 0,1-1 0,0 1 0,-1-1 0,1 0 0,0 0 0,-1 0 0,1-1 0,-1 1 0,1 0 0,0-1 0,-1 0 0,1 1 0,0-1 0,0 0 0,0 0 0,0 0 0,0-1 0,0 1 0,0 0 0,0-1 0,0 1 0,0-1 0,1 0 0,-1 1 0,1-1 0,-1 0 0,1 0 0,0 0 0,-1 0 0,1 0 0,0-3 0,-1 2 0,1 0 0,-1 0 0,1 0 0,0-1 0,0 1 0,1-1 0,-1 1 0,1-1 0,0 1 0,0 0 0,0-1 0,0-3 0,0 7 0,0 0 0,0 0 0,0-1 0,0 1 0,1 0 0,-1 0 0,0 0 0,0 0 0,0 0 0,0-1 0,0 1 0,0 0 0,0 0 0,0 0 0,1 0 0,-1 0 0,0-1 0,0 1 0,0 0 0,0 0 0,1 0 0,-1 0 0,0 0 0,0 0 0,0 0 0,0 0 0,1 0 0,-1 0 0,0 0 0,0 0 0,0 0 0,0 0 0,1 0 0,-1 0 0,0 0 0,0 0 0,0 0 0,1 0 0,8 5 0,9 14 0,-15-17 0,2 4 0,1 0 0,0 0 0,1-1 0,-1 0 0,1 0 0,0-1 0,9 5 0,-13-8 0,0 0 0,-1 0 0,1 0 0,0-1 0,-1 1 0,1-1 0,0 1 0,0-1 0,-1 0 0,1 0 0,0-1 0,0 1 0,-1 0 0,1-1 0,0 0 0,-1 1 0,1-1 0,0 0 0,-1 0 0,1-1 0,-1 1 0,0 0 0,1-1 0,-1 0 0,3-2 0,-1 0 0,0-1 0,0 1 0,0-1 0,-1 0 0,0 0 0,0 0 0,0-1 0,-1 1 0,0-1 0,0 1 0,2-8 0,-1 0 0,0 0 0,0-19 0,-3 36 0,0 0 0,1-1 0,-1 1 0,1 0 0,0-1 0,0 1 0,0-1 0,1 1 0,-1-1 0,1 1 0,0-1 0,0 0 0,2 4 0,-3-6 0,0 0 0,0 0 0,-1 0 0,1 0 0,0 0 0,0 0 0,0 0 0,0 0 0,1-1 0,-1 1 0,0 0 0,0-1 0,0 1 0,0-1 0,1 1 0,-1-1 0,0 1 0,1-1 0,-1 0 0,0 0 0,1 0 0,-1 0 0,0 0 0,1 0 0,-1 0 0,0 0 0,1 0 0,-1 0 0,0-1 0,0 1 0,1-1 0,-1 1 0,0-1 0,0 1 0,1-1 0,-1 0 0,0 0 0,0 1 0,0-1 0,1-1 0,1-1 0,-1 0 0,0 0 0,1 0 0,-1 0 0,-1-1 0,1 1 0,0-1 0,-1 1 0,1-1 0,-1 1 0,0-1 0,0 0 0,-1 1 0,1-1 0,-1 0 0,0 0 0,0 0 0,0 1 0,-1-5 0,0 16 0,2 13 0,0-19 0,0 0 0,0 0 0,0 0 0,0 0 0,1 0 0,-1 0 0,1-1 0,-1 1 0,1 0 0,0-1 0,-1 1 0,1-1 0,0 0 0,0 0 0,0 1 0,0-1 0,1 0 0,-1-1 0,0 1 0,0 0 0,0-1 0,1 1 0,-1-1 0,0 0 0,1 1 0,2-1 0,-3 0 0,1 0 0,-1-1 0,1 1 0,-1 0 0,1-1 0,-1 1 0,1-1 0,-1 0 0,1 0 0,-1 0 0,0 0 0,0 0 0,1 0 0,-1-1 0,0 1 0,0-1 0,0 1 0,0-1 0,-1 0 0,1 0 0,0 0 0,-1 0 0,3-4 0,-1-3 0,0 0 0,0-1 0,-1 0 0,-1 0 0,1 1 0,-2-1 0,1 0 0,-1 0 0,-3-17 0,-5 78 0,4-32 0,0 1 0,1 0 0,0 29 0,5-47 0,3-7 0,5-13 0,-6 11 0,-1 4 0,0-1 0,0 1 0,0-1 0,1 1 0,0 0 0,0 1 0,5-5 0,-8 7 0,1-1 0,-1 1 0,0-1 0,0 1 0,0-1 0,0 1 0,1-1 0,-1 1 0,0 0 0,0 0 0,1 0 0,-1 0 0,0 0 0,2 0 0,-3 0 0,1 0 0,0 1 0,-1-1 0,1 0 0,-1 1 0,1-1 0,-1 1 0,1-1 0,-1 1 0,1-1 0,-1 1 0,1-1 0,-1 1 0,1-1 0,-1 1 0,0-1 0,0 1 0,1 0 0,-1-1 0,0 1 0,0-1 0,1 1 0,-1 0 0,0-1 0,0 1 0,0 0 0,0-1 0,0 2 0,-1 1 0,1-1 0,0 0 0,-1 1 0,0-1 0,0 1 0,1-1 0,-1 0 0,-1 0 0,1 1 0,0-1 0,0 0 0,-1 0 0,1 0 0,-1-1 0,0 1 0,0 0 0,1 0 0,-5 2 0,4-3 0,0 1 0,0-1 0,0 1 0,0-1 0,0 0 0,0 0 0,0 0 0,0 0 0,0-1 0,0 1 0,0 0 0,-1-1 0,1 0 0,0 1 0,0-1 0,-1 0 0,1 0 0,0 0 0,-1-1 0,-3 0 0,6 1-47,-1 0 0,1 0 0,-1-1 0,1 1 0,-1 0 0,1-1 0,0 1 0,-1-1 0,1 1-1,-1-1 1,1 1 0,0-1 0,-1 1 0,1-1 0,0 1 0,0-1 0,-1 1 0,1-1 0,0 1 0,0-1 0,0 1 0,0-1-1,-1 0 1,1 1 0,0-1 0,0 1 0,0-1 0,1-1 0,1-8-6779</inkml:trace>
  <inkml:trace contextRef="#ctx0" brushRef="#br0" timeOffset="4539.82">666 1240 24575,'-1'-2'0,"-1"0"0,1 0 0,0 0 0,-1 0 0,1 0 0,-1 1 0,0-1 0,1 1 0,-1-1 0,0 1 0,0-1 0,0 1 0,0 0 0,0 0 0,0 0 0,-1 0 0,1 1 0,0-1 0,0 0 0,-1 1 0,1-1 0,0 1 0,-1 0 0,1 0 0,0 0 0,-1 0 0,1 0 0,0 1 0,-1-1 0,1 1 0,0-1 0,0 1 0,-1 0 0,1 0 0,0 0 0,0 0 0,0 0 0,0 1 0,0-1 0,0 0 0,1 1 0,-1 0 0,0-1 0,1 1 0,-1 0 0,1 0 0,-1 0 0,1 0 0,-2 3 0,2-1 0,-1-1 0,1 0 0,-1 0 0,1 1 0,0-1 0,1 0 0,-1 1 0,1-1 0,-1 1 0,1-1 0,0 1 0,0-1 0,0 1 0,1-1 0,0 4 0,0-4 0,0 0 0,0-1 0,1 0 0,-1 1 0,1-1 0,-1 0 0,1 1 0,0-1 0,0 0 0,0 0 0,0 0 0,0-1 0,0 1 0,0 0 0,1-1 0,-1 1 0,1-1 0,-1 0 0,5 2 0,5 0 0,0 1 0,1-2 0,-1 1 0,0-2 0,1 0 0,13 0 0,-20-1 0,1 0 0,-1 0 0,1-1 0,-1 0 0,0 0 0,0 0 0,1-1 0,-1 0 0,0 0 0,0-1 0,-1 0 0,1 0 0,8-6 0,-11 5 0,0 1 0,0-1 0,0 0 0,-1-1 0,1 1 0,-1-1 0,0 1 0,0-1 0,-1 1 0,1-1 0,-1 0 0,0 0 0,0-5 0,-1 6 0,0 1 0,0 0 0,0 0 0,0 0 0,0 0 0,-1 0 0,1 0 0,-1 0 0,0 0 0,-1-3 0,1 5 0,0-1 0,0 1 0,0 0 0,0-1 0,0 1 0,0 0 0,0 0 0,0 0 0,0 0 0,0 0 0,-1 0 0,1 0 0,0 0 0,-1 0 0,1 1 0,-1-1 0,1 0 0,-1 1 0,1-1 0,-2 1 0,1 0 0,0 0 0,0 0 0,0 0 0,0 1 0,0-1 0,0 1 0,0-1 0,0 1 0,0 0 0,0 0 0,0 0 0,1 0 0,-1 0 0,0 0 0,1 0 0,-1 1 0,1-1 0,-1 0 0,1 1 0,0 0 0,-1-1 0,1 1 0,0-1 0,0 1 0,-1 3 0,0-2 0,0 1 0,0-1 0,0 1 0,1 0 0,0 0 0,-1 0 0,1 0 0,0 0 0,1 0 0,-1 0 0,1 6 0,0-9 0,0 1 0,1-1 0,-1 0 0,0 0 0,1 1 0,-1-1 0,1 0 0,0 0 0,-1 0 0,1 1 0,0-1 0,0 0 0,0 0 0,0 0 0,0 0 0,0 0 0,0-1 0,0 1 0,0 0 0,0 0 0,0-1 0,0 1 0,1-1 0,-1 1 0,0-1 0,1 1 0,-1-1 0,0 0 0,1 0 0,-1 1 0,0-1 0,1 0 0,1 0 0,-1-1 0,0 1 0,0 0 0,0 0 0,0-1 0,0 1 0,0-1 0,0 1 0,0-1 0,0 0 0,0 0 0,-1 0 0,1 0 0,0 0 0,-1 0 0,1 0 0,-1-1 0,1 1 0,-1-1 0,1 1 0,-1-1 0,0 1 0,1-3 0,6-28 0,-8 34 0,0 0 0,0 1 0,1-1 0,-1 0 0,0 0 0,1 0 0,0 0 0,-1 0 0,1 0 0,0-1 0,0 1 0,0 0 0,0 0 0,0 0 0,1-1 0,-1 1 0,1-1 0,-1 1 0,1-1 0,-1 1 0,1-1 0,0 0 0,-1 0 0,1 0 0,0 0 0,0 0 0,0 0 0,0-1 0,0 1 0,0 0 0,0-1 0,0 0 0,0 1 0,0-1 0,1 0 0,-1 0 0,0 0 0,0 0 0,0-1 0,0 1 0,0 0 0,0-1 0,0 0 0,0 1 0,0-1 0,0 0 0,0 0 0,0 0 0,-1 0 0,1 0 0,0-1 0,-1 1 0,1 0 0,-1-1 0,1 1 0,-1-1 0,2-2 0,1-2 0,-1-1 0,0 1 0,0-1 0,-1 1 0,0-1 0,0 0 0,0 0 0,-1 0 0,0 0 0,-1 0 0,0-7 0,0-11 0,-7-41 0,4 57 0,1 21 0,0 24 0,2-9 0,2 1 0,1-1 0,12 49 0,-15-76-62,0 1 0,0-1 0,0 1 0,1-1 0,-1 1 0,0-1 0,0 1 0,0-1 0,0 1 0,1-1 0,-1 1 0,0-1-1,1 1 1,-1-1 0,0 1 0,1-1 0,-1 0 0,0 1 0,1-1 0,-1 0 0,1 1 0,1-5-6764</inkml:trace>
  <inkml:trace contextRef="#ctx0" brushRef="#br0" timeOffset="4711.04">892 1226 24575,'0'-3'0,"1"0"0,3-2 0,3-1 0,3-2 0,2 0 0,2 1 0,0 2 0,2 2 0,-2 1-8191</inkml:trace>
  <inkml:trace contextRef="#ctx0" brushRef="#br0" timeOffset="5578.46">1033 1233 24575,'1'0'0,"-1"0"0,0 1 0,0-1 0,0 1 0,0-1 0,0 0 0,0 1 0,0-1 0,1 1 0,-1-1 0,0 0 0,0 1 0,1-1 0,-1 0 0,0 1 0,0-1 0,1 0 0,-1 1 0,0-1 0,1 0 0,-1 0 0,0 1 0,1-1 0,-1 0 0,1 0 0,-1 0 0,0 0 0,1 0 0,-1 1 0,1-1 0,-1 0 0,0 0 0,1 0 0,-1 0 0,1 0 0,-1 0 0,1 0 0,-1 0 0,0 0 0,1-1 0,-1 1 0,1 0 0,-1 0 0,0 0 0,1 0 0,0-1 0,18-9 0,-17 7 0,-1 1 0,0 0 0,1 0 0,-1-1 0,0 1 0,0-1 0,0 1 0,-1-1 0,1 1 0,-1-1 0,1 1 0,-1-1 0,0 0 0,0 1 0,0-1 0,0 0 0,-1-3 0,0 5 0,1 0 0,0 0 0,0 1 0,0-1 0,-1 0 0,1 1 0,-1-1 0,1 0 0,0 1 0,-1-1 0,1 0 0,-1 1 0,1-1 0,-1 1 0,0-1 0,1 0 0,-1 1 0,0 0 0,1-1 0,-1 1 0,0-1 0,-1 1 0,1-1 0,0 1 0,-1 0 0,1 1 0,-1-1 0,1 0 0,0 0 0,-1 0 0,1 1 0,0-1 0,0 1 0,-1-1 0,1 1 0,0-1 0,0 1 0,-1 0 0,1 0 0,0 0 0,-1 1 0,0-1 0,0 0 0,1 0 0,-1 0 0,1 1 0,-1-1 0,1 0 0,-1 1 0,1-1 0,0 1 0,-1 0 0,1-1 0,0 1 0,0 0 0,0 0 0,1 0 0,-1 0 0,0 0 0,1 0 0,-1 0 0,1 0 0,0 0 0,0 0 0,0 0 0,0 0 0,0 0 0,0 0 0,0 0 0,0 0 0,1 0 0,0 2 0,1-1 0,0 0 0,-1-1 0,1 1 0,0-1 0,1 1 0,-1-1 0,0 0 0,1 0 0,-1 0 0,1 0 0,0 0 0,-1-1 0,1 1 0,0-1 0,0 0 0,0 0 0,0 0 0,6 1 0,-1 0 0,0 0 0,0-1 0,0 0 0,-1-1 0,1 0 0,0 0 0,0-1 0,10-1 0,-15 1 0,0 0 0,0 0 0,0 0 0,0 0 0,0 0 0,-1-1 0,1 1 0,-1-1 0,1 0 0,-1 1 0,1-1 0,-1 0 0,0 0 0,0-1 0,0 1 0,0 0 0,0-1 0,-1 1 0,1-1 0,-1 0 0,0 1 0,0-1 0,0 0 0,2-5 0,-2 1 0,0 0 0,0 0 0,0 0 0,-1-11 0,0 16 0,0 0 0,-1 0 0,1 0 0,0 0 0,0 0 0,-1 0 0,1 0 0,-1 1 0,0-1 0,1 0 0,-1 0 0,0 0 0,0 1 0,0-1 0,0 1 0,-1-1 0,1 1 0,0-1 0,-1 1 0,1-1 0,-3 0 0,4 2 0,0 0 0,0-1 0,-1 1 0,1 0 0,0 0 0,-1 0 0,1 0 0,0 0 0,-1 0 0,1 0 0,0 0 0,-1 0 0,1 0 0,0 0 0,0 0 0,-1 0 0,1 0 0,0 0 0,-1 0 0,1 0 0,0 0 0,-1 0 0,1 1 0,0-1 0,0 0 0,-1 0 0,1 0 0,0 1 0,0-1 0,-1 0 0,1 0 0,0 0 0,0 1 0,-6 12 0,4 14 0,2-25 0,0-1 0,0 0 0,0 1 0,-1-1 0,1 0 0,0 0 0,0 0 0,-1 1 0,1-1 0,-1 0 0,1 0 0,-1 0 0,0 0 0,1 0 0,-1 0 0,0 0 0,0 0 0,-1 1 0,-7 13 0,8-14 0,1 0 0,-1-1 0,1 1 0,0 0 0,-1 0 0,1-1 0,0 1 0,0 0 0,0 0 0,-1 0 0,1-1 0,0 1 0,0 0 0,0 0 0,0 0 0,0-1 0,1 1 0,-1 0 0,0 0 0,0 0 0,0-1 0,1 1 0,-1 0 0,0 0 0,1-1 0,-1 1 0,1 0 0,-1-1 0,1 1 0,-1 0 0,1-1 0,-1 1 0,1-1 0,0 1 0,-1-1 0,1 1 0,0-1 0,-1 1 0,1-1 0,0 0 0,0 0 0,0 1 0,-1-1 0,1 0 0,1 0 0,0 1 0,0-1 0,0 0 0,0 0 0,0-1 0,0 1 0,0 0 0,0-1 0,-1 1 0,1-1 0,0 1 0,0-1 0,0 0 0,0 0 0,-1 0 0,1 0 0,-1 0 0,1 0 0,0 0 0,0-2 0,1-1 0,0 0 0,-1 0 0,0 0 0,0 0 0,0-1 0,0 1 0,-1-1 0,0 1 0,0-1 0,1-5 0,-2 11 0,-1 28 0,3 28 0,2 0 0,15 64 0,4 47 0,-23-164 0,0-1 0,1 1 0,-2 0 0,1-1 0,0 1 0,-1-1 0,1 1 0,-1-1 0,0 1 0,0-1 0,-3 6 0,3-8 0,1-1 0,-1 1 0,1-1 0,-1 1 0,1-1 0,-1 1 0,1 0 0,-1-1 0,0 0 0,1 1 0,-1-1 0,0 1 0,1-1 0,-1 0 0,0 0 0,0 1 0,1-1 0,-1 0 0,0 0 0,0 0 0,-1 0 0,0 0 0,1 0 0,-1-1 0,0 1 0,0-1 0,0 1 0,0-1 0,1 0 0,-1 0 0,0 0 0,1 0 0,-1 0 0,-2-2 0,0-1 31,-1 0 0,1 0 0,0-1 0,1 1 0,-1-1 0,1 0 0,0 0 0,0 0 1,0 0-1,-3-11 0,1-1-600,0 0 0,-2-23 0,1-3-6257</inkml:trace>
  <inkml:trace contextRef="#ctx0" brushRef="#br0" timeOffset="6396.54">1323 1212 24575,'0'-4'0,"0"0"0,0 1 0,-1-1 0,0 0 0,0 1 0,-1-5 0,2 8 0,0 0 0,0-1 0,-1 1 0,1 0 0,0-1 0,0 1 0,0 0 0,0-1 0,-1 1 0,1 0 0,0 0 0,0-1 0,0 1 0,-1 0 0,1 0 0,0 0 0,-1-1 0,1 1 0,0 0 0,0 0 0,-1 0 0,1 0 0,0-1 0,-1 1 0,1 0 0,0 0 0,-1 0 0,0 0 0,0 1 0,0-1 0,1 1 0,-1-1 0,0 1 0,1-1 0,-1 1 0,1 0 0,-1-1 0,1 1 0,-1 0 0,1-1 0,-1 1 0,1 0 0,-1 0 0,1-1 0,0 2 0,-2 3 0,0-1 0,1 1 0,-1-1 0,1 1 0,1-1 0,-1 1 0,1 0 0,-1-1 0,1 1 0,1 0 0,0 6 0,-1-9 0,1 0 0,-1 0 0,0 0 0,1 0 0,0 0 0,-1 0 0,1 0 0,0-1 0,0 1 0,0 0 0,1 0 0,-1-1 0,0 1 0,0 0 0,1-1 0,-1 1 0,1-1 0,0 0 0,-1 0 0,1 1 0,0-1 0,0 0 0,0 0 0,0-1 0,0 1 0,0 0 0,3 0 0,-4-1 0,-1 0 0,1 1 0,0-1 0,-1 0 0,1 0 0,-1 0 0,1 0 0,0-1 0,-1 1 0,1 0 0,0 0 0,-1 0 0,1 0 0,-1-1 0,1 1 0,-1 0 0,1 0 0,-1-1 0,1 1 0,-1 0 0,1-1 0,-1 1 0,1-1 0,-1 1 0,1-1 0,-1 1 0,1-1 0,4-19 0,-9-25 0,3 42 0,1 1 0,-3-30 0,6 25 0,7 19 0,16 41 0,-25-50 0,1 0 0,-1 1 0,0-1 0,0 0 0,0 1 0,0-1 0,-1 1 0,0 0 0,1-1 0,-1 1 0,-1-1 0,1 1 0,0-1 0,-2 5 0,2-8 0,0 0 0,0 1 0,0-1 0,0 0 0,0 0 0,0 1 0,0-1 0,0 0 0,0 0 0,0 1 0,-1-1 0,1 0 0,0 0 0,0 0 0,0 1 0,0-1 0,0 0 0,-1 0 0,1 0 0,0 1 0,0-1 0,0 0 0,-1 0 0,1 0 0,0 0 0,0 0 0,-1 0 0,1 1 0,0-1 0,0 0 0,-1 0 0,1 0 0,0 0 0,0 0 0,-1 0 0,1 0 0,0 0 0,0 0 0,-1 0 0,1 0 0,0 0 0,-1 0 0,-5-12 0,-1-17 0,7 26 0,1 0 0,-1 0 0,1 0 0,0 0 0,0 0 0,0 0 0,0 0 0,0 0 0,1 0 0,-1 0 0,1 0 0,0 1 0,0-1 0,0 1 0,0-1 0,3-1 0,2-2 0,1-1 0,0 2 0,16-10 0,-24 15 0,1 0 0,-1 0 0,0 0 0,0 0 0,1 0 0,-1 0 0,0 0 0,0 0 0,1 0 0,-1 0 0,0 0 0,0 0 0,1 0 0,-1 0 0,0 0 0,0 0 0,1 0 0,-1 0 0,0 0 0,0 0 0,1 0 0,-1 0 0,0 1 0,0-1 0,0 0 0,1 0 0,-1 0 0,0 0 0,0 1 0,0-1 0,0 0 0,1 0 0,-1 0 0,0 1 0,0-1 0,0 0 0,0 0 0,0 0 0,0 1 0,0-1 0,0 0 0,0 0 0,1 1 0,-1-1 0,0 0 0,0 0 0,0 1 0,0-1 0,0 0 0,-1 0 0,1 1 0,0-1 0,0 0 0,0 25 0,0-6 0,0-18 0,0 0 0,0-1 0,0 1 0,0 0 0,0-1 0,0 1 0,1 0 0,-1-1 0,0 1 0,0 0 0,1-1 0,-1 1 0,0 0 0,1-1 0,-1 1 0,1-1 0,-1 1 0,1 0 0,-1-1 0,1 1 0,-1-1 0,1 0 0,-1 1 0,1-1 0,0 1 0,-1-1 0,1 0 0,-1 0 0,1 1 0,0-1 0,0 0 0,-1 0 0,1 0 0,0 1 0,-1-1 0,1 0 0,0 0 0,0 0 0,-1 0 0,1-1 0,0 1 0,-1 0 0,1 0 0,0 0 0,0-1 0,-1 1 0,1 0 0,-1 0 0,1-1 0,0 1 0,-1-1 0,1 1 0,-1 0 0,1-1 0,0 0 0,2-2 0,0 1 0,0-1 0,0 0 0,-1 0 0,1-1 0,-1 1 0,0 0 0,3-7 0,-4 7 0,7-17 0,-8 20 0,0 1 0,0-1 0,0 0 0,0 0 0,0 0 0,1 0 0,-1 1 0,0-1 0,0 0 0,0 0 0,0 0 0,0 0 0,0 0 0,0 1 0,1-1 0,-1 0 0,0 0 0,0 0 0,0 0 0,0 0 0,0 0 0,1 0 0,-1 0 0,0 0 0,0 0 0,0 0 0,0 0 0,1 0 0,-1 1 0,0-1 0,0 0 0,0 0 0,1-1 0,-1 1 0,0 0 0,0 0 0,0 0 0,0 0 0,1 0 0,-1 0 0,0 0 0,0 0 0,0 0 0,0 0 0,0 0 0,1 0 0,-1 0 0,0-1 0,0 1 0,0 0 0,0 0 0,2 25 0,-2 0 0,-4 41 0,0-11 0,4 24 0,-3 40 0,3-117 15,0 0 0,0 0 0,-1 0 0,1-1-1,0 1 1,-1 0 0,1 0 0,-1-1 0,1 1 0,-1 0-1,0-1 1,0 1 0,0-1 0,0 1 0,0-1 0,0 1 0,0-1-1,0 0 1,0 1 0,-1-1 0,1 0 0,-3 2 0,1-3-110,1 1 0,0-1 0,0 0 0,0 0 1,-1 1-1,1-2 0,0 1 0,0 0 0,-1 0 0,1-1 1,0 1-1,0-1 0,0 0 0,0 1 0,0-1 1,0 0-1,-3-2 0,-23-13-6731</inkml:trace>
  <inkml:trace contextRef="#ctx0" brushRef="#br0" timeOffset="7230.69">425 1589 24575,'0'-13'-7892,"-1"16"9019,0 12 2607,0-4-5007,5 272 4729,0-164-2608,-3-113-848,-1 0 0,-1 1 0,1-1 0,-3 8 0,3-14 0,0 1 0,0-1 0,0 1 0,-1 0 0,1-1 0,0 1 0,0-1 0,-1 1 0,1-1 0,0 1 0,-1-1 0,1 1 0,0-1 0,-1 0 0,1 1 0,-1-1 0,1 1 0,-1-1 0,1 0 0,-1 1 0,0-1 0,0 0 0,0 0 0,0 0 0,0 0 0,1 0 0,-1-1 0,0 1 0,0 0 0,1 0 0,-1-1 0,0 1 0,0-1 0,1 1 0,-1-1 0,0 1 0,1-1 0,-1 1 0,1-1 0,-1 0 0,1 1 0,-1-1 0,0 0 0,-23-38 0,20 32 0,1 1 0,-1-1 0,-1 1 0,1 0 0,-8-8 0,12 14 0,0 0 0,0 0 0,-1-1 0,1 1 0,0 0 0,0 0 0,0 0 0,-1-1 0,1 1 0,0 0 0,0 0 0,0 0 0,-1 0 0,1-1 0,0 1 0,0 0 0,-1 0 0,1 0 0,0 0 0,-1 0 0,1 0 0,0 0 0,0 0 0,-1 0 0,1 0 0,0 0 0,-1 0 0,1 0 0,0 0 0,0 0 0,-1 0 0,1 0 0,0 0 0,0 1 0,-1-1 0,1 0 0,0 0 0,0 0 0,-1 0 0,1 0 0,0 1 0,0-1 0,-1 0 0,1 0 0,0 0 0,0 1 0,0-1 0,0 0 0,0 0 0,-1 1 0,1-1 0,0 0 0,0 0 0,0 1 0,0-1 0,0 0 0,0 1 0,0-1 0,0 0 0,0 0 0,0 1 0,0-1 0,0 0 0,0 1 0,0-1 0,2 21 0,0-18 0,0 0 0,0 0 0,0 0 0,1 0 0,-1-1 0,1 1 0,-1-1 0,1 0 0,0 0 0,0 0 0,0 0 0,0 0 0,0-1 0,0 1 0,1-1 0,-1 0 0,0 0 0,1 0 0,-1 0 0,1-1 0,-1 1 0,1-1 0,-1 0 0,1 0 0,-1 0 0,5-1 0,-4 1 0,0-1 0,0 1 0,0-1 0,0 0 0,-1 0 0,1 0 0,0-1 0,-1 1 0,1-1 0,0 0 0,-1 0 0,0 0 0,1 0 0,-1 0 0,0-1 0,0 0 0,-1 1 0,1-1 0,0 0 0,-1 0 0,0-1 0,0 1 0,3-5 0,-5 6-80,1 1 0,0-1-1,-1 1 1,1-1 0,-1 1-1,1-1 1,-1 1 0,0-1-1,0 1 1,0-1 0,0 0 0,0 1-1,0-1 1,0 1 0,-1-1-1,0-2 1</inkml:trace>
  <inkml:trace contextRef="#ctx0" brushRef="#br0" timeOffset="7753.46">269 2358 24575,'1'-12'-10424,"-1"0"10209,1 9 3775,0 16-2380,11 132 613,8 157 2313,-19-293-4106,-1-6 0,0 0 0,1 0 0,-1 0 0,0 0 0,-1 0 0,1 0 0,-1 0 0,1 0 0,-1 0 0,0 0 0,-1 3 0,1-6 0,1 1 0,0-1 0,0 0 0,0 0 0,0 0 0,0 0 0,0 0 0,0 0 0,0 0 0,-1 0 0,1 0 0,0 0 0,0 1 0,0-1 0,0 0 0,0 0 0,0 0 0,-1 0 0,1 0 0,0 0 0,0 0 0,0 0 0,0 0 0,0 0 0,0 0 0,-1 0 0,1 0 0,0 0 0,0 0 0,0 0 0,0 0 0,0-1 0,0 1 0,-1 0 0,1 0 0,0 0 0,0 0 0,0 0 0,0 0 0,0 0 0,0 0 0,0 0 0,-1 0 0,1-1 0,0 1 0,0 0 0,0 0 0,0 0 0,0 0 0,0 0 0,-6-12 0,-2-13 0,-1-33 0,3 0 0,3-114 0,3 160 0,0 5 0,0-8 0,0 1 0,1-1 0,1 1 0,3-17 0,-4 28 0,0 1 0,-1-1 0,1 1 0,0-1 0,0 1 0,0 0 0,0-1 0,1 1 0,-1 0 0,0 0 0,1 0 0,0 0 0,0 0 0,-1 0 0,1 0 0,0 1 0,0-1 0,1 1 0,-1-1 0,0 1 0,0 0 0,1 0 0,-1 0 0,1 0 0,-1 0 0,1 0 0,-1 1 0,1-1 0,-1 1 0,4 0 0,-3 0 0,0 0 0,1 1 0,-1-1 0,0 1 0,0 0 0,0 0 0,0 0 0,0 0 0,-1 0 0,1 1 0,0-1 0,0 1 0,-1 0 0,1 0 0,-1 0 0,0 0 0,0 0 0,1 0 0,-1 1 0,-1-1 0,1 1 0,0 0 0,-1-1 0,1 1 0,-1 0 0,0 0 0,0 0 0,0 0 0,1 6 0,0-3 0,-1 1 0,0 0 0,0 0 0,-1 0 0,0 0 0,0 0 0,0 0 0,-1-1 0,0 1 0,-1 0 0,1 0 0,-5 10 0,2-10 0,0 0 0,0 0 0,0-1 0,-1 1 0,-9 8 0,12-12 0,0-1 0,-1 0 0,1 0 0,0 0 0,-1 0 0,0 0 0,1-1 0,-1 1 0,0-1 0,0 0 0,0 0 0,1 0 0,-1 0 0,-1 0 0,1-1 0,0 1 0,-4-1 0,6 0-30,0 0 0,0 0-1,1 0 1,-1 0 0,0-1-1,1 1 1,-1 0 0,0 0-1,1-1 1,-1 1 0,0 0-1,1-1 1,-1 1 0,1-1-1,-1 1 1,1-1-1,-1 1 1,1-1 0,-1 1-1,1-1 1,-1 1 0,1-1-1,0 0 1,-1 1 0,1-1-1,0 0 1,0 1 0,-1-1-1,1 0 1,0 1 0,0-1-1,0 0 1,0 1 0,0-1-1,0 0 1,0 0 0,0 1-1,0-1 1,0 0 0,1 1-1,-1-1 1,0 0 0,0 1-1,1-2 1,3-10-6796</inkml:trace>
  <inkml:trace contextRef="#ctx0" brushRef="#br0" timeOffset="8059.75">439 2414 24575,'0'0'0,"0"-1"0,0 0 0,-1 0 0,1 1 0,0-1 0,0 0 0,0 0 0,0 1 0,0-1 0,1 0 0,-1 1 0,0-1 0,0 0 0,0 0 0,1 1 0,-1-1 0,0 0 0,1 1 0,-1-1 0,0 0 0,1 1 0,-1-1 0,1 1 0,-1-1 0,1 1 0,-1-1 0,1 1 0,-1-1 0,1 1 0,0-1 0,-1 1 0,1 0 0,0-1 0,-1 1 0,1 0 0,0 0 0,0 0 0,-1-1 0,1 1 0,0 0 0,-1 0 0,1 0 0,0 0 0,0 0 0,-1 0 0,1 0 0,0 1 0,0-1 0,-1 0 0,1 0 0,0 0 0,-1 1 0,1-1 0,0 1 0,4 1 0,-1 0 0,0 0 0,0 1 0,0-1 0,0 1 0,-1 0 0,6 5 0,-2 0 0,0 1 0,0 1 0,-1-1 0,0 1 0,0 0 0,3 12 0,-6-15 0,-1-1 0,0 0 0,0 0 0,0 1 0,-1 0 0,0-1 0,0 1 0,-1-1 0,0 1 0,0 0 0,-3 12 0,3-18 0,0 1 0,-1 0 0,0 0 0,1-1 0,-1 1 0,0 0 0,0-1 0,0 1 0,0-1 0,-2 3 0,3-4 0,-1 1 0,1-1 0,-1 1 0,1-1 0,-1 0 0,1 0 0,-1 1 0,1-1 0,-1 0 0,1 0 0,-1 0 0,1 1 0,-1-1 0,1 0 0,-1 0 0,1 0 0,-1 0 0,0 0 0,1 0 0,-1 0 0,1 0 0,-1 0 0,0-1 0,-1 0 0,1 1 0,-1-1 0,1 0 0,0-1 0,-1 1 0,1 0 0,0 0 0,0-1 0,0 1 0,0 0 0,0-1 0,0 1 0,0-1 0,0 1 0,1-1 0,-1 0 0,0 1 0,1-1 0,0 0 0,-1-1 0,-1-7 38,1 0 0,-1 0 0,2 0 0,0 0 0,0 0 0,1-1 0,0 1 0,4-14 0,-5 21-102,1-1 1,0 1 0,0-1 0,1 1 0,-1-1-1,1 1 1,0 0 0,-1 0 0,1 0 0,1 0-1,-1 0 1,0 0 0,1 0 0,-1 1-1,1-1 1,0 1 0,0 0 0,0 0 0,0 0-1,0 0 1,1 1 0,-1-1 0,0 1 0,1 0-1,-1 0 1,6-1 0,8 0-6763</inkml:trace>
  <inkml:trace contextRef="#ctx0" brushRef="#br0" timeOffset="8385.44">708 2428 24575,'0'-1'0,"0"0"0,0 0 0,0 0 0,0 0 0,-1 0 0,1 0 0,0 0 0,-1 0 0,1 0 0,-1 0 0,1 0 0,-1 0 0,1 0 0,-1 0 0,0 0 0,1 1 0,-1-1 0,0 0 0,0 0 0,1 1 0,-3-2 0,3 2 0,-1 0 0,1-1 0,-1 1 0,0 0 0,1 0 0,-1 0 0,1 0 0,-1 0 0,1 0 0,-1 0 0,1 0 0,-1 0 0,1 0 0,-1 0 0,1 0 0,-1 0 0,0 0 0,1 0 0,-1 1 0,1-1 0,-1 0 0,1 0 0,0 1 0,-1-1 0,1 0 0,-1 1 0,1-1 0,-1 0 0,1 1 0,0-1 0,-1 0 0,1 1 0,0-1 0,-1 1 0,1-1 0,0 1 0,0-1 0,0 1 0,-1-1 0,1 1 0,0-1 0,0 2 0,-1 1 0,1 1 0,-1-1 0,1 1 0,0-1 0,0 1 0,1 0 0,-1-1 0,1 1 0,-1-1 0,1 1 0,0-1 0,0 0 0,4 6 0,-5-8 0,0 1 0,1-1 0,-1 0 0,1 0 0,-1 0 0,1 0 0,0 0 0,-1 0 0,1 0 0,0 0 0,0 0 0,0 0 0,0-1 0,0 1 0,0 0 0,0 0 0,0-1 0,0 1 0,0-1 0,0 1 0,0-1 0,0 1 0,0-1 0,0 0 0,1 0 0,-1 1 0,0-1 0,0 0 0,1 0 0,-1 0 0,0 0 0,0 0 0,0-1 0,1 1 0,-1 0 0,0 0 0,0-1 0,0 1 0,0-1 0,0 1 0,1-1 0,-1 1 0,1-2 0,0 0 0,-1 1 0,1-1 0,-1 1 0,1-1 0,-1 0 0,0 0 0,1 0 0,-1 0 0,0 0 0,0 0 0,-1 0 0,1 0 0,0 0 0,-1 0 0,1 0 0,-1 0 0,0-1 0,1 1 0,-1 0 0,-1-4 0,1 4 0,0 1 0,0-1 0,0 1 0,0 0 0,-1-1 0,1 1 0,0 0 0,-1 0 0,1-1 0,-1 1 0,0 0 0,1 0 0,-1-1 0,0 1 0,0 0 0,0 0 0,0 0 0,0 0 0,0 0 0,0 0 0,0 1 0,0-1 0,0 0 0,0 0 0,-1 1 0,1-1 0,0 1 0,0-1 0,-1 1 0,1-1 0,0 1 0,-1 0 0,-2 0 0,3 0-44,0 0 0,-1 0 0,1 0 0,0 1 0,0-1 0,-1 0 0,1 1 0,0-1 0,0 1 0,-1 0 0,1-1 0,0 1 0,0 0 0,0 0 0,0 0 0,0-1 0,0 1 0,0 0-1,0 1 1,0-1 0,1 0 0,-1 0 0,0 0 0,1 0 0,-1 0 0,1 1 0,-1-1 0,1 0 0,0 1 0,-1 1 0,-1 11-6782</inkml:trace>
  <inkml:trace contextRef="#ctx0" brushRef="#br0" timeOffset="8803.66">927 2386 24575,'0'-2'0,"0"0"0,0 0 0,0-1 0,-1 1 0,1 0 0,-1 0 0,1-1 0,-1 1 0,0 0 0,0 0 0,0 0 0,0 0 0,0 0 0,-1 0 0,1 0 0,-1 0 0,1 1 0,-1-1 0,1 1 0,-1-1 0,0 1 0,-2-2 0,2 2 0,0 0 0,1 1 0,-1-1 0,1 1 0,-1-1 0,0 1 0,1 0 0,-1 0 0,0 0 0,1-1 0,-1 2 0,0-1 0,1 0 0,-1 0 0,0 0 0,1 1 0,-1-1 0,1 1 0,-1 0 0,1-1 0,-1 1 0,1 0 0,-1 0 0,1 0 0,-1 0 0,1 0 0,0 0 0,0 0 0,0 0 0,0 0 0,-2 3 0,0-1 0,0 1 0,0 1 0,1-1 0,0 0 0,0 1 0,0-1 0,0 1 0,0 0 0,1-1 0,0 1 0,0 0 0,0 0 0,1 0 0,0 0 0,0 0 0,0 6 0,1-9 0,-1 1 0,1 0 0,-1-1 0,1 1 0,0-1 0,0 1 0,0-1 0,0 1 0,0-1 0,1 1 0,-1-1 0,1 0 0,0 0 0,0 0 0,-1 0 0,1 0 0,0 0 0,1 0 0,-1-1 0,0 1 0,0-1 0,1 0 0,-1 1 0,1-1 0,-1 0 0,1 0 0,0-1 0,-1 1 0,1 0 0,3-1 0,-3 1 0,-1-1 0,0 0 0,0 0 0,0 0 0,0 0 0,0-1 0,0 1 0,0 0 0,0-1 0,0 1 0,0-1 0,0 0 0,0 0 0,0 0 0,-1 0 0,1 0 0,0 0 0,2-2 0,-2 1 0,0-1 0,1 0 0,-1 0 0,0 0 0,0 0 0,0 0 0,-1 0 0,1-1 0,1-5 0,1-4 0,-1 0 0,-1-1 0,0 1 0,-1-19 0,-2-96 0,1 165 0,-1 51 0,2-76 0,0-1 0,0 0 0,1 0 0,1 0 0,6 20 0,-8-30-80,0 1 0,0 0-1,0 0 1,0 0 0,0 0-1,0-1 1,0 1 0,1 0-1,-1-1 1,1 1 0,-1-1 0,1 0-1,0 0 1,-1 1 0,1-1-1,3 1 1,7 0-6746</inkml:trace>
  <inkml:trace contextRef="#ctx0" brushRef="#br0" timeOffset="9083.51">1055 2331 24575,'-2'7'0,"0"1"0,0 0 0,1 0 0,0 0 0,1 0 0,0-1 0,0 1 0,1 0 0,0 0 0,3 14 0,-3-20 0,-1-1 0,1 0 0,-1 1 0,1-1 0,-1 0 0,1 1 0,0-1 0,0 0 0,0 0 0,0 0 0,0 0 0,0 0 0,0 0 0,0 0 0,0 0 0,1 0 0,-1 0 0,0 0 0,1-1 0,-1 1 0,0-1 0,1 1 0,-1-1 0,1 1 0,-1-1 0,1 0 0,-1 0 0,0 1 0,1-1 0,-1 0 0,3-1 0,-2 1 0,0 0 0,-1-1 0,1 0 0,0 1 0,0-1 0,0 0 0,-1 0 0,1 0 0,0 0 0,-1 0 0,1 0 0,-1-1 0,1 1 0,-1 0 0,1-1 0,-1 1 0,0-1 0,0 1 0,0-1 0,0 0 0,0 1 0,0-1 0,0-2 0,1-1 0,-1 0 0,-1 0 0,1 0 0,-1 0 0,1-5 0,2-21 0,-3 30-59,0 1 0,0-1-1,0 0 1,1 1-1,-1-1 1,0 1 0,1-1-1,-1 0 1,1 1 0,-1-1-1,0 1 1,1-1 0,-1 1-1,1 0 1,-1-1-1,1 1 1,0-1 0,-1 1-1,1 0 1,-1 0 0,1-1-1,0 1 1,7-2-6767</inkml:trace>
  <inkml:trace contextRef="#ctx0" brushRef="#br0" timeOffset="9472.53">1267 2289 24575,'-1'-2'0,"1"1"0,-1 0 0,0 0 0,1 0 0,-1 0 0,0 0 0,0 1 0,0-1 0,0 0 0,0 0 0,0 0 0,0 1 0,0-1 0,0 1 0,0-1 0,-1 1 0,1-1 0,-1 0 0,1 1 0,0 0 0,0 1 0,0-1 0,0 0 0,0 0 0,1 0 0,-1 0 0,0 1 0,0-1 0,0 0 0,1 1 0,-1-1 0,0 1 0,0-1 0,1 1 0,-1-1 0,0 1 0,1-1 0,-2 2 0,0 1 0,0 0 0,0 1 0,0-1 0,0 0 0,0 1 0,1-1 0,0 1 0,0-1 0,0 1 0,-1 4 0,2-5 0,-1 0 0,1 0 0,0 0 0,0 0 0,0 0 0,0 0 0,0-1 0,1 1 0,-1 0 0,1 0 0,0 0 0,0 0 0,0 0 0,0-1 0,1 1 0,-1 0 0,1-1 0,0 1 0,-1-1 0,1 0 0,3 3 0,-2-3 0,0 0 0,0 0 0,0 0 0,0-1 0,0 1 0,0-1 0,0 0 0,1 0 0,-1 0 0,0 0 0,1-1 0,-1 1 0,1-1 0,-1 0 0,1 0 0,-1 0 0,1-1 0,4 0 0,-4 0 0,0 0 0,0 0 0,0 0 0,-1 0 0,1-1 0,0 1 0,-1-1 0,1 0 0,-1 0 0,0 0 0,1 0 0,-1-1 0,0 0 0,-1 1 0,1-1 0,3-4 0,-3 1 0,1 1 0,-1-1 0,-1 1 0,1-1 0,-1 0 0,0 0 0,0 0 0,-1-1 0,1-7 0,0-8 0,-2-1 0,-1 0 0,0 0 0,-7-30 0,-1 19 0,9 34 0,0 0 0,0 0 0,0 0 0,0 0 0,0 0 0,0 0 0,0 0 0,0 0 0,0-1 0,0 1 0,0 0 0,0 0 0,0 0 0,0 0 0,-1 0 0,1 0 0,0 0 0,0 0 0,0-1 0,0 1 0,0 0 0,0 0 0,0 0 0,0 0 0,0 0 0,0 0 0,0 0 0,-1 0 0,1 0 0,0 0 0,0 0 0,0 0 0,0 0 0,0 0 0,0 0 0,0 0 0,-1 0 0,1 0 0,0 0 0,0 0 0,0 0 0,0 0 0,0 0 0,0 0 0,0 0 0,-1 0 0,1 0 0,0 0 0,0 0 0,0 0 0,0 0 0,0 0 0,0 0 0,0 0 0,0 0 0,0 0 0,-1 1 0,1-1 0,0 0 0,0 0 0,0 0 0,-2 19 0,1 9 171,6 46 0,-3-61-415,0-1 0,1 1 0,0-1 0,1 0 1,0 0-1,7 14 0,-6-20-6582</inkml:trace>
  <inkml:trace contextRef="#ctx0" brushRef="#br0" timeOffset="9659">1331 2253 24575,'0'3'0,"4"0"0,6 0 0,7-3 0,6-1 0,6-7 0,4-2 0,1-3 0,-7 1 0,-10 3-8191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0:02.315"/>
    </inkml:context>
    <inkml:brush xml:id="br0">
      <inkml:brushProperty name="width" value="0.025" units="cm"/>
      <inkml:brushProperty name="height" value="0.025" units="cm"/>
    </inkml:brush>
  </inkml:definitions>
  <inkml:trace contextRef="#ctx0" brushRef="#br0">306 168 24575,'-1'-1'0,"1"0"0,-1 0 0,0-1 0,1 1 0,-1 0 0,0 0 0,1-1 0,-1 1 0,1 0 0,0-1 0,-1 1 0,1-1 0,0 1 0,0 0 0,0-1 0,0 1 0,0-1 0,0 1 0,1 0 0,-1-1 0,0 1 0,1 0 0,-1-1 0,1 1 0,-1 0 0,1-1 0,-1 1 0,1 0 0,0 0 0,0 0 0,0 0 0,0-1 0,1 0 0,6-7 0,-1 1 0,2 0 0,9-8 0,-12 10 0,5-2 0,-1 0 0,1 0 0,1 1 0,-1 0 0,1 1 0,0 0 0,0 1 0,1 1 0,0 0 0,0 0 0,0 2 0,0-1 0,0 2 0,22-1 0,-26 2 0,0 0 0,1 1 0,-1 1 0,0 0 0,1 0 0,-1 0 0,0 1 0,-1 1 0,1-1 0,0 1 0,-1 1 0,0 0 0,0 0 0,-1 0 0,1 1 0,-1 0 0,0 1 0,-1-1 0,1 1 0,-1 1 0,7 10 0,5 15 0,-18-33 0,1 0 0,-1 0 0,1 0 0,-1 0 0,1 0 0,-1 0 0,0 0 0,1 0 0,-1 0 0,1 0 0,-1 0 0,1 0 0,-1 0 0,0 0 0,1 0 0,-1-1 0,1 1 0,-1 0 0,0 0 0,1 0 0,-1-1 0,0 1 0,1 0 0,-1-1 0,0 1 0,1 0 0,-1-1 0,0 1 0,1 0 0,-1-1 0,15-15 0,-10 11 0,7-6 0,1 0 0,0 1 0,1 0 0,1 1 0,-1 1 0,1 0 0,1 1 0,-1 1 0,1 0 0,0 1 0,1 1 0,-1 0 0,32-2 0,-34 4 0,0 2 0,0 0 0,0 0 0,0 1 0,0 1 0,0 1 0,0 0 0,0 0 0,-1 2 0,0-1 0,0 2 0,0 0 0,-1 0 0,1 1 0,-2 1 0,1 0 0,11 10 0,-19-15 0,-1 0 0,1 1 0,-1-1 0,0 1 0,0 0 0,0 0 0,0 0 0,-1 0 0,0 1 0,0-1 0,0 0 0,0 1 0,-1 0 0,3 9 0,-4-13 0,0-1 0,0-2 0,0 1 0,1-1 0,-1 0 0,1 1 0,0-1 0,-1 1 0,1-1 0,0 1 0,0-1 0,0 1 0,0 0 0,1-2 0,4-3 0,1 1 0,-1 0 0,1 0 0,0 1 0,0 0 0,0 0 0,0 1 0,1-1 0,-1 2 0,1-1 0,0 1 0,0 0 0,0 1 0,0 0 0,0 0 0,0 1 0,13 1 0,-15-1 0,1 1 0,-1 0 0,1 1 0,-1 0 0,1 0 0,-1 0 0,0 1 0,0-1 0,0 2 0,0-1 0,-1 1 0,1-1 0,-1 1 0,0 1 0,0-1 0,-1 1 0,1 0 0,-1 0 0,0 0 0,0 1 0,5 10 0,-3-3 0,0 0 0,-2 1 0,1 0 0,-2 0 0,0 0 0,3 26 0,-6-35 0,1 1 0,-1-1 0,0 1 0,0-1 0,-1 0 0,1 1 0,-1-1 0,-1 1 0,1-1 0,-1 0 0,1 0 0,-2 0 0,1 0 0,0 0 0,-1 0 0,0-1 0,0 1 0,-1-1 0,1 0 0,-8 7 0,11-10 0,-1-1 0,1 0 0,0 0 0,0 1 0,0-1 0,-1 0 0,1 0 0,0 0 0,0 1 0,0-1 0,-1 0 0,1 0 0,0 0 0,0 0 0,-1 0 0,1 0 0,0 1 0,-1-1 0,1 0 0,0 0 0,0 0 0,-1 0 0,1 0 0,0 0 0,-1 0 0,1 0 0,0 0 0,-1 0 0,1 0 0,0 0 0,0-1 0,-1 1 0,1 0 0,9-6 0,-6 4 0,0 1 0,0 1 0,0-1 0,0 0 0,1 1 0,-1 0 0,0-1 0,0 1 0,1 1 0,-1-1 0,0 0 0,0 1 0,0 0 0,1-1 0,-1 1 0,0 1 0,0-1 0,5 3 0,-4-1 0,-1 0 0,0 0 0,1 0 0,-1 0 0,0 0 0,0 1 0,-1 0 0,1-1 0,-1 1 0,0 0 0,0 0 0,2 6 0,-1-1 0,0 1 0,-1-1 0,0 1 0,0-1 0,-1 1 0,0 0 0,-1-1 0,0 1 0,-1 0 0,0 0 0,0-1 0,-4 12 0,2-13 0,0 0 0,-1 0 0,0 0 0,0-1 0,-1 0 0,0 0 0,0 0 0,0-1 0,-1 1 0,0-1 0,-1 0 0,1-1 0,-1 0 0,0 0 0,-15 8 0,23-14 0,0 1 0,1 0 0,-1 0 0,0 0 0,0 1 0,0-1 0,0 0 0,1 0 0,-1 1 0,0-1 0,0 0 0,0 1 0,0-1 0,0 1 0,0 0 0,0-1 0,0 1 0,0 0 0,0-1 0,0 1 0,0 0 0,-1 0 0,1 0 0,1 1 0,-1 0 0,1 0 0,0 0 0,-1 0 0,1 0 0,-1 1 0,0-1 0,0 0 0,0 1 0,0-1 0,0 1 0,0-1 0,-1 1 0,1 3 0,-1-1 0,0-1 0,-1 0 0,0 0 0,0 0 0,0 0 0,0 0 0,0-1 0,-1 1 0,0 0 0,0-1 0,0 1 0,0-1 0,-1 1 0,1-1 0,-1 0 0,0 0 0,0 0 0,0 0 0,0-1 0,0 1 0,-1-1 0,-6 4 0,-2 0 0,-1 0 0,0 0 0,0-1 0,0 0 0,-20 3 0,-26 3 0,-75 4 0,133-14 0,0-1 0,0 0 0,0 1 0,0-1 0,0 1 0,1-1 0,-1 1 0,0 0 0,0-1 0,0 1 0,1 0 0,-1 0 0,1-1 0,-1 1 0,0 0 0,1 0 0,-1 0 0,1 0 0,0 0 0,-1 0 0,1 0 0,0 0 0,-1 0 0,1 0 0,0 0 0,0 0 0,0 0 0,0 0 0,0 0 0,0 1 0,0 1 0,0-1 0,0 0 0,-1 0 0,1 0 0,-1 1 0,1-1 0,-1 0 0,0 0 0,0 0 0,-2 3 0,-1-1 0,0-1 0,0 1 0,-1-1 0,1-1 0,0 1 0,-1 0 0,0-1 0,1 0 0,-1 0 0,0-1 0,0 1 0,-8 0 0,-9 1 0,-36 1 0,42-3 0,13-1 0,-156 1 0,138-2 0,0-1 0,1-1 0,0-1 0,0-1 0,-34-13 0,33 8 0,21 9 0,-1 1 0,0 0 0,1 0 0,-1 0 0,1-1 0,-1 1 0,1 0 0,-1-1 0,1 1 0,-1 0 0,1-1 0,-1 1 0,1-1 0,0 1 0,-1-1 0,1 1 0,0-1 0,-1 1 0,1-1 0,0 1 0,0-1 0,-1 1 0,1-1 0,0 0 0,0 1 0,0-1 0,0 1 0,0-1 0,0 0 0,0 0 0,0 1 0,0 0 0,0 0 0,1 0 0,-1 0 0,0 0 0,0 0 0,1 0 0,-1 0 0,0 0 0,0 0 0,0 0 0,1 0 0,-1 0 0,0 0 0,0 0 0,0 1 0,1-1 0,-1 0 0,0 0 0,0 0 0,0 0 0,0 0 0,0 1 0,1-1 0,-1 0 0,0 0 0,0 0 0,0 0 0,0 1 0,0-1 0,0 0 0,0 0 0,0 0 0,1 1 0,-1-1 0,0 0 0,0 0 0,0 1 0,0-1 0,0 0 0,0 0 0,0 0 0,0 1 0,0-1 0,0 0 0,-1 0 0,4 14 0,-3-12 0,-1 1 0,0-1 0,1 0 0,-1 1 0,0-1 0,0 0 0,0 0 0,0 0 0,0 0 0,0 0 0,-1 0 0,1 0 0,-1-1 0,0 1 0,1 0 0,-1-1 0,0 1 0,0-1 0,0 1 0,0-1 0,0 0 0,0 0 0,0 0 0,0 0 0,0-1 0,-1 1 0,1 0 0,-3 0 0,-9 1 0,0 0 0,0 0 0,-22-2 0,27 1 0,-22-2 0,0 0 0,-41-7 0,57 5 0,-1-1 0,1 0 0,-1-1 0,2 0 0,-1-2 0,-20-10 0,35 17 0,0-1 0,-1 1 0,1 0 0,0 0 0,0 0 0,-1 0 0,1 0 0,0 0 0,-1 0 0,1 0 0,0 0 0,-1 0 0,1 0 0,0 0 0,0 0 0,-1 0 0,1 0 0,0 0 0,-1 0 0,1 0 0,0 0 0,-1 0 0,1 1 0,0-1 0,0 0 0,-1 0 0,1 0 0,0 0 0,0 1 0,-1-1 0,1 0 0,0 0 0,0 1 0,-1-1 0,-7 14 0,-2 2 0,6-13 0,0 0 0,0-1 0,-1 0 0,1 0 0,0 0 0,-1 0 0,1-1 0,-1 1 0,0-1 0,1 0 0,-1-1 0,0 1 0,1-1 0,-1 0 0,0 0 0,0-1 0,1 1 0,-1-1 0,0 0 0,1 0 0,-9-3 0,4 0 0,1 1 0,0-1 0,0 0 0,0 0 0,0-1 0,1 0 0,-1-1 0,1 1 0,1-2 0,-11-10 0,11 8 0,-1-1 0,1 1 0,1-1 0,0-1 0,-7-18 0,10 23 0,0-1 0,0-1 0,1 1 0,-1 0 0,2 0 0,-1-1 0,1 1 0,0 0 0,2-15 0,-1 20 0,0 0 0,0 0 0,0 0 0,0 0 0,0 0 0,0 0 0,0 0 0,1 1 0,-1-1 0,1 0 0,0 1 0,-1-1 0,1 1 0,0-1 0,0 1 0,2-2 0,-3 3 0,0-1 0,-1 1 0,1 0 0,0-1 0,0 1 0,0 0 0,0-1 0,-1 1 0,1 0 0,0 0 0,0 0 0,0 0 0,0 0 0,0 0 0,0 0 0,0 0 0,0 0 0,-1 0 0,1 0 0,0 0 0,0 1 0,0-1 0,0 0 0,0 1 0,-1-1 0,1 1 0,0-1 0,0 1 0,-1-1 0,1 1 0,0 0 0,-1-1 0,1 1 0,0 0 0,-1-1 0,1 1 0,-1 0 0,1 0 0,-1-1 0,0 1 0,1 1 0,0-1 0,-1 0 0,0 0 0,1 0 0,-1 0 0,0 0 0,0 0 0,0 0 0,0 0 0,0 0 0,0 0 0,0 0 0,0 0 0,0 0 0,0 0 0,-1 0 0,1 0 0,0 0 0,-1 0 0,1 0 0,0 0 0,-1 0 0,0 0 0,1 0 0,-1 0 0,1-1 0,-1 1 0,0 0 0,0 0 0,1-1 0,-1 1 0,0 0 0,0-1 0,0 1 0,0-1 0,0 1 0,1-1 0,-1 0 0,-1 1 0,-1 0 0,1 0 0,0-1 0,0 1 0,-1-1 0,1 1 0,0-1 0,-1 0 0,1 0 0,0 0 0,-1 0 0,1 0 0,0 0 0,0-1 0,-1 1 0,1-1 0,-3-1 0,1-1 0,-1 0 0,1 0 0,0-1 0,1 1 0,-1-1 0,0 0 0,1 0 0,0 0 0,0-1 0,0 1 0,-3-8 0,-3-8 0,-8-28 0,16 47 0,-7-24 0,0-1 0,2 0 0,1 0 0,1-1 0,1 1 0,1-1 0,1 0 0,4-29 0,-2 53 0,-1 0 0,1 0 0,0 0 0,0 1 0,1-1 0,-1 1 0,0-1 0,1 1 0,0-1 0,-1 1 0,1 0 0,0-1 0,0 1 0,3-2 0,-2 2 0,-1-1 0,1 1 0,-1-1 0,0 0 0,1 0 0,-1 0 0,-1 0 0,1 0 0,0 0 0,1-5 0,2-9 0,1 0 0,0 1 0,1 0 0,18-31 0,-21 42 0,0-1 0,1 1 0,-1 0 0,1 0 0,0 0 0,0 0 0,0 1 0,1 0 0,0 0 0,0 0 0,0 1 0,0 0 0,0 0 0,0 1 0,13-4 0,-10 4 49,0 1 0,1-1 0,-1 2-1,1-1 1,-1 2 0,13 0 0,-18 0-156,0 0 0,1 0 1,-1 0-1,0 0 0,0 1 1,0-1-1,0 1 0,0 0 1,0 1-1,0-1 0,-1 0 1,1 1-1,-1 0 0,0 0 1,5 5-1,1 6-6719</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0:04.572"/>
    </inkml:context>
    <inkml:brush xml:id="br0">
      <inkml:brushProperty name="width" value="0.025" units="cm"/>
      <inkml:brushProperty name="height" value="0.025" units="cm"/>
    </inkml:brush>
  </inkml:definitions>
  <inkml:trace contextRef="#ctx0" brushRef="#br0">1 781 24575,'0'0'0,"1"1"0,0 0 0,0 0 0,0-1 0,-1 1 0,1-1 0,0 1 0,0 0 0,0-1 0,0 0 0,0 1 0,0-1 0,0 0 0,0 1 0,0-1 0,0 0 0,1 0 0,-1 0 0,0 0 0,1 0 0,21 0 0,0-2 0,0 0 0,0-1 0,-1-1 0,29-10 0,-15 6 0,770-161 0,-623 142 0,150-27 0,-322 52 0,18-4 0,-28 6 0,0-1 0,1 1 0,-1-1 0,0 1 0,0-1 0,1 1 0,-1-1 0,0 0 0,0 1 0,0-1 0,0 0 0,0 0 0,0 0 0,0 0 0,1-2 0,-2 3 8,0 0-1,0 0 0,0 0 1,0-1-1,0 1 0,0 0 1,0 0-1,0 0 0,0 0 1,0-1-1,0 1 0,0 0 1,0 0-1,0 0 0,0 0 1,0 0-1,0-1 1,-1 1-1,1 0 0,0 0 1,0 0-1,0 0 0,0 0 1,0 0-1,0-1 0,-1 1 1,1 0-1,0 0 0,0 0 1,0 0-1,0 0 0,0 0 1,-1 0-1,1 0 0,0 0 1,0 0-1,0 0 0,0 0 1,-1 0-1,1 0 0,0 0 1,0 0-1,0 0 1,-1 0-1,1 0 0,-10 0-1272,10 0 827,-10 0-6388</inkml:trace>
  <inkml:trace contextRef="#ctx0" brushRef="#br0" timeOffset="270.24">1475 442 24575,'0'0'0,"-1"0"0,1 0 0,-1 0 0,0 0 0,1 0 0,-1 0 0,1 0 0,-1 0 0,1 0 0,-1 0 0,1 0 0,-1-1 0,1 1 0,0 0 0,-1 0 0,1-1 0,-1 1 0,1 0 0,-1 0 0,1-1 0,0 1 0,-1 0 0,1-1 0,-1 1 0,1-1 0,0 1 0,0 0 0,-1-1 0,1 1 0,0-1 0,0 1 0,-1-1 0,1 1 0,0-1 0,0 1 0,0-1 0,0 1 0,0-1 0,0 1 0,0-1 0,0 1 0,0-1 0,0 1 0,0-1 0,0 1 0,0-1 0,0 1 0,1-1 0,-1 1 0,0-1 0,0 1 0,0-1 0,1 1 0,-1-1 0,0 1 0,1 0 0,-1-1 0,0 1 0,1-1 0,0 1 0,3-2 0,0 1 0,0 0 0,0 0 0,0 0 0,0 0 0,0 1 0,0 0 0,0 0 0,1 0 0,-1 0 0,0 0 0,0 1 0,0 0 0,0 0 0,0 0 0,0 0 0,0 1 0,0 0 0,-1-1 0,8 6 0,-9-6 0,0 1 0,0-1 0,0 1 0,0 0 0,0 0 0,-1 0 0,1 0 0,-1 0 0,1 0 0,-1 0 0,0 0 0,1 0 0,-1 1 0,0-1 0,-1 1 0,1-1 0,0 1 0,-1-1 0,1 1 0,-1-1 0,0 1 0,0-1 0,0 1 0,0-1 0,0 1 0,-1-1 0,1 1 0,-1-1 0,1 1 0,-1-1 0,0 1 0,0-1 0,0 0 0,-3 4 0,-25 34-1365,23-33-5461</inkml:trace>
  <inkml:trace contextRef="#ctx0" brushRef="#br0" timeOffset="1222.87">1969 237 24575,'0'-2'0,"0"-1"0,0 1 0,0-1 0,0 1 0,0-1 0,-1 1 0,1-1 0,-1 1 0,0-1 0,0 1 0,0 0 0,0-1 0,0 1 0,0 0 0,-1 0 0,1 0 0,-1 0 0,1 0 0,-1 0 0,0 0 0,0 1 0,0-1 0,0 1 0,0-1 0,-4-1 0,3 2 0,0 0 0,1 0 0,-1 1 0,0 0 0,0-1 0,0 1 0,0 0 0,0 0 0,1 1 0,-1-1 0,0 0 0,0 1 0,0 0 0,1 0 0,-1 0 0,0 0 0,1 0 0,-1 0 0,1 1 0,-1-1 0,1 1 0,-4 2 0,5-3 0,-1 0 0,1 0 0,-1 0 0,1 0 0,0 1 0,-1-1 0,1 0 0,0 1 0,0-1 0,0 1 0,0-1 0,0 1 0,0-1 0,0 1 0,1 0 0,-1-1 0,1 1 0,-1 0 0,1-1 0,-1 1 0,1 0 0,0 0 0,0 0 0,0-1 0,0 4 0,1-3 0,0 1 0,1-1 0,-1 0 0,0 0 0,1 0 0,-1 0 0,1 0 0,0-1 0,0 1 0,0 0 0,-1-1 0,2 1 0,-1-1 0,0 0 0,0 1 0,0-1 0,0 0 0,4 0 0,17 7 0,-11-4 0,0 0 0,0 1 0,18 10 0,-28-15 0,-1 1 0,1 0 0,-1 0 0,1 0 0,-1 0 0,1 0 0,-1 0 0,0 1 0,0-1 0,1 0 0,-1 1 0,0-1 0,0 0 0,0 1 0,-1-1 0,1 1 0,0 0 0,-1-1 0,1 1 0,-1 0 0,1-1 0,-1 1 0,0 0 0,1 0 0,-1-1 0,0 1 0,0 0 0,0 0 0,-1-1 0,1 1 0,0 0 0,-2 2 0,2-2 0,-1 0 0,0-1 0,1 1 0,-1-1 0,0 1 0,0-1 0,0 0 0,0 1 0,0-1 0,0 0 0,-1 0 0,1 0 0,0 0 0,-1 0 0,1 0 0,0 0 0,-1 0 0,1 0 0,-1-1 0,0 1 0,1-1 0,-1 1 0,0-1 0,1 1 0,-1-1 0,0 0 0,-2 0 0,-3 0 0,0-1 0,0 0 0,0-1 0,0 1 0,-8-4 0,-10-2 0,25 7 0,0 0 0,0 1 0,0-1 0,0 0 0,0 0 0,1 0 0,-1 0 0,0 0 0,0 0 0,0 0 0,0 0 0,0 0 0,0 0 0,0 0 0,-1 0 0,1 0 0,0 1 0,0-1 0,0 0 0,0 0 0,0 0 0,0 0 0,0 0 0,0 0 0,0 0 0,0 0 0,0 0 0,0 0 0,0 0 0,0 0 0,0 0 0,0 0 0,0 0 0,0 0 0,0 1 0,0-1 0,0 0 0,-1 0 0,1 0 0,0 0 0,0 0 0,0 0 0,0 0 0,0 0 0,0 0 0,0 0 0,0 0 0,0 0 0,0 0 0,0 0 0,0 0 0,-1 0 0,1 0 0,0 0 0,0 0 0,0 0 0,0 0 0,0 0 0,0-1 0,0 1 0,0 0 0,0 0 0,0 0 0,0 0 0,7 7 0,13 5 0,-11-9 0,0 0 0,0-1 0,0 0 0,0 0 0,0-1 0,1 0 0,-1-1 0,0 1 0,1-2 0,-1 0 0,0 0 0,0-1 0,1 0 0,-1 0 0,9-4 0,-12 4 0,1-1 0,-1 0 0,0 0 0,1-1 0,-1 1 0,-1-1 0,1-1 0,-1 1 0,1-1 0,-1 0 0,-1 0 0,1 0 0,-1-1 0,0 1 0,0-1 0,0 0 0,-1 0 0,0-1 0,0 1 0,3-12 0,-3 3 0,-1 0 0,0 0 0,-1 0 0,-1 0 0,-1 0 0,0 0 0,0 0 0,-2 0 0,0 0 0,-6-19 0,8 32 0,1 0 0,-1 0 0,0 1 0,1-1 0,-1 0 0,0 1 0,0-1 0,-1 0 0,1 1 0,0-1 0,0 1 0,-1-1 0,1 1 0,-1 0 0,1 0 0,-3-2 0,3 3 0,0 0 0,0 0 0,0 0 0,0 0 0,0 0 0,0 0 0,0 0 0,0 0 0,0 1 0,0-1 0,0 0 0,1 1 0,-1-1 0,0 0 0,0 1 0,0-1 0,0 1 0,1-1 0,-1 1 0,0 0 0,0-1 0,1 1 0,-1 0 0,1-1 0,-1 1 0,1 0 0,-1 0 0,1 0 0,-1-1 0,1 1 0,-1 0 0,1 0 0,-1 2 0,-1 3 0,0-1 0,0 1 0,1 1 0,0-1 0,0 0 0,0 0 0,1 0 0,0 1 0,0-1 0,0 0 0,1 0 0,0 1 0,0-1 0,1 0 0,-1 0 0,1 0 0,1 0 0,-1-1 0,1 1 0,0-1 0,6 10 0,-5-10 0,-1-1 0,0 1 0,1-1 0,0 1 0,0-1 0,0 0 0,1-1 0,-1 1 0,1-1 0,0 0 0,0 0 0,0 0 0,0-1 0,1 1 0,-1-1 0,1-1 0,-1 1 0,1-1 0,0 0 0,0 0 0,-1-1 0,1 1 0,11-2 0,-15 1 0,-1-1 0,1 1 0,0-1 0,0 0 0,-1 1 0,1-1 0,0 0 0,-1 0 0,1 0 0,-1 0 0,1 0 0,-1-1 0,0 1 0,1 0 0,-1-1 0,0 1 0,0 0 0,0-1 0,0 0 0,0 1 0,0-1 0,-1 1 0,1-1 0,0 0 0,-1 0 0,1 0 0,-1 1 0,0-1 0,1 0 0,-1-3 0,0 0 0,0 0 0,0 0 0,-1 0 0,1 0 0,-1 0 0,0 0 0,-1 0 0,1 0 0,-1 1 0,-3-7 0,5 10 0,0 1 0,0 0 0,0 0 0,0 0 0,0 0 0,0 0 0,0 0 0,0 0 0,0-1 0,0 1 0,0 0 0,0 0 0,0 0 0,0 0 0,0 0 0,-1 0 0,1 0 0,0-1 0,0 1 0,0 0 0,0 0 0,0 0 0,0 0 0,0 0 0,0 0 0,0 0 0,-1 0 0,1 0 0,0 0 0,0 0 0,0 0 0,0 0 0,0 0 0,0 0 0,0 0 0,-1 0 0,1 0 0,0 0 0,0 0 0,0 0 0,0 0 0,0 0 0,0 0 0,-1 0 0,1 0 0,0 0 0,0 0 0,0 0 0,0 0 0,0 0 0,0 0 0,0 0 0,0 0 0,-1 0 0,1 0 0,0 0 0,0 0 0,0 1 0,0-1 0,-3 11 0,2 14 0,1-20-136,0-1-1,1 0 1,0 1-1,0-1 1,0 0-1,1 1 1,-1-1-1,1 0 0,4 7 1,-1-4-6690</inkml:trace>
  <inkml:trace contextRef="#ctx0" brushRef="#br0" timeOffset="1364.22">2251 54 24575,'0'1'0,"1"1"0,3 2 0,1 0-8191</inkml:trace>
  <inkml:trace contextRef="#ctx0" brushRef="#br0" timeOffset="2225.35">2442 124 24575,'-1'-1'0,"-1"0"0,1 0 0,0 1 0,0-1 0,-1 0 0,1 0 0,-1 1 0,1-1 0,-1 1 0,1-1 0,-1 1 0,1 0 0,-1 0 0,1-1 0,-1 1 0,1 0 0,-1 0 0,1 1 0,-1-1 0,1 0 0,-1 0 0,-2 1 0,2 1 0,0-1 0,0 0 0,0 1 0,0-1 0,0 1 0,0-1 0,0 1 0,0 0 0,1 0 0,-1 0 0,1 0 0,-1 0 0,0 2 0,-1 1 0,1-1 0,0 0 0,0 1 0,1-1 0,-1 1 0,1-1 0,0 1 0,0 0 0,1 0 0,0-1 0,-1 1 0,1 0 0,1 0 0,1 8 0,-1-9 0,1-1 0,-1 0 0,1 0 0,0 0 0,0 0 0,0 0 0,1-1 0,-1 1 0,1-1 0,-1 1 0,1-1 0,0 0 0,0 0 0,0 0 0,0 0 0,0-1 0,0 1 0,0-1 0,1 0 0,-1 0 0,0 0 0,1 0 0,-1-1 0,1 1 0,4-1 0,-4 0 0,0 0 0,0 0 0,0 0 0,0 0 0,0-1 0,-1 1 0,1-1 0,0 0 0,0 0 0,-1-1 0,1 1 0,0-1 0,-1 0 0,0 0 0,1 0 0,-1 0 0,0 0 0,0-1 0,0 0 0,0 1 0,-1-1 0,5-6 0,-4 3 0,-1-2 0,1 1 0,-1 0 0,2-14 0,1-1 0,-5 22 0,0 0 0,0 0 0,-1 0 0,1 0 0,0-1 0,0 1 0,0 0 0,0 0 0,0 0 0,0 0 0,0 0 0,0-1 0,1 1 0,-1 0 0,0 0 0,0 0 0,0 0 0,0-1 0,0 1 0,0 0 0,0 0 0,0 0 0,0 0 0,0 0 0,0 0 0,1-1 0,-1 1 0,0 0 0,0 0 0,0 0 0,0 0 0,0 0 0,0 0 0,1 0 0,-1 0 0,0 0 0,0 0 0,0 0 0,0 0 0,1-1 0,-1 1 0,0 0 0,0 0 0,0 0 0,0 0 0,1 0 0,-1 1 0,0-1 0,0 0 0,0 0 0,0 0 0,0 0 0,1 0 0,-1 0 0,0 0 0,0 0 0,0 0 0,2 2 0,-1 0 0,1-1 0,0 1 0,0-1 0,-1 1 0,1-1 0,0 0 0,0 0 0,0 0 0,0 0 0,1 0 0,-1 0 0,0 0 0,0-1 0,0 1 0,1-1 0,-1 1 0,0-1 0,1 0 0,-1 0 0,3-1 0,-4 1 0,0 0 0,0 0 0,0-1 0,0 1 0,0-1 0,0 1 0,-1-1 0,1 1 0,0-1 0,0 1 0,0-1 0,0 0 0,-1 1 0,1-1 0,0 0 0,-1 0 0,1 0 0,1-1 0,-2 0 0,1 0 0,0 0 0,-1 0 0,0 1 0,1-1 0,-1 0 0,0 0 0,0 0 0,0 0 0,0 0 0,0 0 0,0 0 0,-1-3 0,1 3 0,-1 1 0,1-1 0,0 0 0,-1 0 0,1 1 0,-1-1 0,0 0 0,0 1 0,1-1 0,-1 1 0,0-1 0,0 1 0,0-1 0,-1 1 0,1 0 0,0-1 0,-1 1 0,1 0 0,0 0 0,-1 0 0,1 0 0,-1 0 0,0 0 0,1 1 0,-1-1 0,0 0 0,-2 0 0,2 1 0,1 0 0,-1 0 0,0 1 0,1-1 0,-1 0 0,0 1 0,1-1 0,-1 1 0,1-1 0,-1 1 0,1 0 0,-1 0 0,1 0 0,0 0 0,-1 0 0,1 0 0,0 0 0,0 0 0,0 0 0,0 1 0,0-1 0,0 0 0,0 1 0,0-1 0,0 1 0,0-1 0,1 1 0,-1-1 0,0 3 0,0-1 0,0 0 0,1 0 0,-1 0 0,1 0 0,-1-1 0,1 1 0,0 0 0,0 0 0,0 0 0,1 0 0,-1 0 0,1 0 0,-1 0 0,1 0 0,0-1 0,0 1 0,0 0 0,1 0 0,-1-1 0,1 1 0,2 3 0,-2-5 0,-1 1 0,1-1 0,-1 1 0,1-1 0,0 0 0,-1 1 0,1-1 0,0 0 0,0 0 0,0-1 0,0 1 0,0 0 0,0-1 0,0 1 0,0-1 0,0 1 0,1-1 0,-1 0 0,0 0 0,0 0 0,0 0 0,0 0 0,0-1 0,0 1 0,1-1 0,-1 1 0,0-1 0,0 0 0,0 0 0,3-1 0,-1-1 0,0-1 0,0 1 0,-1 0 0,1-1 0,-1 0 0,1 0 0,-1 0 0,0 0 0,-1-1 0,1 1 0,-1-1 0,0 1 0,0-1 0,0 0 0,1-8 0,-2 8 0,1 0 0,0 0 0,-1 0 0,2 0 0,-1 1 0,0-1 0,1 1 0,0-1 0,0 1 0,0 0 0,1 0 0,-1 0 0,1 0 0,6-4 0,-9 8 0,1-1 0,-1 0 0,1 0 0,-1 1 0,1-1 0,-1 1 0,1 0 0,-1-1 0,1 1 0,-1 0 0,1 0 0,0 0 0,-1 0 0,1 0 0,0 0 0,-1 0 0,1 1 0,-1-1 0,1 0 0,-1 1 0,3 1 0,-1-1 0,0 1 0,0 0 0,0 1 0,0-1 0,-1 0 0,1 1 0,-1-1 0,0 1 0,3 4 0,1 2 0,-1 0 0,-1-1 0,0 1 0,0 1 0,-1-1 0,3 12 0,-5-17 0,-1-1 0,1 1 0,-1 0 0,0-1 0,-1 1 0,1 0 0,-1 4 0,1-8 0,-1 1 0,1-1 0,0 1 0,0-1 0,0 1 0,0-1 0,-1 1 0,1-1 0,0 1 0,0-1 0,-1 0 0,1 1 0,0-1 0,-1 1 0,1-1 0,0 0 0,-1 1 0,1-1 0,-1 0 0,1 0 0,-1 1 0,0-1 0,0 0 0,1 0 0,-1 0 0,0 0 0,0 0 0,0-1 0,1 1 0,-1 0 0,0 0 0,0-1 0,1 1 0,-1-1 0,0 1 0,1-1 0,-1 1 0,0-1 0,1 1 0,-1-1 0,1 1 0,-2-2 0,0-2 0,-1 0 0,0 0 0,1 0 0,0 0 0,0-1 0,0 1 0,1-1 0,0 1 0,-1-1 0,2 1 0,-1-1 0,0 0 0,1 0 0,0 1 0,0-1 0,0 0 0,2-5 0,-1 3 0,0-1 0,0 1 0,1 0 0,0 0 0,1 0 0,0 0 0,0 0 0,0 0 0,1 1 0,5-8 0,-8 12 17,0 0 0,1 0 0,0 1 1,-1-1-1,1 0 0,0 1 0,0-1 0,0 1 0,0 0 0,0-1 0,0 1 0,0 0 0,0 0 0,1 0 0,-1 1 0,0-1 0,1 1 0,-1-1 1,4 0-1,-4 2-78,0-1 0,-1 1 0,1-1 0,0 1 0,-1 0 0,1-1 0,-1 1 0,1 0 0,-1 0 0,1 0 0,-1 0 0,0 0 0,1 0 0,-1 1 0,0-1 0,0 0 0,0 1 0,0-1 1,0 0-1,0 1 0,0 0 0,-1-1 0,1 1 0,-1-1 0,1 1 0,-1 0 0,1 1 0,2 10-6765</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0:12.368"/>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191 105,'0'0,"0"1,-1-1,1 1,0-1,-1 0,1 1,0-1,0 1,-1-1,1 1,0-1,0 0,0 1,0-1,0 1,0-1,0 1,0-1,0 1,0-1,0 1,0-1,0 1,0-1,0 1,0-1,0 1,1-1,-1 1,0-1,0 0,0 1,1-1,-1 1,0-1,1 0,-1 1,0-1,1 0,-1 1,1-1,-1 0,0 0,1 1,-1-1,1 0,24 11,2-3,0-2,0 0,40 2,85-4,-40-8,-1-4,-1-6,132-32,-242 46,17-4,-1 0,0-1,15-7,-30 12,-1-1,0 1,1 0,-1 0,1 0,-1 0,1-1,-1 1,0 0,1 0,-1-1,0 1,1 0,-1-1,0 1,1 0,-1-1,0 1,0-1,1 1,-1 0,0-1,0 0,-7-4,-19 2,-236 1,3 1,139-6,-250-2,366 9,-60 6,58-5,1 1,-1-1,1 1,-1 0,1 0,-1 1,1-1,-8 7,12-9,1 1,-1-1,0 1,0-1,0 1,0 0,0 0,1-1,-1 1,0 0,1 0,-1 0,1 0,-1 0,1 0,-1 0,1 0,0 0,-1 0,1 0,0 0,0 0,0 0,-1 0,1 0,1 0,-1 0,0 0,0 0,0 1,0-1,1 0,-1 0,0 0,1 0,-1 0,1 0,0-1,-1 1,1 0,-1 0,1 0,0 0,0-1,0 1,-1 0,2 0,3 3,0-1,1 1,-1-1,1 0,0 0,10 3,9 0,0 0,1-2,0 0,28-1,105-5,-136 1,140-8,220-40,-360 45,-14 3,0 0,0-1,-1 0,1 0,0-1,-1 0,0 0,0-1,12-7,-20 10,1 1,-1 0,0 0,0 0,1-1,-1 1,0 0,0 0,1-1,-1 1,0 0,0-1,0 1,1 0,-1-1,0 1,0 0,0-1,0 1,0 0,0-1,0 1,0 0,0-1,0 1,0 0,0-1,0 1,0-1,0 1,0 0,0-1,-1 1,-10-9,-22 0,32 9,-82-13,0 3,-131 2,151 9,-101 15,129-11,0 3,0 1,1 1,-43 20,41-11,34-17,0-1,0 0,0 1,0-1,0 1,0 0,1 0,-1 0,1-1,-1 1,1 0,-2 4,3-5,0 0,0-1,-1 1,1 0,0-1,0 1,0-1,0 1,0 0,1-1,-1 1,0 0,0-1,0 1,0-1,1 1,-1 0,0-1,1 1,-1-1,0 1,1-1,-1 1,1-1,-1 1,0-1,1 0,0 1,-1-1,1 0,-1 1,1-1,-1 0,2 1,23 6,-1-3,1-2,-1 0,34-3,77-11,-102 8,239-32,-200 26,-20 3</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0:13.567"/>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189 225,'-1'1,"-3"6,1 0,0 0,0 0,0 0,1 1,0 0,0-1,-1 15,3-21,0-1,1 1,-1 0,0 0,0 0,1 0,-1-1,1 1,-1 0,1 0,-1-1,1 1,-1 0,1-1,-1 1,1-1,0 1,-1 0,1-1,0 0,0 1,-1-1,1 1,0-1,0 0,0 0,0 1,-1-1,1 0,0 0,0 0,0 0,0 0,0 0,1 0,36-6,-35 5,91-26,111-47,-110 37,60-18,104-42,-245 90,-12 3,-24 6,-649 131,655-129,-144 44,143-42,0 1,1 1,0 0,0 2,1-1,0 2,-14 13,24-19,0 0,0 1,1 0,-1 0,2 0,-7 13,9-18,1 0,-1 1,0-1,1 0,0 0,-1 0,1 1,0-1,-1 0,1 1,0-1,0 0,0 1,0-1,0 0,0 1,1-1,-1 0,0 0,1 1,-1-1,1 0,-1 0,1 0,0 1,-1-1,1 0,0 0,0 0,0 0,0 0,0-1,0 1,0 0,0 0,0 0,0-1,0 1,0-1,1 1,-1-1,0 1,0-1,1 0,1 1,5 0,1 0,-1-1,0 1,1-2,-1 1,0-1,12-3,59-18,-58 15,603-220,-433 155,-169 64,-11 4,-1 0,1 0,-1-1,17-10,-27 15,0 0,0 0,1 0,-1 0,0-1,0 1,1 0,-1 0,0 0,0 0,0 0,1 0,-1 0,0-1,0 1,0 0,0 0,1 0,-1 0,0-1,0 1,0 0,0 0,0 0,0-1,0 1,1 0,-1 0,0 0,0-1,0 1,0 0,0 0,0-1,0 1,0 0,0 0,0 0,0-1,0 1,0 0,-1 0,1-1,0 1,0 0,0 0,0 0,0-1,0 1,0 0,-1 0,1 0,0 0,0-1,0 1,0 0,-1 0,1 0,0 0,0 0,-1 0,1-1,0 1,0 0,0 0,-1 0,-17-2,-22 3,0 1,-51 11,-79 24,93-17,1 3,1 4,1 3,1 3,-73 46,135-72,5-4,0 0,0 0,1 1,0 0,-1 0,1 1,1-1,-1 1,-6 9,10-13,1-1,0 1,0-1,-1 0,1 1,0-1,0 1,0-1,0 1,0-1,0 1,0-1,-1 1,2-1,-1 1,0-1,0 0,0 1,0-1,0 1,0-1,0 1,0-1,1 1,-1-1,0 0,0 1,1-1,-1 1,0-1,1 0,-1 1,0-1,1 0,-1 1,0-1,1 0,-1 0,1 1,-1-1,1 0,-1 0,1 0,-1 0,0 0,2 1,25 1,2-4,0-1,56-14,60-26,-108 32,425-147,-414 144</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0:18.707"/>
    </inkml:context>
    <inkml:brush xml:id="br0">
      <inkml:brushProperty name="width" value="0.025" units="cm"/>
      <inkml:brushProperty name="height" value="0.025" units="cm"/>
    </inkml:brush>
  </inkml:definitions>
  <inkml:trace contextRef="#ctx0" brushRef="#br0">0 68 24575,'1'-2'0,"-1"1"0,0 0 0,1 0 0,-1-1 0,1 1 0,-1 0 0,1 0 0,-1 0 0,1 0 0,0 0 0,-1 0 0,1 0 0,0 0 0,0 0 0,0 0 0,0 1 0,0-1 0,0 0 0,0 0 0,0 1 0,1-1 0,28-13 0,-23 12 0,11-7 0,19-8 0,-35 16 0,0 1 0,0-1 0,-1 1 0,1-1 0,0 1 0,0 0 0,0-1 0,0 1 0,0 0 0,0 0 0,-1 0 0,1 1 0,0-1 0,0 0 0,3 2 0,-3-1 0,-1 0 0,0 0 0,0 0 0,0 0 0,1 0 0,-1 1 0,0-1 0,0 0 0,-1 1 0,1-1 0,0 0 0,0 1 0,-1-1 0,1 1 0,0 3 0,5 28 0,-4-19 0,29 167 0,32 231 0,-53-314 0,-5 2 0,-8 119 0,2-211 0,1-1 0,-2 0 0,1 0 0,-1 0 0,-3 8 0,5-14 0,0 0 0,0 0 0,-1 0 0,1 0 0,-1 0 0,1 0 0,-1 0 0,1 0 0,-1 0 0,0 0 0,1-1 0,-1 1 0,0 0 0,0-1 0,1 1 0,-1 0 0,0-1 0,0 1 0,0-1 0,0 1 0,0-1 0,0 1 0,0-1 0,0 0 0,0 0 0,0 1 0,0-1 0,0 0 0,0 0 0,0 0 0,0 0 0,0 0 0,0 0 0,0 0 0,0-1 0,0 1 0,0 0 0,0-1 0,0 1 0,0 0 0,0-1 0,0 1 0,0-1 0,-1-1 0,-5-2-85,1-1 0,0 0-1,0 0 1,1 0 0,-1-1-1,1 0 1,0 0 0,1 0-1,-1-1 1,1 1 0,1-1-1,-1 0 1,1 0 0,0-1-1,-2-10 1,4 1-6741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0:19.571"/>
    </inkml:context>
    <inkml:brush xml:id="br0">
      <inkml:brushProperty name="width" value="0.025" units="cm"/>
      <inkml:brushProperty name="height" value="0.025" units="cm"/>
    </inkml:brush>
  </inkml:definitions>
  <inkml:trace contextRef="#ctx0" brushRef="#br0">0 166 24575,'0'2'0,"0"1"0,0 0 0,1 0 0,-1 0 0,1-1 0,-1 1 0,1 0 0,0-1 0,0 1 0,0-1 0,0 1 0,1-1 0,-1 1 0,3 1 0,-3-3 0,0 1 0,0-2 0,1 1 0,-1 0 0,0 0 0,1 0 0,-1-1 0,1 1 0,-1 0 0,1-1 0,-1 0 0,1 1 0,-1-1 0,1 0 0,-1 0 0,1 1 0,0-1 0,-1-1 0,1 1 0,-1 0 0,1 0 0,-1-1 0,1 1 0,0 0 0,-1-1 0,0 0 0,1 1 0,-1-1 0,1 0 0,1-1 0,10-6 0,0-1 0,0-1 0,-1 0 0,19-20 0,4-4 0,79-55-1365,-86 69-5461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0:22.978"/>
    </inkml:context>
    <inkml:brush xml:id="br0">
      <inkml:brushProperty name="width" value="0.025" units="cm"/>
      <inkml:brushProperty name="height" value="0.025" units="cm"/>
    </inkml:brush>
  </inkml:definitions>
  <inkml:trace contextRef="#ctx0" brushRef="#br0">168 14 24575,'-37'-1'0,"-54"-9"0,90 9 0,0 1 0,0 0 0,-1-1 0,1 1 0,0 0 0,-1 0 0,1 0 0,0 0 0,0 0 0,-1 0 0,1 0 0,0 0 0,-1 1 0,1-1 0,0 0 0,0 1 0,0-1 0,-1 1 0,1-1 0,0 1 0,0 0 0,0-1 0,0 1 0,0 0 0,0 0 0,0 0 0,0 0 0,1 0 0,-1 0 0,-1 1 0,1 2 0,0 0 0,0 0 0,1 0 0,-1 1 0,1-1 0,0 0 0,0 0 0,1 7 0,13 202 0,21 184 0,-13-270 0,-10-72 0,-3 1 0,-2 0 0,-1 66 0,-6-120 0,-1-1 0,1 1 0,0 0 0,1 0 0,-1 0 0,0 0 0,0 0 0,1-1 0,-1 1 0,1 0 0,-1 0 0,1-1 0,0 1 0,0 0 0,0-1 0,0 1 0,1 1 0,0-1 0,0-1 0,0 0 0,0 0 0,0 0 0,0 0 0,1 0 0,-1 0 0,0 0 0,0-1 0,1 1 0,-1-1 0,0 1 0,4-1 0,27 1 0,-1-2 0,0-1 0,48-10 0,11 0 0,-33 5-1365,-40 4-5461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0:24.635"/>
    </inkml:context>
    <inkml:brush xml:id="br0">
      <inkml:brushProperty name="width" value="0.025" units="cm"/>
      <inkml:brushProperty name="height" value="0.025" units="cm"/>
    </inkml:brush>
  </inkml:definitions>
  <inkml:trace contextRef="#ctx0" brushRef="#br0">0 222 24575,'558'0'0,"-552"0"-136,-1 0-1,1-1 1,0 1-1,-1-1 1,1 0-1,-1 0 1,1 0-1,-1-1 0,10-4 1</inkml:trace>
  <inkml:trace contextRef="#ctx0" brushRef="#br0" timeOffset="401.87">551 151 24575,'0'0'0,"0"0"0,-1 0 0,1 0 0,0 0 0,0 0 0,0 0 0,0 0 0,0 0 0,-1 0 0,1 0 0,0 0 0,0 0 0,0 0 0,0 0 0,0 0 0,-1 0 0,1 0 0,0 0 0,0 0 0,0 0 0,0 0 0,-1 0 0,1 0 0,0 0 0,0 0 0,0 0 0,0 0 0,0 0 0,0 0 0,-1-1 0,1 1 0,0 0 0,0 0 0,0 0 0,0 0 0,0 0 0,0 0 0,0-1 0,0 1 0,0 0 0,-1 0 0,1 0 0,0 0 0,0 0 0,0-1 0,0 1 0,0 0 0,0 0 0,0 0 0,10-3 0,-5 4 0,-1-1 0,1 1 0,-1 0 0,1 0 0,-1 1 0,0-1 0,0 1 0,0 0 0,1 0 0,-2 1 0,1-1 0,0 1 0,0-1 0,-1 1 0,1 0 0,-1 1 0,3 3 0,-3-3 0,0 1 0,0 0 0,-1 0 0,0 1 0,0-1 0,0 0 0,0 1 0,-1-1 0,0 1 0,0-1 0,0 1 0,-1 0 0,0 8 0,0-9-114,-1 0 1,1 0-1,-1 0 0,0 0 0,0 0 1,0 0-1,-1 0 0,0 0 0,0 0 1,0-1-1,-5 9 0,0-5-6712</inkml:trace>
  <inkml:trace contextRef="#ctx0" brushRef="#br0" timeOffset="2456.45">1200 45 24575,'-26'-6'-162,"-2"-1"220,27 7-56,0 0 0,-1 0 0,1 0 0,0 0 0,0 0 0,0 0 0,0 0 0,-1 1 0,1-1 0,0 0 0,0 1 0,0-1 0,0 1 0,0-1 0,0 1 0,0 0 0,0-1 0,0 1 0,-2 1 0,3-2-1,0 1 0,0-1 0,0 0 0,0 0-1,0 0 1,0 1 0,0-1 0,0 0 0,0 0-1,0 0 1,0 1 0,0-1 0,0 0 0,0 0-1,0 0 1,0 1 0,0-1 0,0 0 0,0 0-1,0 0 1,0 1 0,0-1 0,0 0 0,0 0-1,1 0 1,-1 1 0,0-1 0,0 0 0,0 0-1,0 0 1,0 0 0,1 0 0,-1 1 0,0-1-1,0 0 1,0 0 0,0 0 0,1 0 0,-1 0-1,0 0 1,0 0 0,0 0 0,1 0-1,-1 0 1,0 0 0,0 0 0,0 0 0,1 0-1,-1 0 1,0 0 0,1 0 0,12 3 21,11-2-22,0-1 0,1-2 0,-1 0 0,0-1 0,1-2 0,33-10 0,29-5 0,-86 20 3,23-3 335,-24 3-377,1 0 0,-1 0 1,1 0-1,-1 0 0,1 0 0,-1 0 0,0 0 1,1 0-1,-1 0 0,1 0 0,-1 0 1,1 0-1,-1 0 0,0 0 0,1 0 1,-1 0-1,1 0 0,-1 0 0,1 1 0,-1-1 1,0 0-1,1 0 0,-1 1 0,0-1 1,1 0-1,-1 0 0,0 1 0,1-1 1,-1 0-1,0 1 0,0-1 0,1 0 0,-1 1 1,0-1-1,0 1 0,1-1 0,-1 0 1,0 1-1,0-1 0,0 1 0,0-1 0,0 1 1,0 0-1,-4 7-6787</inkml:trace>
  <inkml:trace contextRef="#ctx0" brushRef="#br0" timeOffset="2739.45">1348 31 24575,'8'160'0,"-1"-66"0,-3-59 0,-3-34 0,-1 0 0,0-1 0,0 1 0,0 0 0,1-1 0,-1 1 0,0 0 0,1-1 0,-1 1 0,0-1 0,1 1 0,-1-1 0,1 1 0,-1-1 0,1 1 0,-1-1 0,1 1 0,0 0 0,0-1 0,-1 0 0,1 0 0,0 0 0,-1-1 0,1 1 0,0 0 0,-1 0 0,1 0 0,-1 0 0,1-1 0,-1 1 0,1 0 0,0-1 0,-1 1 0,1 0 0,-1-1 0,0 1 0,1 0 0,-1-1 0,1 1 0,-1-1 0,1 1 0,-1-1 0,0 1 0,1-2 0,2-2-273,0-1 0,-1 1 0,1-1 0,2-9 0,2-5-6553</inkml:trace>
  <inkml:trace contextRef="#ctx0" brushRef="#br0" timeOffset="3032.64">1447 151 24575,'0'-1'0,"0"0"0,0 1 0,0-1 0,0 0 0,0 1 0,0-1 0,0 0 0,1 0 0,-1 1 0,0-1 0,0 1 0,1-1 0,-1 0 0,0 1 0,1-1 0,-1 1 0,1-1 0,-1 0 0,1 1 0,-1-1 0,1 1 0,-1 0 0,1-1 0,-1 1 0,1-1 0,0 1 0,-1 0 0,1-1 0,0 1 0,-1 0 0,1 0 0,0 0 0,-1 0 0,1-1 0,0 1 0,-1 0 0,1 0 0,0 0 0,0 0 0,1 1 0,0-1 0,0 0 0,0 0 0,0 1 0,0-1 0,0 1 0,0 0 0,-1-1 0,1 1 0,0 0 0,-1 0 0,1 0 0,1 2 0,1 1 0,0 1 0,-1 1 0,1-1 0,-1 0 0,-1 1 0,1-1 0,-1 1 0,0 0 0,0 0 0,-1 0 0,0 0 0,0 0 0,0 0 0,-1 0 0,1 0 0,-2 1 0,1-1 0,-1 0 0,0 0 0,0 0 0,0 0 0,-3 7 0,3-12 0,1-1 0,0 0 0,0 1 0,0-1 0,0 1 0,-1-1 0,1 1 0,0-1 0,-1 1 0,1-1 0,0 0 0,-1 1 0,1-1 0,0 0 0,-1 1 0,1-1 0,-1 0 0,1 1 0,-1-1 0,1 0 0,0 0 0,-1 0 0,0 1 0,-6-8 0,2-20 0,5 18 43,0 0 0,1 0-1,0 1 1,1-1 0,0 0-1,0 0 1,5-9 0,-6 15-100,0 1 0,-1 0 0,1-1 0,1 1 0,-1 0 0,0 0 0,1-1 0,-1 1 1,1 0-1,-1 0 0,1 1 0,0-1 0,0 0 0,0 1 0,0-1 0,0 1 0,0-1 1,0 1-1,1 0 0,-1 0 0,0 0 0,1 0 0,-1 0 0,1 1 0,-1-1 1,1 1-1,-1 0 0,1-1 0,3 1 0,5 3-6769</inkml:trace>
  <inkml:trace contextRef="#ctx0" brushRef="#br0" timeOffset="5072.47">1680 193 24575,'19'4'0,"-18"-3"0,0 0 0,0-1 0,0 0 0,0 1 0,0-1 0,0 0 0,0 1 0,1-1 0,-1 0 0,0 0 0,0 0 0,0 0 0,1 0 0,-1 0 0,0 0 0,0-1 0,0 1 0,0 0 0,1-1 0,-1 1 0,0 0 0,0-1 0,0 0 0,0 1 0,2-2 0,-1 0 0,0-1 0,0 1 0,-1 0 0,1-1 0,0 1 0,-1-1 0,0 0 0,1 1 0,-1-1 0,0 0 0,-1 0 0,2-4 0,-2 6 0,1-1 0,-1 1 0,0 0 0,1 0 0,-1 0 0,0 0 0,0 0 0,0 0 0,0 0 0,0 0 0,0 0 0,-1 0 0,1-1 0,0 1 0,0 0 0,-1 0 0,1 0 0,-1 0 0,1 0 0,-1 0 0,1 0 0,-1 0 0,0 1 0,1-1 0,-1 0 0,0 0 0,0 0 0,1 1 0,-1-1 0,0 0 0,0 1 0,0-1 0,0 1 0,0-1 0,-1 0 0,0 1 0,1 0 0,0 0 0,0 0 0,-1 0 0,1 1 0,0-1 0,-1 0 0,1 1 0,0-1 0,0 1 0,0-1 0,-1 1 0,1-1 0,0 1 0,0 0 0,0 0 0,0-1 0,0 1 0,0 0 0,0 0 0,0 0 0,1 0 0,-1 0 0,0 0 0,0 1 0,1-1 0,-1 1 0,-14 35 0,13-32 0,1 0 0,0 0 0,1 1 0,-1-1 0,1 0 0,0 1 0,1-1 0,-1 0 0,1 1 0,0-1 0,0 0 0,1 0 0,3 8 0,-4-10 0,0-1 0,0 0 0,0 0 0,1 0 0,-1 0 0,1 0 0,-1 0 0,1 0 0,0 0 0,0-1 0,0 1 0,0-1 0,0 1 0,0-1 0,0 0 0,0 0 0,0 0 0,1 0 0,-1 0 0,0 0 0,1-1 0,-1 1 0,1-1 0,-1 1 0,1-1 0,-1 0 0,1 0 0,-1 0 0,1-1 0,-1 1 0,4-1 0,-4 0 0,-1 1 0,0-1 0,1 1 0,-1-1 0,0 1 0,1-1 0,-1 0 0,0 0 0,1 0 0,-1 0 0,0 0 0,0 0 0,0 0 0,0 0 0,0 0 0,0 0 0,0 0 0,-1-1 0,1 1 0,0 0 0,-1-1 0,1 1 0,-1 0 0,1-1 0,-1 1 0,0-1 0,1 1 0,-1-1 0,0-2 0,6-16 0,19 23 0,-17-1 0,1-1 0,0 0 0,0-1 0,14-1 0,-22 1 0,0 0 0,0 0 0,0 0 0,0 0 0,0 0 0,0 0 0,0-1 0,0 1 0,0 0 0,0-1 0,0 1 0,0 0 0,0-1 0,0 1 0,0-1 0,-1 0 0,1 1 0,0-1 0,0 1 0,-1-1 0,1 0 0,0 0 0,-1 0 0,1 1 0,0-1 0,-1 0 0,1 0 0,-1 0 0,0 0 0,1 0 0,-1 0 0,0 0 0,0 0 0,1 0 0,-1 0 0,0 0 0,0 0 0,0 0 0,0 0 0,0 0 0,0 0 0,-1 0 0,1 0 0,0 0 0,0 0 0,-1 0 0,1 0 0,-1 0 0,1 1 0,0-1 0,-1 0 0,0 0 0,0-1 0,1 1 0,-1 0 0,1 0 0,-1 0 0,1 0 0,-1 0 0,1 0 0,-1 0 0,1 1 0,-1-1 0,0 0 0,0 0 0,1 1 0,-1-1 0,0 0 0,0 1 0,0-1 0,0 0 0,0 1 0,0 0 0,0-1 0,0 1 0,0-1 0,0 1 0,0 0 0,0 0 0,0 0 0,0-1 0,0 1 0,0 0 0,0 0 0,0 1 0,0-1 0,0 0 0,0 0 0,0 0 0,0 1 0,0-1 0,0 0 0,0 1 0,0-1 0,0 1 0,0-1 0,0 1 0,0 0 0,0-1 0,-1 3 0,-1 0 0,0 0 0,-1 0 0,1 1 0,1-1 0,-1 1 0,1 0 0,-1 0 0,1 0 0,-3 8 0,4-9 0,0 1 0,0-1 0,0 1 0,1 0 0,-1-1 0,1 1 0,0-1 0,0 1 0,0 0 0,0-1 0,1 1 0,-1-1 0,1 1 0,0 0 0,0-1 0,0 0 0,3 5 0,-3-6 0,1 0 0,-1 0 0,1 0 0,0 0 0,0-1 0,0 1 0,0 0 0,0-1 0,0 0 0,1 1 0,-1-1 0,0 0 0,1 0 0,-1 0 0,1 0 0,-1-1 0,1 1 0,-1-1 0,1 1 0,0-1 0,-1 0 0,1 0 0,-1 0 0,5-1 0,-3 1 0,0-1 0,-1 1 0,1-1 0,0 0 0,-1 0 0,1 0 0,-1-1 0,1 1 0,-1-1 0,0 0 0,1 1 0,-1-2 0,0 1 0,0 0 0,-1-1 0,6-4 0,-2-1 0,-1-1 0,0 1 0,0-1 0,6-16 0,9-15 0,-20 39 0,0 0 0,0 0 0,1 1 0,-1-1 0,1 0 0,-1 1 0,1-1 0,-1 0 0,1 1 0,-1-1 0,1 0 0,-1 1 0,1-1 0,0 1 0,-1-1 0,1 1 0,0-1 0,0 1 0,-1 0 0,1-1 0,0 1 0,0 0 0,0-1 0,-1 1 0,1 0 0,0 0 0,1 0 0,-1 0 0,0 1 0,0 0 0,0-1 0,0 1 0,0-1 0,0 1 0,0 0 0,-1 0 0,1 0 0,0 0 0,0-1 0,-1 1 0,1 0 0,0 0 0,-1 0 0,1 2 0,3 5 0,-1-1 0,-1 1 0,0 0 0,2 11 0,-3-14 0,0 0 0,0 1 0,0-1 0,-1 0 0,1 1 0,-1-1 0,-1 0 0,1 1 0,-1-1 0,-2 10 0,-1-38 0,4 17 0,1-1 0,-1 1 0,1 0 0,1-1 0,-1 1 0,1 0 0,0 0 0,1 0 0,-1 0 0,7-9 0,-8 14 0,0-1 0,0 1 0,0-1 0,1 1 0,-1-1 0,0 1 0,1 0 0,-1 0 0,1 0 0,0 0 0,-1 0 0,1 0 0,0 0 0,0 1 0,-1-1 0,4 0 0,-3 1 0,1 0 0,-1 0 0,0 0 0,1 0 0,-1 1 0,0-1 0,0 1 0,1 0 0,-1-1 0,0 1 0,0 0 0,0 0 0,0 0 0,0 1 0,0-1 0,3 3 0,-2-2 0,0 1 0,-1-1 0,1 1 0,-1-1 0,0 1 0,0 0 0,0 0 0,0-1 0,0 2 0,-1-1 0,1 0 0,-1 0 0,0 0 0,0 1 0,0-1 0,0 0 0,-1 1 0,1-1 0,-1 1 0,0-1 0,0 1 0,0-1 0,0 1 0,-1-1 0,1 1 0,-1-1 0,-2 4 0,3-6 0,0-1 0,0 0 0,0 0 0,0 0 0,0 1 0,0-1 0,0 0 0,0 0 0,0 0 0,0 0 0,0 1 0,0-1 0,0 0 0,0 0 0,-1 0 0,1 0 0,0 1 0,0-1 0,0 0 0,0 0 0,0 0 0,0 0 0,-1 0 0,1 0 0,0 0 0,0 0 0,0 1 0,-1-1 0,1 0 0,0 0 0,0 0 0,0 0 0,0 0 0,-1 0 0,1 0 0,0 0 0,0 0 0,0 0 0,-1 0 0,1 0 0,-4-8 0,2-14 0,2 17 0,1 0 0,0-1 0,0 1 0,0 0 0,1 0 0,-1 0 0,1 0 0,1 0 0,2-6 0,-4 10 0,-1 0 0,1 0 0,-1 0 0,1 0 0,0 0 0,-1 0 0,1 0 0,0 0 0,0 0 0,0 0 0,0 0 0,0 0 0,0 0 0,0 1 0,0-1 0,0 0 0,0 1 0,0-1 0,0 1 0,1-1 0,-1 1 0,0 0 0,0 0 0,1-1 0,-1 1 0,0 0 0,0 0 0,1 0 0,-1 0 0,0 0 0,0 0 0,1 1 0,-1-1 0,0 0 0,0 1 0,0-1 0,1 1 0,-1-1 0,0 1 0,0-1 0,0 1 0,0 0 0,0 0 0,1 1 0,1 1 0,-1-1 0,0 1 0,0 0 0,0 1 0,0-1 0,0 0 0,-1 0 0,3 6 0,-3-5 0,1 0 0,-1 0 0,1-1 0,0 1 0,0-1 0,4 5 0,-5-7 0,0 0 0,0 0 0,0 0 0,0 0 0,1 0 0,-1-1 0,0 1 0,1 0 0,-1-1 0,0 1 0,1-1 0,-1 0 0,0 1 0,1-1 0,-1 0 0,1 0 0,-1 0 0,1 0 0,-1 0 0,1 0 0,-1 0 0,3-1 0,0-1 0,1 0 0,-1 0 0,0 0 0,1 0 0,-1-1 0,0 0 0,0 0 0,-1 0 0,1 0 0,-1 0 0,1-1 0,-1 0 0,0 0 0,0 0 0,-1 0 0,1 0 0,-1 0 0,0-1 0,0 1 0,0-1 0,-1 1 0,0-1 0,0 0 0,0 0 0,0 0 0,0-5 0,-1 10 0,0-1 0,0 1 0,0-1 0,0 1 0,0-1 0,0 0 0,0 1 0,0-1 0,0 1 0,0-1 0,0 0 0,-1 1 0,1-1 0,0 1 0,0-1 0,0 1 0,-1-1 0,1 1 0,0-1 0,-1 1 0,1-1 0,0 1 0,-1-1 0,1 1 0,-1 0 0,1-1 0,-1 1 0,1 0 0,-1-1 0,1 1 0,-1 0 0,1-1 0,-1 1 0,1 0 0,-1 0 0,1 0 0,-1 0 0,0 0 0,1-1 0,-1 1 0,1 0 0,-1 0 0,0 0 0,1 0 0,-1 1 0,1-1 0,-1 0 0,1 0 0,-1 0 0,0 0 0,1 1 0,-1-1 0,1 0 0,-1 0 0,1 1 0,-1-1 0,1 0 0,-1 1 0,1-1 0,0 1 0,-1-1 0,1 1 0,-1 0 0,-3 2 0,1 0 0,0 1 0,-1-1 0,1 1 0,1 0 0,-5 6 0,3-1 0,0 0 0,1 1 0,-4 18 0,6-26 0,1 0 0,0 0 0,0 1 0,-1-1 0,2 0 0,-1 1 0,0-1 0,0 0 0,1 0 0,0 4 0,0-6 0,-1 1 0,1 0 0,-1 0 0,1 0 0,-1 0 0,1-1 0,-1 1 0,1 0 0,0-1 0,0 1 0,-1 0 0,1-1 0,0 1 0,0-1 0,0 1 0,-1-1 0,1 0 0,0 1 0,0-1 0,0 0 0,0 0 0,0 1 0,0-1 0,0 0 0,1 0 0,1 0 0,0-1 0,-1 1 0,1-1 0,0 1 0,-1-1 0,1 0 0,0 0 0,-1 0 0,1-1 0,-1 1 0,0 0 0,1-1 0,-1 0 0,0 1 0,0-1 0,0 0 0,0 0 0,0 0 0,-1-1 0,1 1 0,-1 0 0,3-5 0,-1 1 0,1 0 0,-1 0 0,-1 0 0,1-1 0,-1 1 0,0-1 0,1-13 0,-3 28 0,-1 0 0,2 0 0,-1 0 0,1-1 0,2 11 0,-3-17 0,0 1 0,0-1 0,1 0 0,-1 1 0,0-1 0,1 0 0,0 0 0,-1 1 0,1-1 0,0 0 0,-1 0 0,1 0 0,0 0 0,0 0 0,0 0 0,0 0 0,0 0 0,0 0 0,0 0 0,0-1 0,0 1 0,1 0 0,-1-1 0,0 1 0,0-1 0,1 1 0,-1-1 0,0 0 0,1 1 0,-1-1 0,0 0 0,1 0 0,-1 0 0,1 0 0,-1 0 0,0 0 0,1 0 0,-1-1 0,0 1 0,1-1 0,-1 1 0,0 0 0,0-1 0,1 0 0,1-1 0,0 1 0,0-1 0,-1 1 0,1-1 0,0 0 0,-1 0 0,0 0 0,1 0 0,-1 0 0,0-1 0,0 1 0,0-1 0,0 0 0,-1 1 0,1-1 0,-1 0 0,3-5 0,-2 1 0,0 0 0,-1 0 0,0 0 0,0-1 0,0 1 0,-1-9 0,0 68 0,5 122 0,20 63 0,-37-379 0,4 5 0,8 121 0,1 0 0,1 1 0,0-1 0,1 1 0,0 0 0,10-26 0,-12 39 0,-1 0 0,1 0 0,0 0 0,0 0 0,0 1 0,0-1 0,0 0 0,0 1 0,0-1 0,1 1 0,-1-1 0,1 1 0,-1 0 0,1-1 0,-1 1 0,1 0 0,0 0 0,0 0 0,-1 0 0,1 0 0,0 1 0,0-1 0,0 1 0,0-1 0,0 1 0,0-1 0,3 1 0,-2 1 0,-1-1 0,1 1 0,-1 0 0,0 0 0,1 0 0,-1 0 0,0 0 0,0 0 0,0 1 0,1-1 0,-1 1 0,-1-1 0,1 1 0,0 0 0,0 0 0,-1 0 0,1 0 0,-1 0 0,1 0 0,-1 0 0,1 4 0,0-4 10,-1 0 0,-1 0 0,1 0-1,0 0 1,0 0 0,-1 0 0,1 0-1,-1 0 1,0 1 0,1-1 0,-1 0-1,0 0 1,0 0 0,-1 1 0,1-1-1,0 0 1,-1 0 0,1 0 0,-1 0-1,0 0 1,0 0 0,1 0 0,-2 0-1,1 0 1,0 0 0,0 0 0,0-1-1,-1 1 1,1 0 0,-1-1 0,1 1-1,-1-1 1,0 0 0,-1 2 0,0-2-85,0 1 1,0-1 0,0 1 0,0-1 0,0 0-1,0 0 1,0-1 0,-1 1 0,1-1 0,0 1-1,0-1 1,0 0 0,-1 0 0,1-1 0,0 1-1,0 0 1,0-1 0,-1 0 0,1 0 0,0 0-1,0 0 1,-4-3 0,-7-5-6752</inkml:trace>
  <inkml:trace contextRef="#ctx0" brushRef="#br0" timeOffset="5520.44">1461 433 24575,'189'1'0,"186"-2"0,-6-20 0,-298 12 0,-70 8 54,-4 1 63,-12 0 54,-19 1-1878,12 0-5119</inkml:trace>
  <inkml:trace contextRef="#ctx0" brushRef="#br0" timeOffset="5920.21">1440 490 24575,'946'0'-1365,"-915"0"-5461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0:33.958"/>
    </inkml:context>
    <inkml:brush xml:id="br0">
      <inkml:brushProperty name="width" value="0.025" units="cm"/>
      <inkml:brushProperty name="height" value="0.025" units="cm"/>
    </inkml:brush>
  </inkml:definitions>
  <inkml:trace contextRef="#ctx0" brushRef="#br0">107 112 24575,'0'-1'0,"0"0"0,0 1 0,0-1 0,-1 0 0,1 1 0,0-1 0,0 0 0,0 1 0,-1-1 0,1 0 0,0 1 0,-1-1 0,1 1 0,0-1 0,-1 0 0,1 1 0,-1-1 0,1 1 0,-1-1 0,1 1 0,-1 0 0,1-1 0,-1 1 0,1-1 0,-1 1 0,0 0 0,1 0 0,-1-1 0,0 1 0,1 0 0,-1 0 0,0 0 0,1 0 0,-1 0 0,0 0 0,1 0 0,-1 0 0,0 0 0,1 0 0,-2 0 0,0 0 0,-1 0 0,1 1 0,0-1 0,-1 1 0,1 0 0,0-1 0,0 1 0,-1 0 0,1 0 0,-2 2 0,-1 1 0,1 0 0,0 1 0,0-1 0,1 1 0,-1 0 0,1 0 0,0 0 0,1 0 0,-1 1 0,1-1 0,0 1 0,-2 8 0,-1 7 0,-3 43 0,5-41 0,2 1 0,4 42 0,-2-58 0,0 1 0,0-1 0,1 1 0,0-1 0,1 0 0,0 0 0,0 0 0,1 0 0,0 0 0,10 14 0,-11-19 22,0 0-1,0 0 0,0 0 1,1-1-1,-1 1 0,0-1 1,1 0-1,0 0 0,0 0 1,-1 0-1,1-1 0,0 1 1,0-1-1,1 0 0,4 0 1,-2 0-212,-1-1 0,1 0 1,0 0-1,-1 0 0,1-1 1,-1 0-1,1 0 1,11-4-1,5-5-6636</inkml:trace>
  <inkml:trace contextRef="#ctx0" brushRef="#br0" timeOffset="448.68">262 302 24575,'-1'-6'-131,"-1"11"142,0 14 31,17 124 26,-8-98-58,-7-40-10,1-3 0,0 1 0,-1 0 0,0-1 0,1 1 0,-1 0 0,0 0 0,0-1 0,-1 1 0,1 0 0,0-1 0,-1 1 0,0 0 0,1-1 0,-1 1 0,-2 3 0,3-6 0,0 0 0,0 0 0,0 0 0,-1 1 0,1-1 0,0 0 0,0 0 0,0 0 0,0 0 0,-1 0 0,1 0 0,0 0 0,0 0 0,0 0 0,0 0 0,-1 1 0,1-1 0,0 0 0,0 0 0,0 0 0,-1 0 0,1 0 0,0 0 0,0 0 0,0 0 0,-1-1 0,1 1 0,0 0 0,0 0 0,0 0 0,0 0 0,-1 0 0,1 0 0,0 0 0,0 0 0,0 0 0,0-1 0,-1 1 0,-4-9 0,-2-13 0,3-9 0,0 1 0,2-1 0,2 0 0,0 0 0,9-55 0,-7 79 0,0 0 0,0 0 0,0 0 0,1 0 0,0 0 0,8-11 0,-11 17 0,1-1 0,-1 1 0,1 0 0,0 0 0,0 0 0,-1 1 0,1-1 0,0 0 0,0 0 0,0 0 0,0 1 0,0-1 0,0 0 0,0 1 0,0-1 0,0 1 0,0-1 0,0 1 0,0-1 0,1 1 0,-1 0 0,0 0 0,0-1 0,0 1 0,1 0 0,-1 0 0,0 0 0,0 0 0,0 1 0,1-1 0,-1 0 0,0 0 0,0 1 0,0-1 0,0 1 0,0-1 0,0 1 0,0-1 0,1 1 0,-2 0 0,1-1 0,0 1 0,0 0 0,0 0 0,0 0 0,0 0 0,-1 0 0,2 1 0,2 3 0,-1 0 0,0 1 0,0-1 0,0 0 0,-1 1 0,0 0 0,0 0 0,0-1 0,-1 1 0,0 0 0,0 0 0,0 0 0,-1 1 0,0 9 0,0-9 0,-1-1 0,0 0 0,0 0 0,0 1 0,0-1 0,-1 0 0,0 0 0,-1 0 0,1 0 0,-1-1 0,0 1 0,-1-1 0,1 1 0,-5 4 0,7-9 16,-1 0-1,1 1 1,0-1-1,-1 0 1,1 0-1,0 0 1,-1 0-1,0 0 1,1-1-1,-3 2 1,3-2-9,1 0 0,-1 0 0,1 0 0,-1 0 0,1 0 1,-1 0-1,1 0 0,-1 0 0,1 0 0,-1 0 0,1 0 0,-1 0 0,1 0 0,-1 0 1,1-1-1,-1 1 0,1 0 0,0 0 0,-1 0 0,1-1 0,-1 1 0,1 0 0,-1-1 1,0-1-94,0 1 1,1-1 0,-1 1-1,0-1 1,1 1 0,0-1-1,-1 0 1,1 1 0,0-1-1,0 1 1,-1-1 0,1 0-1,1 1 1,-1-1 0,0 0-1,0 1 1,1-1 0,-1 0-1,1-2 1,7-16-6741</inkml:trace>
  <inkml:trace contextRef="#ctx0" brushRef="#br0" timeOffset="748.52">446 239 24575,'11'19'0,"0"-5"0,-1-3 0,15 27 0,-23-35 0,0 0 0,-1-1 0,0 1 0,1 0 0,-1 1 0,0-1 0,-1 0 0,1 0 0,0 0 0,-1 1 0,0-1 0,0 0 0,0 0 0,0 1 0,-1 3 0,1-7 0,0 1 0,0 0 0,0-1 0,0 1 0,0 0 0,0-1 0,-1 1 0,1 0 0,0-1 0,-1 1 0,1-1 0,0 1 0,-1 0 0,1-1 0,-1 1 0,1-1 0,-1 1 0,1-1 0,-1 1 0,1-1 0,-1 0 0,1 1 0,-1-1 0,1 0 0,-1 1 0,0-1 0,1 0 0,-1 0 0,0 0 0,1 1 0,-1-1 0,0 0 0,1 0 0,-1 0 0,0 0 0,1 0 0,-1 0 0,0 0 0,1-1 0,-1 1 0,0 0 0,1 0 0,-1 0 0,0-1 0,0 1 0,-1-1 0,0 0 0,1 0 0,-1-1 0,0 1 0,1 0 0,-1-1 0,1 1 0,-1-1 0,1 1 0,0-1 0,0 0 0,-1 1 0,1-1 0,-1-2 0,1-1 20,-1 1 0,1-1 0,0 0 1,1 1-1,-1-1 0,1 0 0,0 1 0,0-1 0,0 0 0,0 1 0,1-1 0,0 0 0,0 1 0,0-1 0,1 1 0,2-6 1,-2 7-99,-1 0 0,1 0 1,0 0-1,0 0 1,1 0-1,-1 1 1,1-1-1,-1 1 0,1-1 1,0 1-1,0 0 1,0 0-1,0 0 1,0 1-1,0-1 0,0 1 1,1-1-1,-1 1 1,1 0-1,-1 1 1,7-2-1,5 1-6748</inkml:trace>
  <inkml:trace contextRef="#ctx0" brushRef="#br0" timeOffset="1102.16">685 260 24575,'0'-1'0,"0"0"0,1 1 0,-1-1 0,0 0 0,0 0 0,0 1 0,0-1 0,-1 0 0,1 1 0,0-1 0,0 0 0,0 1 0,0-1 0,-1 0 0,1 1 0,0-1 0,-1 0 0,1 1 0,0-1 0,-1 0 0,1 1 0,-1-1 0,1 1 0,-1-1 0,1 1 0,-1-1 0,0 1 0,1 0 0,-1-1 0,1 1 0,-1 0 0,0-1 0,1 1 0,-1 0 0,0 0 0,1 0 0,-1-1 0,0 1 0,0 0 0,1 0 0,-1 0 0,0 0 0,1 0 0,-2 1 0,0-1 0,0 1 0,0-1 0,0 1 0,0 0 0,0 0 0,0 0 0,0 0 0,0 0 0,0 0 0,0 0 0,0 1 0,1-1 0,-2 2 0,0 1 0,0 0 0,0-1 0,1 1 0,-1 0 0,1 0 0,0 1 0,0-1 0,1 0 0,-1 1 0,1-1 0,-1 5 0,2-7 0,0 0 0,0-1 0,0 1 0,0 0 0,0 0 0,0-1 0,0 1 0,1 0 0,-1-1 0,1 1 0,-1 0 0,1-1 0,0 1 0,-1-1 0,1 1 0,0-1 0,0 1 0,0-1 0,0 1 0,0-1 0,1 0 0,-1 0 0,0 0 0,0 0 0,1 0 0,-1 0 0,1 0 0,-1 0 0,1 0 0,-1 0 0,1-1 0,2 1 0,-1 0 0,0 0 0,0-1 0,0 1 0,0-1 0,0 0 0,1 1 0,-1-2 0,0 1 0,0 0 0,0-1 0,0 1 0,0-1 0,0 0 0,0 0 0,0 0 0,0 0 0,0-1 0,0 1 0,0-1 0,-1 0 0,1 0 0,-1 0 0,4-3 0,-5 4 0,1-1 0,-1 0 0,1 1 0,-1-1 0,0 0 0,0 0 0,0 0 0,0 0 0,0 0 0,0 0 0,0 0 0,-1-1 0,1 1 0,-1 0 0,0 0 0,1 0 0,-1-1 0,0 1 0,0 0 0,-1 0 0,1-1 0,0 1 0,-1 0 0,1 0 0,-1 0 0,0 0 0,0-1 0,0 1 0,0 0 0,0 0 0,0 1 0,0-1 0,-3-3 0,3 4 15,1 0 0,-1 1 0,0-1 0,0 0-1,0 0 1,1 0 0,-1 1 0,0-1 0,0 1 0,0-1-1,0 1 1,0-1 0,0 1 0,0-1 0,0 1 0,0 0 0,0-1-1,0 1 1,-1 0 0,1 0 0,0 0 0,-1 0 0,1 0-27,1 0 1,0 0-1,0 0 1,-1 1 0,1-1-1,0 0 1,0 0 0,-1 0-1,1 0 1,0 0-1,0 1 1,0-1 0,-1 0-1,1 0 1,0 0 0,0 1-1,0-1 1,0 0-1,-1 0 1,1 1 0,0-1-1,0 0 1,0 0-1,0 1 1,0-1 0,0 0-1,0 0 1,0 1 0,0-1-1,6 14-1353,4-3-5461</inkml:trace>
  <inkml:trace contextRef="#ctx0" brushRef="#br0" timeOffset="1512.28">932 302 24575,'0'-1'-21,"0"0"0,0 0-1,0 0 1,0-1 0,0 1-1,0 0 1,0 0 0,-1 0 0,1 0-1,-1 0 1,1 0 0,-1 0-1,1 0 1,-1 0 0,1 0-1,-1 0 1,0 0 0,1 0-1,-1 0 1,0 1 0,0-1 0,0 0-1,0 1 1,0-1 0,0 0-1,0 1 1,0-1 0,0 1-1,0-1 1,0 1 0,0 0 0,0-1-1,0 1 1,0 0 0,0 0-1,-1 0 1,1 0 0,0 0-1,0 0 1,-1 0 0,-1 0 48,1 1 0,-1-1-1,0 1 1,1-1 0,-1 1 0,1 0 0,-1 0 0,1 0 0,0 0-1,-1 0 1,1 1 0,0-1 0,0 1 0,0-1 0,0 1 0,-3 3-1,3-2-13,0-1 0,0 1 0,1 0 0,-1 0 0,1-1 0,0 1 0,-1 0 0,2 0 0,-1 1-1,0-1 1,0 0 0,1 0 0,0 0 0,-1 0 0,1 0 0,1 1 0,-1-1 0,0 0 0,1 0-1,1 5 1,-1-6-7,0 0-1,0 0 0,0 0 0,0 0 0,1 0 1,-1 0-1,1 0 0,0-1 0,-1 1 0,1 0 1,0-1-1,0 1 0,0-1 0,0 0 1,0 0-1,1 0 0,-1 0 0,0 0 0,0 0 1,1-1-1,-1 1 0,0-1 0,1 1 0,-1-1 1,0 0-1,1 0 0,2 0 0,-2 0-5,0 0 0,0-1 0,0 1 0,0-1 0,0 1 0,0-1 0,0 0 0,0 0 0,0 0 0,-1-1 0,1 1 0,0-1 0,-1 1 0,1-1 0,-1 0 0,1 0 0,-1 0 0,0 0 0,0-1 0,0 1 0,0 0 0,-1-1 0,1 0 0,0 1 0,-1-1 0,0 0 0,0 0 0,0 0 0,0 1 0,0-1 0,0 0 0,-1-4 0,3-9 0,-1 0 0,-2-1 0,1 1 0,-4-26 0,1 9 0,2 17 0,-1 1 0,0 0 0,-8-29 0,9 96 0,3-3 0,3 37 0,-5-74 0,1-1 0,1 1 0,0-1 0,0 0 0,6 12 0,-2-12-1365,0-4-5461</inkml:trace>
  <inkml:trace contextRef="#ctx0" brushRef="#br0" timeOffset="1822.21">1102 267 24575,'-3'17'0,"2"-13"0,0 0 0,1-1 0,-1 1 0,1 0 0,0 0 0,0 0 0,1 6 0,-1-9 0,1 0 0,-1 0 0,1 0 0,-1 0 0,1 0 0,-1 0 0,1 0 0,0 0 0,0 0 0,-1-1 0,1 1 0,0 0 0,0 0 0,0-1 0,0 1 0,0 0 0,0-1 0,0 1 0,0-1 0,0 1 0,0-1 0,0 0 0,0 1 0,0-1 0,1 0 0,-1 0 0,0 0 0,0 0 0,0 0 0,0 0 0,0 0 0,2 0 0,0-1 0,-1 1 0,0-1 0,1 0 0,-1 0 0,0 0 0,0 0 0,0 0 0,0-1 0,0 1 0,0-1 0,0 1 0,0-1 0,0 0 0,-1 1 0,1-1 0,-1 0 0,1 0 0,-1 0 0,0 0 0,0 0 0,0-1 0,0 1 0,0 0 0,0-1 0,0 1 0,-1 0 0,0-1 0,1 1 0,-1-1 0,0 1 0,0 0 0,0-1 0,0 1 0,-1-1 0,1 1 0,-1-1 0,1 1 0,-2-3 0,-4 0 342,6 5-371,0 0 0,0 0 0,0 0 0,0 0 0,0 0 0,0 0 0,0 0 0,0 1 0,0-1 0,0 0 0,0 0 0,0 0 1,0 0-1,0 0 0,0 0 0,0 0 0,0 0 0,0 0 0,0 0 0,0 0 0,0 0 0,0 0 0,0 0 0,0 1 0,0-1 1,0 0-1,0 0 0,0 0 0,0 0 0,0 0 0,0 0 0,0 0 0,0 0 0,-1 0 0,1 0 0,0 0 0,0 0 0,0 0 1,0 0-1,0 0 0,0 0 0,0 0 0,0 0 0,0 0 0,0 0 0,0 0 0,0 0 0,0 0 0,0 0 0,0 0 0,-1 0 0,1 0 1,0 0-1,0 0 0,0 0 0,0 0 0,0 0 0,0 0 0</inkml:trace>
  <inkml:trace contextRef="#ctx0" brushRef="#br0" timeOffset="2255.98">1278 267 24575,'0'0'0,"0"-1"0,0 1 0,0-1 0,0 1 0,0-1 0,0 1 0,0 0 0,0-1 0,0 1 0,0 0 0,-1-1 0,1 1 0,0-1 0,0 1 0,0 0 0,-1-1 0,1 1 0,0 0 0,0-1 0,-1 1 0,1 0 0,0 0 0,0-1 0,-1 1 0,1 0 0,0 0 0,-1-1 0,1 1 0,0 0 0,-1 0 0,-14 1 0,-11 13 0,24-12 0,0 0 0,0-1 0,1 1 0,-1 0 0,1 0 0,-1 0 0,1 0 0,-1 0 0,1 0 0,0 0 0,0 0 0,0 1 0,1-1 0,-1 0 0,0 1 0,1-1 0,0 0 0,-1 1 0,1-1 0,0 1 0,0-1 0,1 5 0,0-5 0,0 1 0,0-1 0,0 0 0,0 0 0,0 0 0,1 1 0,-1-1 0,1 0 0,-1-1 0,1 1 0,0 0 0,0 0 0,0-1 0,0 1 0,0-1 0,0 0 0,0 1 0,0-1 0,1 0 0,-1 0 0,0-1 0,4 2 0,1 0 0,0 0 0,1 0 0,-1-1 0,1 0 0,0 0 0,-1-1 0,1 0 0,0 0 0,-1-1 0,1 0 0,11-3 0,-16 3 0,1-1 0,-1 1 0,0-1 0,1 1 0,-1-1 0,0 0 0,0 0 0,-1 0 0,1-1 0,0 1 0,-1-1 0,1 1 0,-1-1 0,0 0 0,0 0 0,0 0 0,0 0 0,-1 0 0,1-1 0,-1 1 0,0 0 0,0-1 0,0 1 0,0-1 0,0 1 0,-1-7 0,2-18 0,-2 1 0,0-1 0,-7-38 0,7 76 0,0-1 0,0 1 0,-1 10 0,-1 13 0,1 8 0,0-8 0,2 0 0,4 34 0,-4-63 171,0-7 0,0-6-1878,-1-2-5119</inkml:trace>
  <inkml:trace contextRef="#ctx0" brushRef="#br0" timeOffset="2428.11">1370 260 24575,'0'1'0,"-2"1"0,1 2 0,3 0 0,5 0 0,5-1 0,7-5 0,4-1 0,1-4 0,-1 1 0,-4-2 0,-3 0 0,-3 2-8191</inkml:trace>
  <inkml:trace contextRef="#ctx0" brushRef="#br0" timeOffset="2699.63">1497 13 24575,'0'-1'0,"0"1"0,0-1 0,0 1 0,0-1 0,0 1 0,0-1 0,0 1 0,0-1 0,0 1 0,1-1 0,-1 1 0,0-1 0,0 1 0,1-1 0,-1 1 0,0 0 0,1-1 0,-1 1 0,0-1 0,1 1 0,-1 0 0,0-1 0,1 1 0,-1 0 0,1 0 0,-1-1 0,1 1 0,-1 0 0,1 0 0,-1 0 0,1-1 0,-1 1 0,1 0 0,-1 0 0,1 0 0,-1 0 0,1 0 0,-1 0 0,1 0 0,-1 0 0,1 0 0,-1 0 0,1 0 0,-1 1 0,1-1 0,25 10 0,-14-2 0,0 0 0,-1 1 0,1 0 0,-2 1 0,0 0 0,0 0 0,-1 1 0,0 1 0,-1 0 0,0 0 0,-1 0 0,7 15 0,-4-2 0,0 0 0,-1 0 0,-2 1 0,0 0 0,4 44 0,-9-58 86,-2-1-1,1 1 0,-4 23 1,3-32-176,0 0 0,-1 1 0,0-1 0,0 0 0,0 0 1,0 0-1,0 1 0,-1-1 0,0 0 0,1-1 1,-1 1-1,0 0 0,0 0 0,-1-1 0,1 1 0,0-1 1,-1 0-1,-3 3 0,-6 1-6736</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0:40.377"/>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69 106,'69'7,"-1"1,727 51,-365-17,-422-41,-5 0,0-1,-1 1,1-1,-1 0,1 0,-1 0,1 0,0 0,-1 0,1-1,-1 1,1-1,4-2,-7 3,0-1,0 1,0 0,0-1,0 1,-1 0,1-1,0 1,0 0,0-1,0 1,-1 0,1-1,0 1,0 0,0-1,-1 1,1 0,0 0,-1-1,1 1,0 0,-1 0,1 0,0 0,-1-1,1 1,0 0,-1 0,1 0,0 0,-1 0,1 0,-1 0,-16-6,-183-35,42 10,22-2,-229-45,297 67,0 4,-1 2,-96 7,155-2,-40 6,47-5,0-1,0 1,0 0,0 0,0 0,0 1,1-1,-1 1,0 0,0-1,1 1,-4 4,6-6,-1 1,1-1,-1 1,1 0,0-1,0 1,-1 0,1 0,0-1,0 1,-1 0,1 0,0-1,0 1,0 0,0 0,0-1,0 1,1 0,-1 0,0-1,0 1,0 0,1 0,-1-1,0 1,1 0,-1-1,1 1,-1 0,0-1,1 1,0-1,-1 1,2 0,23 18,-24-19,23 13,1-1,0-1,37 10,85 17,-70-23,1-4,95 3,158-20,-319 5,173-12,-135 7,81-21,-113 19,-18 8,0 0,0 0,-1-1,1 1,0 0,0 0,0-1,0 1,0 0,0 0,-1 0,1-1,0 1,0 0,0 0,-1 0,1 0,0-1,0 1,-1 0,1 0,0 0,0 0,-1 0,1 0,0 0,0 0,-1 0,1 0,0 0,0 0,-1 0,1 0,-1 0,-38-3,-201-5,-147 0,270 11,-150 23,189-15,1 4,-138 45,210-58,1-1,-1 1,0 0,1 0,0 0,-1 1,1-1,0 1,0 0,1 0,-1 1,1-1,-5 6,7-8,1 0,0 0,-1-1,1 1,0 0,0 0,0-1,0 1,0 0,0 0,0 0,0-1,0 1,0 0,0 0,0 0,1-1,-1 1,0 0,1-1,-1 1,0 0,1 0,-1-1,1 1,-1-1,1 1,-1 0,1-1,-1 1,1-1,0 1,-1-1,1 0,0 1,-1-1,1 0,0 1,1-1,34 10,-32-10,71 11,0-3,0-4,103-7,225-39,-361 37,360-67,-396 70,0 1,0 0,-1-1,0 0,1 0,-1 0,5-4,-10 6,0 0,1 0,-1 0,0 0,0 0,0 0,0 0,0 0,1 0,-1 0,0-1,0 1,0 0,0 0,0 0,0 0,0 0,0 0,0 0,1-1,-1 1,0 0,0 0,0 0,0 0,0 0,0-1,0 1,0 0,0 0,0 0,0 0,0 0,0-1,0 1,0 0,0 0,0 0,0 0,0 0,0 0,0-1,-1 1,-6-3,-13 2,-223 23,131-9,85-10,3 0,0-1,-1-1,-42-4,37-2</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0:48.061"/>
    </inkml:context>
    <inkml:brush xml:id="br0">
      <inkml:brushProperty name="width" value="0.025" units="cm"/>
      <inkml:brushProperty name="height" value="0.025" units="cm"/>
    </inkml:brush>
  </inkml:definitions>
  <inkml:trace contextRef="#ctx0" brushRef="#br0">0 155 24575,'35'0'0,"701"-13"0,-425 4 0,-290 8 0,1 0 0,-1-2 0,0 0 0,1-2 0,-2 0 0,35-13 0,-47 11-1365</inkml:trace>
  <inkml:trace contextRef="#ctx0" brushRef="#br0" timeOffset="340.59">1179 0 24575,'23'11'0,"-17"-8"0,0-1 0,-1 1 0,1 0 0,-1 0 0,1 0 0,-1 1 0,0 0 0,0 0 0,-1 0 0,1 1 0,-1-1 0,0 1 0,3 6 0,-4-7 0,-1 0 0,0 1 0,0-1 0,0 1 0,-1 0 0,0 0 0,0-1 0,0 1 0,0 0 0,-1 0 0,1 0 0,-1 0 0,-1 0 0,1 0 0,-1-1 0,0 1 0,-1 7 0,-1-6 0,1 0 0,0 0 0,-1 0 0,0 0 0,-1-1 0,1 1 0,-1-1 0,0 0 0,0 0 0,-1 0 0,1 0 0,-9 6 0,12-10-76,0-1 1,0 1-1,0 0 0,0 0 0,0-1 0,0 1 0,0-1 0,-1 1 1,1-1-1,0 1 0,0-1 0,0 0 0,-1 0 0,1 1 1,0-1-1,0 0 0,-2 0 0,-3-3-6750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0:50.076"/>
    </inkml:context>
    <inkml:brush xml:id="br0">
      <inkml:brushProperty name="width" value="0.025" units="cm"/>
      <inkml:brushProperty name="height" value="0.025" units="cm"/>
    </inkml:brush>
  </inkml:definitions>
  <inkml:trace contextRef="#ctx0" brushRef="#br0">103 17 24575,'0'0'0,"0"-1"0,0 0 0,0 0 0,0 1 0,0-1 0,0 0 0,-1 1 0,1-1 0,0 0 0,-1 1 0,1-1 0,0 0 0,-1 1 0,1-1 0,-1 1 0,1-1 0,-1 1 0,1-1 0,-1 1 0,1-1 0,-1 1 0,1 0 0,-1-1 0,0 1 0,1 0 0,-1-1 0,0 1 0,1 0 0,-1 0 0,0-1 0,0 1 0,1 0 0,-2 0 0,0 0 0,1 0 0,-1 0 0,1 0 0,-1 0 0,1 0 0,-1 0 0,1 1 0,-1-1 0,1 0 0,-1 1 0,1-1 0,-1 1 0,1 0 0,-3 1 0,-1 2 0,1 1 0,0 0 0,0 0 0,0 0 0,0 1 0,1-1 0,0 1 0,0 0 0,1 0 0,-4 12 0,0 3 0,-5 41 0,10-55 0,0 0 0,0 1 0,1-1 0,0 0 0,1 0 0,-1 1 0,2-1 0,-1 0 0,4 11 0,-4-15 0,1 0 0,-1 0 0,1 0 0,0 0 0,0-1 0,0 1 0,0 0 0,0-1 0,1 1 0,-1-1 0,1 0 0,-1 0 0,1 0 0,0 0 0,0 0 0,0-1 0,0 1 0,0-1 0,0 0 0,1 0 0,-1 0 0,5 0 0,-2 0 0,0 0 0,0-1 0,0 1 0,0-2 0,0 1 0,1-1 0,-1 0 0,-1 0 0,1 0 0,0-1 0,0 0 0,10-5 0,-12 5 0,0 0 0,0-1 0,0 0 0,0 0 0,0 0 0,-1 0 0,1 0 0,-1-1 0,0 1 0,0-1 0,0 0 0,-1 0 0,1 0 0,-1 0 0,0 0 0,2-8 0,-7 22 0,0-3 0,1 0 0,0 1 0,0-1 0,1 1 0,-1 10 0,2-16 0,0 0 0,0-1 0,0 1 0,0 0 0,0-1 0,0 1 0,1-1 0,-1 1 0,1 0 0,-1-1 0,1 1 0,0-1 0,-1 1 0,1-1 0,0 0 0,0 1 0,0-1 0,0 0 0,0 0 0,1 1 0,-1-1 0,0 0 0,0 0 0,1 0 0,-1-1 0,1 1 0,-1 0 0,0 0 0,1-1 0,0 1 0,-1-1 0,1 1 0,-1-1 0,3 1 0,-1-1 0,-1 1 0,1-1 0,-1 0 0,1 0 0,0 0 0,-1 0 0,1 0 0,-1 0 0,1-1 0,0 1 0,-1-1 0,1 0 0,-1 0 0,1 0 0,-1 0 0,0 0 0,1 0 0,-1 0 0,0-1 0,0 0 0,0 1 0,0-1 0,0 0 0,0 0 0,-1 0 0,1 0 0,-1 0 0,1 0 0,-1 0 0,0-1 0,1 1 0,-1 0 0,-1-1 0,1 1 0,0-1 0,0 1 0,-1-1 0,0 0 0,1 1 0,-1-1 0,0 1 0,0-1 0,-1 0 0,1 1 0,0-1 0,-1 1 0,0-4 0,-1 3 0,1 0 0,0-1 0,-1 1 0,0 0 0,0 0 0,0 0 0,0 0 0,0 1 0,-1-1 0,1 1 0,-1-1 0,0 1 0,1 0 0,-1 0 0,0 0 0,0 0 0,-1 0 0,-4-1 0,6 2 0,0 1 0,0-1 0,0 1 0,0 0 0,0-1 0,0 1 0,0 0 0,1 0 0,-1 1 0,0-1 0,0 0 0,0 0 0,0 1 0,0 0 0,0-1 0,0 1 0,1 0 0,-1 0 0,0 0 0,1 0 0,-1 0 0,0 0 0,1 0 0,0 0 0,-1 1 0,1-1 0,0 1 0,-1-1 0,1 1 0,0-1 0,0 1 0,0 0 0,0 0 0,0 2 0,-1-1 0,1 0 0,0-1 0,0 1 0,0 0 0,0 0 0,1-1 0,-1 1 0,1 0 0,0 0 0,0 0 0,0 0 0,0 0 0,0-1 0,0 1 0,1 0 0,-1 0 0,1 0 0,0 0 0,0-1 0,2 5 0,-1-4 0,0-1 0,0 0 0,0 1 0,1-1 0,-1 0 0,0 0 0,1 0 0,-1-1 0,1 1 0,0-1 0,0 1 0,-1-1 0,1 0 0,0 0 0,0 0 0,0 0 0,0-1 0,7 1 0,-7 0 0,0-1 0,0 1 0,0-1 0,1 0 0,-1 0 0,0-1 0,0 1 0,0-1 0,1 1 0,-1-1 0,0 0 0,0 0 0,0 0 0,0-1 0,0 1 0,-1-1 0,1 0 0,4-3 0,-3 1 0,-1 1 0,-1-1 0,1 0 0,-1 0 0,1 0 0,-1 0 0,0-1 0,0 1 0,-1 0 0,0-1 0,1 0 0,-1-5 0,0 8 0,5-22 0,-6 24 0,0 0 0,0 0 0,0 0 0,1 0 0,-1 0 0,0 0 0,0 0 0,0 0 0,0 0 0,0-1 0,0 1 0,0 0 0,0 0 0,0 0 0,0 0 0,0 0 0,1 0 0,-1 0 0,0 0 0,0 0 0,0 0 0,0 0 0,0 0 0,0 0 0,0 0 0,1 0 0,-1 0 0,0 0 0,0 0 0,0 0 0,0 0 0,0 0 0,0 0 0,0 0 0,0 0 0,0 0 0,1 0 0,-1 0 0,0 0 0,0 1 0,0-1 0,0 0 0,0 0 0,0 0 0,0 0 0,0 0 0,0 0 0,0 0 0,0 0 0,1 0 0,4 14 0,-3-10 0,1 8 0,1-1 0,9 17 0,-12-26 0,0 0 0,0 0 0,0 0 0,1 0 0,-1 0 0,0 0 0,1-1 0,-1 1 0,1-1 0,0 1 0,-1-1 0,1 0 0,0 1 0,0-1 0,0 0 0,0 0 0,0 0 0,0 0 0,0-1 0,0 1 0,4 0 0,-5-1 0,-1 0 0,1 0 0,0 0 0,0-1 0,0 1 0,0 0 0,0 0 0,-1-1 0,1 1 0,0-1 0,0 1 0,-1-1 0,1 1 0,0-1 0,-1 1 0,1-1 0,0 0 0,-1 1 0,1-1 0,-1 0 0,1 1 0,-1-1 0,1 0 0,-1 0 0,0 0 0,1 1 0,-1-1 0,0 0 0,0 0 0,1 0 0,-1-1 0,3-31 0,-3 24 0,4-17 0,-4 26 0,0 0 0,0 0 0,0 0 0,0 0 0,0 0 0,0-1 0,0 1 0,0 0 0,0 0 0,0 0 0,0 0 0,0 0 0,0 0 0,1 0 0,-1 0 0,0 0 0,0 0 0,0 0 0,0 0 0,0-1 0,0 1 0,0 0 0,0 0 0,0 0 0,0 0 0,0 0 0,0 0 0,0 0 0,0 0 0,0 0 0,0 0 0,1 0 0,-1 0 0,0 0 0,0 0 0,0 0 0,0 0 0,0 0 0,0 0 0,0 0 0,0 0 0,0 0 0,0 0 0,0 0 0,0 0 0,1 0 0,-1 0 0,0 0 0,0 0 0,0 0 0,0 0 0,0 0 0,0 0 0,0 0 0,0 0 0,0 0 0,0 0 0,0 0 0,0 1 0,0-1 0,0 0 0,0 0 0,1 0 0,-1 0 0,0 0 0,0 0 0,4 15 0,-4-13 0,1 1 0,-1-1 0,1 0 0,0 1 0,0-1 0,0 0 0,0 0 0,0 0 0,0 0 0,1 0 0,-1 0 0,1 0 0,-1 0 0,1 0 0,0 0 0,0-1 0,0 1 0,0-1 0,0 0 0,0 1 0,0-1 0,0 0 0,1 0 0,-1 0 0,0-1 0,5 2 0,-5-2 0,0 0 0,0 0 0,1 0 0,-1 0 0,0 0 0,0-1 0,0 1 0,0 0 0,0-1 0,0 0 0,0 0 0,0 1 0,0-1 0,0 0 0,0-1 0,-1 1 0,1 0 0,0 0 0,-1-1 0,1 1 0,-1-1 0,1 1 0,-1-1 0,0 0 0,0 0 0,0 1 0,0-1 0,0 0 0,0 0 0,0 0 0,0-3 0,8-47 0,14 86 0,7 5 0,-21-29 0,-2 0 0,11 15 0,-18-24 0,0-1 0,1 1 0,-1-1 0,1 1 0,-1 0 0,0-1 0,1 1 0,-1 0 0,0-1 0,0 1 0,0 0 0,1-1 0,-1 1 0,0 0 0,0-1 0,0 1 0,0 0 0,0 0 0,0-1 0,0 1 0,-1 0 0,1-1 0,0 1 0,0 0 0,0-1 0,-1 1 0,1 0 0,0-1 0,-1 1 0,1 0 0,-1-1 0,1 1 0,-1-1 0,1 1 0,-1-1 0,1 1 0,-1-1 0,1 1 0,-1-1 0,1 0 0,-1 1 0,0-1 0,1 0 0,-1 1 0,0-1 0,1 0 0,-1 0 0,0 0 0,1 0 0,-1 1 0,-1-1 0,1 0 0,-1 0 0,1 0 0,-1 0 0,1 0 0,-1 0 0,0 0 0,1 0 0,-1 0 0,1-1 0,-1 1 0,1-1 0,-1 1 0,1-1 0,0 1 0,-1-1 0,1 0 0,-1 0 0,1 1 0,0-1 0,0 0 0,0 0 0,-2-2 0,3 2 0,0 1 0,0-1 0,-1 0 0,1 1 0,0-1 0,0 0 0,0 1 0,0-1 0,0 0 0,0 1 0,1-1 0,-1 0 0,0 1 0,0-1 0,0 0 0,0 1 0,1-1 0,-1 0 0,0 1 0,1-1 0,-1 1 0,1-1 0,-1 1 0,0-1 0,1 1 0,-1-1 0,1 1 0,-1-1 0,1 1 0,0-1 0,21-14 0,-17 13 0,29-18 0,-16 10 0,31-22 0,-50 54 0,-1-5-227,1-1-1,0 0 1,1 0-1,1 1 1,3 16-1,-2-20-6598</inkml:trace>
  <inkml:trace contextRef="#ctx0" brushRef="#br0" timeOffset="135.99">781 60 24575,'0'3'-2523,"0"6"2523,0 4 1220,2 3-1220,2 0-6888</inkml:trace>
  <inkml:trace contextRef="#ctx0" brushRef="#br0" timeOffset="624">964 321 24575,'-1'-3'0,"0"1"0,0-1 0,0 1 0,0 0 0,-1-1 0,1 1 0,-1 0 0,0 0 0,-2-3 0,-1-1 0,3 4 0,1-1 0,-1 1 0,0 0 0,0 0 0,-1 0 0,1 0 0,0 0 0,-1 1 0,1-1 0,-1 0 0,1 1 0,-1 0 0,0 0 0,1 0 0,-1 0 0,-4-1 0,6 2 0,-1 0 0,1 0 0,-1 1 0,1-1 0,-1 0 0,1 0 0,0 1 0,-1-1 0,1 1 0,-1-1 0,1 1 0,0 0 0,0-1 0,-1 1 0,1 0 0,0 0 0,0 0 0,0 0 0,0 0 0,0 0 0,0 0 0,0 0 0,0 1 0,0-1 0,1 0 0,-1 0 0,0 1 0,1-1 0,-1 0 0,1 1 0,-1-1 0,1 1 0,0-1 0,0 3 0,-1-3 0,1 0 0,-1 0 0,1 0 0,0 0 0,0 1 0,0-1 0,0 0 0,0 0 0,0 0 0,0 1 0,0-1 0,0 0 0,0 0 0,1 0 0,-1 0 0,0 1 0,1-1 0,-1 0 0,1 0 0,-1 0 0,1 0 0,0 0 0,-1 0 0,1 0 0,0 0 0,0-1 0,0 1 0,-1 0 0,1 0 0,0-1 0,0 1 0,0 0 0,0-1 0,1 1 0,-1-1 0,0 1 0,0-1 0,0 0 0,0 1 0,2-1 0,0 0 0,0 1 0,0-1 0,-1 0 0,1 0 0,0-1 0,0 1 0,-1-1 0,1 1 0,-1-1 0,1 0 0,0 0 0,-1 0 0,1 0 0,-1 0 0,0-1 0,1 1 0,1-3 0,2-1 0,-2-1 0,1 1 0,-1-1 0,0-1 0,0 1 0,0-1 0,-1 1 0,0-1 0,-1 0 0,1 0 0,-1 0 0,0 0 0,0-11 0,1-9 0,-1 0 0,-2-32 0,0 55 0,-1 0 0,0 5 0,-2 11 0,-3 21 0,4-7 0,-1-2 0,1-1 0,0 0 0,2 1 0,1-1 0,6 38 0,-6-60-41,-1 0 0,0 1-1,0-1 1,0 0-1,1 0 1,-1 1 0,1-1-1,-1 0 1,1 0 0,-1 0-1,1 0 1,0 0-1,-1 0 1,1 0 0,0 0-1,0 0 1,0 0 0,0 0-1,0 0 1,0-1-1,0 1 1,0 0 0,0-1-1,0 1 1,0 0 0,0-1-1,1 0 1,-1 1-1,0-1 1,0 0 0,1 1-1,1-1 1,7-3-6785</inkml:trace>
  <inkml:trace contextRef="#ctx0" brushRef="#br0" timeOffset="1198.79">1028 335 24575,'2'-2'0,"0"0"0,0 0 0,0 0 0,0 1 0,0-1 0,0 1 0,1-1 0,-1 1 0,0 0 0,1 0 0,0 0 0,-1 0 0,1 0 0,3 0 0,-3 0 0,1 0 0,-1 0 0,0 0 0,0 0 0,0 0 0,0-1 0,0 1 0,0-1 0,0 0 0,3-3 0,-4 3 0,0-1 0,0 1 0,-1-1 0,1 0 0,0 1 0,-1-1 0,0 0 0,0 0 0,0 0 0,0 0 0,0 0 0,0-6 0,-1 7 0,0 0 0,0 0 0,0 0 0,0 0 0,0 0 0,0 0 0,-1 0 0,1 0 0,-1 0 0,1 0 0,-1 1 0,0-1 0,0 0 0,0 0 0,0 1 0,0-1 0,0 0 0,0 1 0,-1-1 0,1 1 0,-2-2 0,2 2 0,1 1 0,-1-1 0,0 1 0,1 0 0,-1-1 0,0 1 0,0-1 0,1 1 0,-1 0 0,0 0 0,0-1 0,1 1 0,-1 0 0,0 0 0,0 0 0,0 0 0,0 0 0,1 0 0,-1 0 0,0 0 0,0 0 0,0 0 0,1 1 0,-1-1 0,0 0 0,0 0 0,-1 1 0,1 1 0,-1-1 0,1 0 0,0 0 0,-1 1 0,1-1 0,0 1 0,0-1 0,0 1 0,0 0 0,0-1 0,-1 4 0,0-1 0,1 0 0,0-1 0,0 1 0,0 0 0,0 0 0,0 0 0,1 0 0,0 0 0,0 0 0,0 0 0,1 6 0,-1-8 0,1-1 0,0 1 0,0 0 0,0-1 0,-1 1 0,2 0 0,-1-1 0,0 1 0,0-1 0,0 0 0,1 1 0,-1-1 0,1 0 0,-1 0 0,1 0 0,-1 0 0,1 0 0,0 0 0,-1 0 0,1 0 0,0-1 0,0 1 0,-1-1 0,1 1 0,0-1 0,0 0 0,0 0 0,0 0 0,3 0 0,-2 0 0,0-1 0,1 1 0,-1-1 0,0 0 0,0 0 0,0 0 0,0 0 0,0-1 0,0 1 0,0-1 0,0 0 0,-1 0 0,1 0 0,0 0 0,-1 0 0,3-3 0,1-2 0,-1 0 0,1 1 0,0 0 0,1 1 0,0-1 0,-1 1 0,12-5 0,-17 9 0,1 0 0,0 0 0,-1 0 0,1 1 0,0-1 0,0 1 0,0 0 0,-1-1 0,1 1 0,0 0 0,0 0 0,0 0 0,0 0 0,0 0 0,-1 1 0,4 0 0,-3 0 0,-1 0 0,1 0 0,0 0 0,-1 0 0,1 1 0,-1-1 0,1 0 0,-1 1 0,1-1 0,-1 1 0,0 0 0,0-1 0,0 1 0,0 0 0,0 0 0,0 0 0,-1 0 0,2 3 0,0 2 0,0 1 0,-1-1 0,2 16 0,-3-21 0,1 1 0,-1-1 0,0 1 0,-1 0 0,1-1 0,0 1 0,-1-1 0,1 1 0,-1-1 0,0 0 0,0 1 0,0-1 0,0 1 0,0-1 0,-2 3 0,2-5 0,1 0 0,0 0 0,0 0 0,0 1 0,0-1 0,0 0 0,0 0 0,0 0 0,-1 0 0,1 0 0,0 0 0,0 0 0,0 0 0,0 0 0,0 0 0,0 1 0,-1-1 0,1 0 0,0 0 0,0 0 0,0 0 0,0 0 0,-1 0 0,1 0 0,0 0 0,0 0 0,0 0 0,0 0 0,0 0 0,-1 0 0,1-1 0,0 1 0,0 0 0,0 0 0,0 0 0,0 0 0,-1 0 0,1 0 0,0 0 0,0 0 0,0 0 0,0 0 0,0-1 0,0 1 0,0 0 0,0 0 0,-1 0 0,-3-11 0,1-12 0,2 13 0,1 1 0,1-1 0,1-13 0,-2 20 0,1 1 0,-1-1 0,1 1 0,0 0 0,-1-1 0,1 1 0,0 0 0,0-1 0,0 1 0,1 0 0,-1 0 0,0 0 0,1 0 0,0 0 0,-1 0 0,1 1 0,0-1 0,3-2 0,-4 4 17,0-1-1,0 1 1,0 0 0,0-1-1,1 1 1,-1 0-1,0 0 1,0 0 0,0 0-1,0 0 1,0 0-1,0 0 1,0 1 0,1-1-1,-1 0 1,0 1 0,0-1-1,0 0 1,2 2-1,17 12-1021,-16-11 313,13 12-6134</inkml:trace>
  <inkml:trace contextRef="#ctx0" brushRef="#br0" timeOffset="2751.37">1733 271 24575,'-12'1'0,"16"1"0,25 2 0,341-10 0,-131-1 0,-47 6 0,-190 1 37,-2 0-98,1 0 0,-1 0 0,1 0 0,-1 1 0,1-1 0,-1 0 0,1 0 0,-1 0 0,1 0 0,-1-1 0,1 1 0,-1 0 1,1 0-1,-1 0 0,0 0 0,1 0 0,-1-1 0,1 1 0,-1 0 0,1 0 0,-1-1 0,1 1 0</inkml:trace>
  <inkml:trace contextRef="#ctx0" brushRef="#br0" timeOffset="3079.89">2453 194 24575,'0'-1'0,"1"0"0,-1 1 0,0-1 0,1 0 0,-1 1 0,1-1 0,-1 0 0,0 1 0,1-1 0,-1 1 0,1-1 0,0 1 0,-1-1 0,1 1 0,-1-1 0,1 1 0,0 0 0,-1-1 0,1 1 0,0 0 0,0 0 0,-1-1 0,1 1 0,0 0 0,0 0 0,-1 0 0,1 0 0,0 0 0,1 0 0,23-1 0,-24 1 0,6 1 0,0-1 0,0 1 0,0 0 0,0 1 0,0 0 0,-1 0 0,1 0 0,-1 1 0,1 0 0,6 4 0,-11-6 0,0 0 0,-1 1 0,1-1 0,0 1 0,-1-1 0,1 1 0,-1-1 0,0 1 0,0 0 0,1-1 0,-1 1 0,0 0 0,0 0 0,-1 0 0,1 0 0,0 0 0,-1 0 0,1 0 0,-1 0 0,0 1 0,1-1 0,-1 0 0,0 0 0,0 0 0,-1 0 0,1 0 0,0 0 0,-1 0 0,1 1 0,-1-1 0,0 0 0,1 0 0,-1 0 0,0-1 0,0 1 0,0 0 0,-2 2 0,-5 6-29,1 0 1,-1-1-1,-1 0 0,-17 15 0,10-9-1192,4-4-5605</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0:58.172"/>
    </inkml:context>
    <inkml:brush xml:id="br0">
      <inkml:brushProperty name="width" value="0.025" units="cm"/>
      <inkml:brushProperty name="height" value="0.025" units="cm"/>
    </inkml:brush>
  </inkml:definitions>
  <inkml:trace contextRef="#ctx0" brushRef="#br0">85 126 24575,'0'-10'0,"-2"-31"0,2 40 0,0-1 0,0 1 0,-1-1 0,1 1 0,0-1 0,-1 1 0,1 0 0,-1-1 0,1 1 0,-1 0 0,0 0 0,0-1 0,0 1 0,1 0 0,-1 0 0,0 0 0,0 0 0,-1 0 0,1 0 0,0 0 0,0 0 0,-3-1 0,3 2 0,0 0 0,0 0 0,-1 0 0,1 0 0,0 1 0,0-1 0,-1 0 0,1 1 0,0-1 0,0 1 0,0-1 0,0 1 0,0-1 0,0 1 0,0 0 0,0 0 0,0-1 0,0 1 0,0 0 0,0 0 0,0 0 0,1 0 0,-1 0 0,0 0 0,1 0 0,-1 0 0,0 2 0,-16 33 0,13-25 0,0 1 0,1-1 0,0 0 0,1 1 0,1 0 0,-1 13 0,2-22 0,0 0 0,0 0 0,1-1 0,-1 1 0,1 0 0,0 0 0,0 0 0,0-1 0,0 1 0,0 0 0,0-1 0,1 1 0,1 2 0,-1-3 0,-1-1 0,1 0 0,-1 1 0,1-1 0,0 0 0,0 0 0,0 0 0,0 0 0,0 0 0,0 0 0,0-1 0,0 1 0,0-1 0,0 1 0,0-1 0,0 0 0,0 0 0,0 0 0,1 0 0,1 0 0,3-1 0,-1 0 0,0 0 0,0-1 0,-1 0 0,1 0 0,0 0 0,-1-1 0,1 0 0,-1 0 0,6-4 0,-7 5 0,-1-1 0,0 0 0,1 1 0,-1-1 0,0-1 0,0 1 0,-1 0 0,1-1 0,-1 1 0,0-1 0,0 0 0,0 0 0,0 1 0,0-2 0,0-3 0,-2-6 0,0 13 0,-1 1 0,1 0 0,0 0 0,0 0 0,-1 0 0,1 0 0,0 0 0,0 0 0,-1 0 0,1 0 0,0 0 0,0 0 0,-1 0 0,1 0 0,0 0 0,0 0 0,-1 0 0,1 0 0,0 1 0,0-1 0,0 0 0,-1 0 0,1 0 0,0 0 0,0 0 0,0 0 0,-1 1 0,1-1 0,0 0 0,0 1 0,-2 0 0,0 1 0,0 0 0,0 0 0,1 1 0,-1-1 0,1 0 0,0 0 0,-2 5 0,2-5 0,1 0 0,-1 1 0,1-1 0,-1 1 0,1-1 0,0 0 0,0 1 0,0-1 0,1 1 0,-1-1 0,1 1 0,-1-1 0,1 0 0,0 1 0,-1-1 0,1 0 0,0 0 0,1 0 0,-1 0 0,0 0 0,1 0 0,-1 0 0,1 0 0,-1 0 0,1 0 0,0-1 0,0 1 0,0-1 0,0 1 0,4 1 0,-4-2 0,1 1 0,-1-1 0,1 0 0,0-1 0,-1 1 0,1 0 0,0-1 0,-1 1 0,1-1 0,0 0 0,0 0 0,-1 0 0,1 0 0,0 0 0,0-1 0,-1 1 0,1-1 0,0 0 0,-1 0 0,1 0 0,-1 0 0,1 0 0,-1 0 0,0-1 0,1 1 0,-1-1 0,3-2 0,-4 2 0,1 0 0,-1 0 0,0-1 0,1 1 0,-1 0 0,0 0 0,0 0 0,-1-1 0,1 1 0,0 0 0,-1-1 0,0 1 0,1-1 0,-1 1 0,0-1 0,0 1 0,0-1 0,-1 1 0,1 0 0,-1-1 0,1 1 0,-1-1 0,0 1 0,1 0 0,-1 0 0,-1-1 0,1 1 0,0 0 0,0 0 0,-1 0 0,1 0 0,-1 0 0,0 1 0,-2-3 0,2 2 0,1 0 0,-1 1 0,0-1 0,0 1 0,0-1 0,-1 1 0,1 0 0,0 0 0,0 0 0,-1 0 0,1 0 0,0 0 0,-1 1 0,-4-1 0,5 1 0,1 0 0,-1 0 0,0 0 0,0 0 0,1 1 0,-1-1 0,0 1 0,1-1 0,-1 1 0,0 0 0,1 0 0,-1 0 0,1-1 0,-1 2 0,1-1 0,0 0 0,-1 0 0,1 0 0,0 0 0,0 1 0,0-1 0,0 1 0,-1 1 0,1-2 0,0 0 0,0 1 0,0-1 0,0 0 0,0 1 0,1-1 0,-1 0 0,0 1 0,1-1 0,-1 1 0,1-1 0,0 1 0,-1-1 0,1 1 0,0 0 0,0-1 0,0 1 0,0-1 0,0 1 0,0-1 0,1 1 0,-1-1 0,1 1 0,-1 0 0,1-1 0,-1 0 0,1 1 0,0-1 0,-1 1 0,1-1 0,0 0 0,0 0 0,0 1 0,0-1 0,0 0 0,1 0 0,-1 0 0,0 0 0,0 0 0,1 0 0,-1-1 0,0 1 0,1 0 0,1 0 0,5 2 0,0 0 0,0-1 0,0 0 0,0 0 0,0-1 0,1 0 0,10-1 0,-8 0 0,-1 0 0,1-1 0,0-1 0,0 0 0,0 0 0,-1-1 0,1-1 0,12-5 0,-18 7 0,0-1 0,-1 0 0,1 0 0,-1 0 0,0 0 0,1 0 0,-2-1 0,1 0 0,0 0 0,-1 0 0,1 0 0,-1-1 0,0 1 0,-1-1 0,1 0 0,-1 1 0,0-1 0,3-11 0,-2 2 0,-1 0 0,1-19 0,-3 28 0,0 1 0,0-1 0,0 0 0,-1 1 0,1-1 0,-1 0 0,0 1 0,-1-1 0,1 1 0,-4-7 0,5 11 0,0-1 0,-1 1 0,1-1 0,0 1 0,0 0 0,-1-1 0,1 1 0,0 0 0,-1 0 0,1-1 0,0 1 0,-1 0 0,1 0 0,0-1 0,-1 1 0,1 0 0,-1 0 0,1 0 0,0 0 0,-1 0 0,1 0 0,-1 0 0,1 0 0,0-1 0,-1 1 0,1 1 0,-1-1 0,1 0 0,-1 0 0,1 0 0,0 0 0,-1 0 0,1 0 0,-1 0 0,1 0 0,0 1 0,-1-1 0,1 0 0,0 0 0,-1 1 0,1-1 0,0 0 0,-1 0 0,1 1 0,0-1 0,0 0 0,-1 1 0,1-1 0,0 1 0,0-1 0,-1 0 0,1 1 0,0-1 0,0 0 0,0 1 0,0 0 0,-11 24 0,7-13 0,1 1 0,1 0 0,0 0 0,0 0 0,2 0 0,-1 0 0,3 17 0,-1-25 0,0 1 0,0 0 0,1-1 0,-1 1 0,1 0 0,1-1 0,-1 0 0,5 7 0,-5-9 0,0 0 0,0 0 0,1 0 0,-1-1 0,1 1 0,-1-1 0,1 0 0,0 0 0,0 0 0,0 0 0,0 0 0,1-1 0,-1 0 0,6 3 0,-6-4 0,-1 1 0,1-1 0,-1 0 0,0 0 0,1 0 0,-1 0 0,1 0 0,-1 0 0,0-1 0,1 1 0,-1-1 0,1 0 0,-1 1 0,0-1 0,0 0 0,0-1 0,1 1 0,-1 0 0,0 0 0,0-1 0,-1 1 0,1-1 0,3-3 0,-3 2 0,1 0 0,-1 1 0,-1-1 0,1 0 0,0 0 0,-1 0 0,1 0 0,-1 0 0,0 0 0,0-1 0,0 1 0,0 0 0,-1-1 0,0 1 0,1 0 0,-1-6 0,-2 15 0,1-3 0,1 1 0,-1 0 0,0 0 0,1 0 0,0 0 0,0 5 0,1-6 0,0 0 0,0 1 0,1-1 0,-1 0 0,1 0 0,0 0 0,0 0 0,0-1 0,0 1 0,0 0 0,1-1 0,-1 0 0,1 1 0,0-1 0,0 0 0,-1 0 0,5 1 0,-6-2 0,0-1 0,0 1 0,1-1 0,-1 1 0,0-1 0,0 0 0,0 0 0,1 1 0,-1-1 0,0 0 0,0 0 0,1 0 0,-1 0 0,0 0 0,0-1 0,1 1 0,-1 0 0,0-1 0,2 0 0,-2 0 0,0 0 0,1 0 0,-1 0 0,0 0 0,0 0 0,0 0 0,0 0 0,-1-1 0,1 1 0,0 0 0,0-1 0,-1 1 0,1-1 0,-1 1 0,1-1 0,-1 1 0,0-1 0,1 1 0,-1-4 0,-2-18 0,-2 15 0,3 9 0,1-1 0,-1 0 0,1 0 0,-1 0 0,1 1 0,0-1 0,-1 0 0,1 0 0,-1 1 0,1-1 0,0 0 0,-1 1 0,1-1 0,0 0 0,0 1 0,-1-1 0,1 0 0,0 1 0,0-1 0,-1 1 0,1-1 0,0 0 0,0 2 0,-1 0 0,0 1 0,1-1 0,-1 1 0,1-1 0,0 1 0,0 0 0,-1-1 0,2 1 0,-1 0 0,0-1 0,1 1 0,-1 0 0,1-1 0,0 1 0,0-1 0,0 1 0,0-1 0,0 1 0,0-1 0,1 0 0,1 2 0,-2-2 0,-1-1 0,1 1 0,0-1 0,0 0 0,0 0 0,0 0 0,0 0 0,0 1 0,1-1 0,-1-1 0,0 1 0,1 0 0,-1 0 0,0 0 0,1-1 0,-1 1 0,1-1 0,-1 1 0,1-1 0,-1 1 0,1-1 0,-1 0 0,1 0 0,0 0 0,-1 0 0,1 0 0,-1 0 0,1 0 0,-1-1 0,1 1 0,-1 0 0,1-1 0,-1 1 0,1-1 0,-1 0 0,2 0 0,-1-1 0,0 0 0,-1 0 0,1 0 0,-1 0 0,1-1 0,-1 1 0,0 0 0,0-1 0,0 1 0,0-1 0,-1 1 0,1-1 0,-1 1 0,1-1 0,-1 1 0,0-1 0,0-3 0,0 4 0,0 0 0,0 0 0,0 0 0,0 0 0,0 0 0,1 0 0,-1 0 0,1 0 0,-1 0 0,1 0 0,0 0 0,-1 0 0,1 0 0,0 0 0,0 1 0,1-1 0,-1 0 0,0 1 0,0-1 0,1 1 0,-1-1 0,3-1 0,-3 3 0,0 0 0,0 0 0,0 0 0,0 0 0,1 0 0,-1 1 0,0-1 0,0 0 0,0 0 0,0 1 0,0-1 0,0 1 0,0-1 0,0 1 0,0-1 0,0 1 0,0-1 0,0 1 0,-1 0 0,1 0 0,0-1 0,0 1 0,0 0 0,-1 0 0,1 0 0,-1 0 0,1 0 0,0 1 0,16 30 0,-16-32 0,21 66 0,-22-70 0,-1-8 0,1 0 0,2-19 0,-2 29 0,0-1 0,1 0 0,0 0 0,0 0 0,0 1 0,0-1 0,2-3 0,-3 5 0,1 1 0,-1-1 0,1 0 0,-1 0 0,1 1 0,0-1 0,-1 1 0,1-1 0,0 0 0,-1 1 0,1-1 0,0 1 0,0 0 0,-1-1 0,1 1 0,0 0 0,0-1 0,0 1 0,0 0 0,0 0 0,0 0 0,1 0 0,0 0 0,-1 0 0,1 1 0,0-1 0,0 1 0,-1-1 0,1 1 0,-1 0 0,1 0 0,0 0 0,-1 0 0,1 0 0,-1 0 0,0 0 0,1 0 0,-1 1 0,0-1 0,0 0 0,0 1 0,0-1 0,0 1 0,0-1 0,0 1 0,1 2 0,2 7 0,0-1 0,4 18 0,-4-15 0,-3-14 0,0 1 0,0-1 0,0 1 0,-1-1 0,1 1 0,0-1 0,0 0 0,0 1 0,-1-1 0,1 0 0,0 0 0,-1 0 0,1 0 0,0 0 0,-1 1 0,1-1 0,-1 0 0,0 0 0,1-2 0,10-13 0,-10 15 11,0 0 0,0 0 0,0 0 0,-1 0 0,1 1 0,0-1 0,0 0 0,0 1 0,0-1 0,0 1 0,0-1 0,0 1 0,0-1 0,1 1 0,-1 0 0,0-1 0,0 1 0,0 0 0,0 0 0,1 0 0,-1 0 1,0 0-1,0 0 0,0 0 0,0 0 0,0 1 0,1-1 0,-1 0 0,2 1 0,0 2-130,0-1 0,0 1 0,0-1 0,-1 1 0,1 0 1,-1 0-1,4 4 0,-1 1-626,5 4-6081</inkml:trace>
  <inkml:trace contextRef="#ctx0" brushRef="#br0" timeOffset="394.29">960 232 24575,'0'-2'0,"1"1"0,1 0 0,-1 0 0,0 1 0,0-1 0,0 0 0,0 0 0,1 1 0,-1-1 0,0 0 0,1 1 0,-1-1 0,0 1 0,1 0 0,-1-1 0,1 1 0,-1 0 0,0 0 0,1 0 0,-1 0 0,3 1 0,-1-1 0,-1 1 0,0 0 0,1 0 0,-1 0 0,0 0 0,0 0 0,0 0 0,0 1 0,0-1 0,0 1 0,0 0 0,1 2 0,0-2 0,0 1 0,-1 0 0,0 0 0,0 1 0,0-1 0,0 0 0,0 1 0,-1-1 0,1 1 0,-1 0 0,0-1 0,0 1 0,0 0 0,-1 0 0,1 0 0,-1 7 0,-5 0 0,-1-13 0,5 0 0,0 1 0,0-1 0,0 0 0,1 1 0,-1-1 0,0 0 0,1 0 0,-1 1 0,1-1 0,0-3 0,0 1 0,0 0 0,0 0 0,1-1 0,0 1 0,0 0 0,0 0 0,0-1 0,1 1 0,-1 0 0,1 1 0,0-1 0,1 0 0,-1 0 0,4-3 0,-6 6 0,1 0 0,0-1 0,1 1 0,-1 0 0,0 0 0,0 1 0,0-1 0,0 0 0,1 0 0,-1 1 0,0-1 0,1 0 0,-1 1 0,1-1 0,-1 1 0,1 0 0,-1 0 0,1-1 0,-1 1 0,1 0 0,-1 0 0,1 0 0,-1 0 0,1 1 0,-1-1 0,0 0 0,1 1 0,-1-1 0,1 1 0,-1-1 0,0 1 0,1 0 0,-1-1 0,0 1 0,0 0 0,1 0 0,-1 0 0,0 0 0,0 0 0,0 0 0,0 0 0,0 1 0,1 1 0,0 0-91,0 1 0,0-1 0,0 1 0,0-1 0,0 1 0,-1 0 0,0 0 0,0 0 0,0 0 0,0 0 0,0 0 0,-1 0 0,0 0 0,0 7 0,-1-6-6735</inkml:trace>
  <inkml:trace contextRef="#ctx0" brushRef="#br0" timeOffset="609">1291 13 24575,'0'4'0,"0"6"0,0 6 0,0 7 0,0 10 0,0 8 0,0 8 0,0 3 0,0-2 0,0-4 0,2-4 0,2-5 0,-1-7 0,-1-6 0,0-7-8191</inkml:trace>
  <inkml:trace contextRef="#ctx0" brushRef="#br0" timeOffset="1845.3">1630 161 24575,'0'2'0,"0"1"0,0-1 0,0 1 0,0 0 0,0-1 0,1 1 0,-1-1 0,1 1 0,0-1 0,2 5 0,-2-3 0,7 27 0,-2 1 0,0 1 0,-2-1 0,-2 1 0,-2 49 0,0-82 0,-4 29 0,4-28 0,0 0 0,0 0 0,0-1 0,0 1 0,0 0 0,0 0 0,-1 0 0,1 0 0,0 0 0,-1 0 0,1-1 0,-1 1 0,1 0 0,-1 0 0,1-1 0,-1 1 0,1 0 0,-1-1 0,0 1 0,1 0 0,-1-1 0,0 1 0,1-1 0,-1 1 0,0-1 0,-1 1 0,1-1 0,0-1 0,1 1 0,-1 0 0,0-1 0,1 1 0,-1-1 0,1 1 0,-1-1 0,1 0 0,-1 1 0,1-1 0,-1 1 0,1-1 0,-1 0 0,1 1 0,0-1 0,-1 0 0,1 0 0,0 1 0,0-1 0,-1 0 0,1 0 0,0 1 0,0-1 0,0-1 0,-3-24 0,3 22 0,-2-23 0,1-1 0,2 1 0,1-1 0,6-30 0,-6 43 0,2 0 0,0 1 0,0-1 0,2 1 0,0 0 0,0 0 0,1 1 0,1 0 0,9-13 0,-14 22 0,0 0 0,1 1 0,-1 0 0,1 0 0,0 0 0,0 0 0,7-4 0,-10 6 0,0 1 0,0-1 0,0 1 0,0-1 0,0 1 0,0 0 0,0 0 0,0-1 0,0 1 0,0 0 0,0 0 0,1 0 0,-1 0 0,0 0 0,0 0 0,0 1 0,0-1 0,0 0 0,0 0 0,0 1 0,0-1 0,0 1 0,0-1 0,0 1 0,0-1 0,0 1 0,0 0 0,0-1 0,-1 1 0,1 0 0,0 0 0,0 0 0,-1-1 0,1 1 0,0 0 0,-1 0 0,1 0 0,-1 1 0,3 4 0,-1-1 0,-1 1 0,1 0 0,-1-1 0,0 1 0,0 0 0,0 0 0,-1 0 0,0 0 0,0 0 0,-1-1 0,0 1 0,-2 11 0,1-11 0,0 1 0,0 0 0,-1-1 0,1 0 0,-1 1 0,-1-1 0,1 0 0,-1-1 0,0 1 0,0-1 0,-8 8 0,17-16 0,1 0 0,-1 0 0,1 1 0,0 0 0,0 0 0,0 0 0,0 1 0,0 0 0,0 0 0,0 0 0,1 1 0,7 0 0,-10 0 0,0 0 0,-1 0 0,1 1 0,0-1 0,-1 1 0,1-1 0,0 1 0,-1 0 0,1 1 0,-1-1 0,1 1 0,-1-1 0,0 1 0,0 0 0,0 0 0,0 1 0,0-1 0,0 1 0,0-1 0,-1 1 0,1 0 0,-1 0 0,0 0 0,0 0 0,0 0 0,2 5 0,-4-7 0,1 1 0,-1 0 0,1-1 0,-1 1 0,0 0 0,0 0 0,0 0 0,0-1 0,0 1 0,0 0 0,0 0 0,0 0 0,-1-1 0,1 1 0,-1 0 0,1-1 0,-1 1 0,0 0 0,0-1 0,-1 3 0,0-1 0,-1 0 0,1 0 0,-1-1 0,0 1 0,0-1 0,0 1 0,0-1 0,0 0 0,-6 2 0,3-1 0,0 0 0,-1 0 0,1-1 0,-1 0 0,0-1 0,1 1 0,-1-1 0,0-1 0,0 1 0,-10-1 0,15 0 0,0-1 0,0 1 0,1 0 0,-1-1 0,0 1 0,1-1 0,-1 0 0,1 1 0,-1-1 0,1 0 0,-1 0 0,1 0 0,0 0 0,-1 0 0,1 0 0,0 0 0,0-1 0,-1 1 0,1 0 0,0-1 0,1 1 0,-1-1 0,0 1 0,0-1 0,0 1 0,1-1 0,-1 1 0,1-1 0,0 0 0,-1 1 0,1-1 0,0 0 0,0 0 0,0 1 0,0-1 0,0 0 0,0 1 0,1-1 0,-1 0 0,0 1 0,1-1 0,-1 0 0,1 1 0,0-1 0,0 1 0,-1-1 0,1 1 0,0-1 0,0 1 0,0 0 0,1-1 0,-1 1 0,0 0 0,0 0 0,1 0 0,-1 0 0,3-2 0,13-3-1365,0 1-5461</inkml:trace>
  <inkml:trace contextRef="#ctx0" brushRef="#br0" timeOffset="2492.63">1997 260 24575,'0'-1'0,"0"0"0,0 0 0,0 0 0,0 0 0,0 0 0,0 0 0,0 0 0,0 1 0,0-1 0,0 0 0,-1 0 0,1 0 0,0 0 0,-1 0 0,1 1 0,-1-1 0,1 0 0,0 0 0,-1 1 0,0-1 0,1 0 0,-1 1 0,1-1 0,-1 0 0,0 1 0,1-1 0,-1 1 0,0-1 0,0 1 0,0 0 0,1-1 0,-1 1 0,0 0 0,0-1 0,0 1 0,0 0 0,1 0 0,-1 0 0,0 0 0,0 0 0,0 0 0,0 0 0,0 0 0,0 0 0,0 0 0,1 0 0,-1 1 0,0-1 0,0 0 0,0 1 0,-1 0 0,-2 0 0,0 1 0,0 0 0,0 0 0,0 0 0,1 1 0,-1-1 0,1 1 0,-1 0 0,-3 5 0,5-6 0,0 1 0,1 0 0,-1 0 0,1-1 0,0 1 0,-1 0 0,1 0 0,1 0 0,-1 0 0,0 0 0,1 1 0,0 4 0,-1-7 0,1 0 0,1 0 0,-1 0 0,0 0 0,0 0 0,0 0 0,1 0 0,-1 0 0,0 0 0,1 0 0,-1 0 0,1 0 0,-1 0 0,1 0 0,-1 0 0,1 0 0,0-1 0,-1 1 0,1 0 0,0 0 0,0-1 0,0 1 0,-1 0 0,1-1 0,0 1 0,0-1 0,0 1 0,0-1 0,0 0 0,0 1 0,0-1 0,0 0 0,0 0 0,0 1 0,0-1 0,1 0 0,-1 0 0,0 0 0,1-1 0,0 1 0,0-1 0,0 1 0,-1-1 0,1 1 0,0-1 0,-1 0 0,1 0 0,-1 0 0,1 0 0,-1 0 0,1 0 0,-1-1 0,1 1 0,-1 0 0,0-1 0,0 1 0,0-1 0,0 1 0,0-1 0,0 0 0,0 1 0,-1-1 0,1 0 0,0 1 0,-1-1 0,1-3 0,3-16 0,-4 17 0,0 7 0,0 2 0,1 0 0,-1 1 0,1-1 0,0 0 0,1 1 0,-1-1 0,1 0 0,4 9 0,-6-13 0,1 0 0,-1 0 0,1 0 0,-1 0 0,1 0 0,0 0 0,-1 0 0,1 0 0,0 0 0,0 0 0,-1 0 0,1 0 0,0 0 0,0-1 0,0 1 0,0 0 0,0-1 0,0 1 0,1-1 0,-1 1 0,0-1 0,0 1 0,0-1 0,0 0 0,1 1 0,-1-1 0,0 0 0,0 0 0,0 0 0,1 0 0,-1 0 0,0 0 0,0-1 0,0 1 0,1 0 0,-1-1 0,0 1 0,0 0 0,0-1 0,0 1 0,0-1 0,0 0 0,0 1 0,2-2 0,0-1 0,0-1 0,0 1 0,-1 0 0,1-1 0,-1 1 0,1-1 0,-1 0 0,0 0 0,-1 0 0,3-7 0,-3 8 0,0-1 0,0 1 0,1 0 0,-1-1 0,1 1 0,-1 0 0,1 0 0,0 0 0,1 0 0,-1 1 0,0-1 0,1 0 0,-1 1 0,7-5 0,-8 7 0,-1 0 0,1-1 0,0 1 0,0 0 0,0-1 0,0 1 0,0 0 0,0 0 0,-1 0 0,1 0 0,0 0 0,0 0 0,0 0 0,0 0 0,0 0 0,0 0 0,0 1 0,0-1 0,-1 0 0,1 0 0,0 1 0,0-1 0,1 1 0,0 1 0,0-1 0,-1 1 0,1 0 0,0 0 0,-1-1 0,1 1 0,-1 0 0,3 4 0,0 3 0,0 1 0,-1-1 0,4 12 0,-7-20 0,2 6 0,0 0 0,0 0 0,-1 0 0,1 1 0,-2-1 0,1 0 0,-2 14 0,-1-62 0,4 30 0,0 0 0,1-1 0,0 1 0,6-14 0,-8 22 0,0 1 0,0-1 0,1 0 0,-1 1 0,0-1 0,1 1 0,0-1 0,0 1 0,0-1 0,0 1 0,0 0 0,0 0 0,0 0 0,1 1 0,-1-1 0,1 0 0,-1 1 0,1-1 0,0 1 0,-1 0 0,1 0 0,3-1 0,-4 3-54,0-1-1,1 0 0,-1 1 1,0-1-1,0 1 1,0 0-1,0 0 0,0 0 1,0 0-1,0 0 1,0 0-1,0 0 0,0 1 1,-1-1-1,1 1 0,0-1 1,-1 1-1,0 0 1,1-1-1,-1 1 0,0 0 1,0 0-1,0 0 1,2 4-1,3 7-6771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1:04.616"/>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51,'0'-1,"1"1,-1 0,0-1,1 1,-1-1,1 1,-1 0,0-1,1 1,-1 0,1 0,-1-1,1 1,-1 0,1 0,0 0,-1 0,1-1,-1 1,1 0,-1 0,1 0,-1 0,1 0,-1 0,1 1,0-1,-1 0,1 0,-1 0,1 1,23 4,-22-5,40 8,1-2,86 1,-53-4,732 54,-112-5,-467-46,-61-4,-110 5,7 0,-2-8,-165-23,34 11,-319-62,-4 22,-739 13,1115 40,8 0,-1 0,0 0,1 1,-1 0,1 1,-12 2,19-3,0-1,-1 0,1 0,0 0,0 0,-1 0,1 0,0 0,0 1,-1-1,1 0,0 0,0 0,0 0,0 1,-1-1,1 0,0 0,0 0,0 1,0-1,0 0,-1 0,1 1,0-1,0 0,0 1,0-1,0 0,0 0,0 1,0-1,0 0,0 0,0 1,8 8,19 7,-23-14,23 11,-15-9</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1:11.084"/>
    </inkml:context>
    <inkml:brush xml:id="br0">
      <inkml:brushProperty name="width" value="0.025" units="cm"/>
      <inkml:brushProperty name="height" value="0.025" units="cm"/>
    </inkml:brush>
  </inkml:definitions>
  <inkml:trace contextRef="#ctx0" brushRef="#br0">1463 24 24575,'-12'-1'0,"0"-1"0,0-1 0,-22-6 0,32 8 0,-11-2 0,0 1 0,0 0 0,0 1 0,0 1 0,0 0 0,0 1 0,0 0 0,0 1 0,-18 4 0,-9 1 0,37-6 0,1-1 0,0 1 0,-1 0 0,1 0 0,0 0 0,0 0 0,0 0 0,0 0 0,0 1 0,0-1 0,0 1 0,0-1 0,1 1 0,-1 0 0,0 0 0,1-1 0,-1 1 0,1 0 0,0 0 0,0 1 0,0-1 0,0 0 0,0 0 0,0 0 0,1 1 0,-1-1 0,1 0 0,-1 3 0,-1 10 0,1 0 0,0 0 0,3 22 0,-2-15 0,33 649 0,19 16 0,-64-339 0,3-223 0,8 138 0,1-223 0,-1-31 0,1 0 0,0 0 0,0 0 0,1 0 0,0 0 0,1 0 0,0 0 0,6 17 0,-7-24 0,0-1 0,1 0 0,-1 1 0,0-1 0,0 0 0,1 0 0,-1 0 0,0 0 0,1 0 0,-1 0 0,1 0 0,0-1 0,-1 1 0,1 0 0,-1-1 0,1 1 0,0-1 0,0 0 0,-1 0 0,1 1 0,0-1 0,0 0 0,-1 0 0,1-1 0,0 1 0,-1 0 0,1-1 0,0 1 0,1-1 0,10-3 0,-1 0 0,0 0 0,12-8 0,-3 3 0,91-30 0,-111 38-50,0 1-1,-1 0 1,1 0-1,-1 0 0,1-1 1,0 1-1,-1 0 1,1-1-1,-1 1 1,1 0-1,-1-1 0,1 1 1,-1-1-1,1 1 1,-1-1-1,0 1 1,1-1-1,-1 1 0,1-1 1,-1 1-1,0-1 1,0 1-1,1-1 1,-1 0-1,0 1 1,0-2-1,-1-5-6775</inkml:trace>
  <inkml:trace contextRef="#ctx0" brushRef="#br0" timeOffset="747.08">48 1501 24575,'-16'-29'-5050,"9"16"5746,0 0 0,2-1-1,-6-16 1,11 29-675,0 0 0,-1 0-1,1 1 1,0-1 0,0 0-1,0 0 1,0 0-1,0 0 1,-1 0 0,2 1-1,-1-1 1,0 0 0,0 0-1,0 0 1,0 0 0,1 1-1,-1-1 1,0 0-1,1 0 1,-1 0 0,1 0 14,-1 1 0,1 0 0,-1-1 0,1 1 0,-1 0 0,1 0 0,0 0 0,-1-1 0,1 1 0,-1 0 0,1 0 0,-1 0 0,1 0 0,0 0 0,-1 0 0,1 0 0,-1 0 0,1 0 0,0 0 0,-1 0 0,2 1 0,2 0 142,1 1 1,0 0-1,-1 0 0,0 1 0,9 5 0,6 7-177,0 1 0,-1 1 0,-1 0 0,25 33 0,51 85 0,-73-103 0,-13-23 0,-3-9 0,-4-19 0,-10-38 0,-28-88 0,17 69 0,9 36 0,4 14 0,2 0 0,-5-34 0,11 60 0,0 0 0,0-1 0,-1 1 0,1 0 0,0-1 0,0 1 0,0 0 0,0-1 0,0 1 0,0 0 0,0-1 0,0 1 0,0 0 0,0-1 0,1 1 0,-1 0 0,0-1 0,0 1 0,0 0 0,0-1 0,0 1 0,1 0 0,-1-1 0,0 1 0,0 0 0,0 0 0,1-1 0,7 5 0,9 18 0,-16-20 0,19 27-1365,-2-1-5461</inkml:trace>
  <inkml:trace contextRef="#ctx0" brushRef="#br0" timeOffset="2087.03">387 1416 24575,'0'-1'0,"0"0"0,0 0 0,-1 0 0,1 0 0,0 0 0,-1 0 0,1 0 0,-1 0 0,0 0 0,1 0 0,-1 0 0,0 0 0,1 0 0,-1 0 0,0 0 0,0 1 0,0-1 0,0 0 0,0 1 0,0-1 0,0 0 0,0 1 0,0 0 0,0-1 0,0 1 0,0-1 0,0 1 0,0 0 0,-1 0 0,1 0 0,0 0 0,-1 0 0,-1-1 0,0 1 0,0 0 0,0 0 0,1 0 0,-1 0 0,0 0 0,0 1 0,1-1 0,-1 1 0,0 0 0,1 0 0,-4 1 0,3 1 0,0 0 0,0-1 0,1 1 0,-1 1 0,1-1 0,0 0 0,0 0 0,0 1 0,0-1 0,1 1 0,-1 0 0,1-1 0,0 1 0,0 0 0,0 0 0,1 0 0,-1 6 0,1-8 0,0 0 0,0-1 0,0 1 0,0 0 0,0 0 0,0-1 0,0 1 0,1 0 0,-1 0 0,1-1 0,-1 1 0,1 0 0,0-1 0,-1 1 0,1-1 0,0 1 0,0-1 0,0 1 0,0-1 0,1 1 0,-1-1 0,0 0 0,1 0 0,-1 0 0,0 0 0,1 0 0,-1 0 0,1 0 0,0 0 0,-1 0 0,1-1 0,0 1 0,-1-1 0,1 1 0,0-1 0,0 0 0,-1 0 0,1 1 0,0-1 0,2-1 0,-1 1 0,-1 0 0,1-1 0,-1 1 0,0-1 0,1 0 0,-1 0 0,0 0 0,0 0 0,0 0 0,0 0 0,0 0 0,0-1 0,0 1 0,0-1 0,0 1 0,0-1 0,-1 0 0,1 0 0,-1 0 0,0 0 0,1 0 0,-1 0 0,0 0 0,2-5 0,-2 3 0,1 0 0,-1-1 0,0 1 0,0-1 0,-1 1 0,1-1 0,-1 0 0,0 1 0,0-1 0,0 0 0,-3-8 0,5 16 0,-1 0 0,0-1 0,0 1 0,1 0 0,-1-1 0,1 1 0,0-1 0,0 0 0,0 0 0,3 4 0,-3-5 0,-1 0 0,0-1 0,0 1 0,0 0 0,1 0 0,-1-1 0,0 1 0,1 0 0,-1-1 0,1 1 0,-1-1 0,1 0 0,-1 0 0,1 1 0,-1-1 0,1 0 0,-1 0 0,1 0 0,-1-1 0,0 1 0,1 0 0,-1 0 0,1-1 0,-1 1 0,1-1 0,-1 1 0,0-1 0,1 0 0,-1 1 0,2-3 0,0 1 0,0-1 0,0 1 0,-1-1 0,1 0 0,-1 0 0,0 0 0,0 0 0,0 0 0,0 0 0,0-1 0,-1 1 0,0-1 0,1 1 0,-1-1 0,-1 1 0,1-1 0,0 0 0,-1 1 0,0-1 0,0 0 0,0 0 0,-1-5 0,-1-7 0,-1 1 0,0-1 0,-11-27 0,10 29 0,-1-3 0,-1 0 0,-1 0 0,0 1 0,-1 0 0,0 0 0,-15-18 0,23 33 0,-1 1 0,1-1 0,0 1 0,0 0 0,-1-1 0,1 1 0,0 0 0,0-1 0,-1 1 0,1 0 0,0 0 0,-1-1 0,1 1 0,0 0 0,-1 0 0,1 0 0,-1 0 0,1-1 0,0 1 0,-1 0 0,1 0 0,-1 0 0,1 0 0,0 0 0,-1 0 0,1 0 0,-1 0 0,1 0 0,0 0 0,-1 0 0,0 0 0,-4 13 0,6 20 0,4-13 0,0-1 0,1 1 0,0-1 0,2 0 0,0-1 0,2 1 0,0-2 0,1 0 0,0 0 0,1 0 0,24 22 0,-34-37 0,0 0 0,1 0 0,-1 0 0,1 0 0,-1 0 0,1-1 0,0 1 0,0-1 0,0 0 0,0 1 0,0-1 0,0-1 0,0 1 0,3 0 0,-4-1 0,-1 0 0,0 0 0,1-1 0,-1 1 0,0 0 0,1-1 0,-1 1 0,0-1 0,0 0 0,1 1 0,-1-1 0,0 0 0,0 1 0,0-1 0,0 0 0,0 0 0,0 0 0,0 0 0,-1 0 0,1 0 0,0 0 0,0-1 0,-1 1 0,1 0 0,-1 0 0,1 0 0,-1-1 0,1 1 0,-1 0 0,0-1 0,0 1 0,0 0 0,1-1 0,-2-1 0,2-49 0,-2 30 0,0 17 0,1 6 0,0 5 0,0-1 0,0 0 0,1 0 0,0 0 0,0 0 0,2 5 0,-3-9 0,0 0 0,0 0 0,1 0 0,-1 0 0,0-1 0,1 1 0,-1 0 0,1 0 0,-1 0 0,1 0 0,-1-1 0,1 1 0,0 0 0,-1 0 0,1-1 0,0 1 0,0-1 0,-1 1 0,1-1 0,0 1 0,0-1 0,0 1 0,0-1 0,0 1 0,0-1 0,0 0 0,0 0 0,-1 0 0,1 1 0,0-1 0,0 0 0,0 0 0,0 0 0,0 0 0,0-1 0,0 1 0,0 0 0,0 0 0,2-1 0,-2 0 0,0 0 0,1 0 0,-1 0 0,0 0 0,0-1 0,0 1 0,0 0 0,0 0 0,-1-1 0,1 1 0,0-1 0,0 1 0,-1-1 0,1 1 0,-1-1 0,0 1 0,1-1 0,-1 1 0,0-1 0,0 1 0,0-1 0,0-2 0,-2-38 0,2 39 0,-5-20 0,4 22 0,2 14 0,0-10 0,0 1 0,1 0 0,-1 0 0,1 0 0,-1-1 0,1 1 0,0-1 0,1 1 0,-1-1 0,0 0 0,1 0 0,0 0 0,5 5 0,-7-7 0,0-1 0,0 1 0,1 0 0,-1 0 0,0-1 0,0 1 0,0-1 0,1 1 0,-1-1 0,0 1 0,1-1 0,-1 0 0,0 0 0,1 0 0,-1 0 0,0 0 0,4 0 0,-4 0 0,0-1 0,1 0 0,-1 1 0,1-1 0,-1 0 0,0 0 0,1 0 0,-1 0 0,0 0 0,0 0 0,0 0 0,0 0 0,0-1 0,0 1 0,0 0 0,0-1 0,-1 1 0,1 0 0,0-3 0,2-2 0,-2 0 0,1 0 0,0-1 0,-1 1 0,-1 0 0,1-1 0,-1-11 0,0 14 0,0 1 0,0-1 0,-1 0 0,0 0 0,0 0 0,0 0 0,0 1 0,0-1 0,-1 0 0,1 1 0,-1-1 0,0 1 0,-4-6 0,6 9 0,-1-1 0,1 1 0,0 0 0,-1 0 0,1-1 0,0 1 0,-1 0 0,1 0 0,-1-1 0,1 1 0,0 0 0,-1 0 0,1 0 0,-1 0 0,1-1 0,-1 1 0,1 0 0,0 0 0,-1 0 0,1 0 0,-1 0 0,1 0 0,-1 0 0,1 0 0,0 0 0,-1 1 0,1-1 0,-1 0 0,1 0 0,-1 0 0,1 0 0,0 1 0,-1-1 0,1 0 0,0 0 0,-1 1 0,1-1 0,-1 0 0,1 0 0,0 1 0,0-1 0,-1 0 0,1 1 0,0-1 0,0 1 0,-1-1 0,1 0 0,0 1 0,0-1 0,0 1 0,0-1 0,0 0 0,0 1 0,0-1 0,0 1 0,-1-1 0,2 1 0,-7 27 0,5-19 0,1 0 0,1 0 0,-1-1 0,1 1 0,1-1 0,4 17 0,-6-23 0,1 0 0,-1 0 0,1 0 0,0 0 0,-1 0 0,1-1 0,0 1 0,0 0 0,1 0 0,-1-1 0,0 1 0,0-1 0,1 1 0,-1-1 0,1 0 0,0 1 0,-1-1 0,1 0 0,0 0 0,-1 0 0,1 0 0,0 0 0,0 0 0,0-1 0,0 1 0,0-1 0,0 1 0,0-1 0,0 0 0,0 0 0,0 0 0,0 0 0,0 0 0,0 0 0,4-1 0,-3 0 0,-1 0 0,1-1 0,0 1 0,0-1 0,-1 1 0,1-1 0,-1 0 0,0 0 0,1 0 0,-1 0 0,0 0 0,0-1 0,0 1 0,-1-1 0,1 1 0,-1-1 0,1 0 0,-1 1 0,0-1 0,1-4 0,2-3 0,-1-1 0,0-1 0,2-21 0,-3 8 0,-2-42 0,0 71 0,0 0 0,1-1 0,0 1 0,-1 0 0,2 0 0,-1-1 0,0 1 0,1 0 0,-1-1 0,1 0 0,0 1 0,0-1 0,1 0 0,-1 0 0,1 0 0,4 5 0,6 2 0,-8-7 0,-1 1 0,1 0 0,-1 0 0,0 0 0,0 1 0,6 7 0,-10-11 0,1 1 0,0 0 0,-1-1 0,1 1 0,-1 0 0,1-1 0,-1 1 0,0 0 0,1 0 0,-1-1 0,0 1 0,-1 0 0,1 0 0,0-1 0,0 1 0,-1 0 0,1-1 0,-1 1 0,1 0 0,-1-1 0,0 1 0,0 0 0,1-1 0,-1 1 0,0-1 0,0 0 0,-2 2 0,-1 1-195,1 0 0,-1 0 0,0-1 0,0 1 0,-1-1 0,-5 3 0,-9 5-6631</inkml:trace>
  <inkml:trace contextRef="#ctx0" brushRef="#br0" timeOffset="2426.08">140 1871 24575,'8'0'0,"0"-1"0,1 0 0,-1-1 0,0 0 0,0 0 0,0 0 0,10-6 0,54-30 0,-47 24 0,139-82 0,96-51 0,-49 47 0,-185 90 0,-26 10 0,0 0 0,0 0 0,0 0 0,0 0 0,0 0 0,0 0 0,0 0 0,0 0 0,0 0 0,0 0 0,0 0 0,0 0 0,0 0 0,0 1 0,0-1 0,0 0 0,0 0 0,0 0 0,0 0 0,0 0 0,0 0 0,0 0 0,0 0 0,0 0 0,0 0 0,0 0 0,0 0 0,0 0 0,0 0 0,0 0 0,0 0 0,1 0 0,-1 0 0,0 0 0,0 0 0,0 0 0,0 0 0,0 0 0,0 0 0,0 0 0,0 0 0,0 0 0,0 0 0,0 0 0,0 0 0,0 0 0,0 0 0,-7 7 0,-14 7 0,-10 5-1365,-2 0-5461</inkml:trace>
  <inkml:trace contextRef="#ctx0" brushRef="#br0" timeOffset="2741.73">111 2018 24575,'-2'0'0,"1"0"0,7-5 0,11-6 0,16-8 0,20-11 0,18-11 0,16-8 0,12-5 0,7-2 0,3-2 0,-3 6 0,-12 8 0,-19 11 0,-23 9 0,-21 8 0,-15 8-8191</inkml:trace>
  <inkml:trace contextRef="#ctx0" brushRef="#br0" timeOffset="3536.94">656 1843 24575,'-1'-5'0,"-3"10"0,-2 11 0,3 45 0,6 83 0,-1-73 0,-4-52 0,2-19 0,0 1 0,-1-1 0,1 0 0,0 0 0,0 0 0,0 1 0,0-1 0,0 0 0,-1 0 0,1 0 0,0 0 0,0 0 0,0 1 0,-1-1 0,1 0 0,0 0 0,0 0 0,-1 0 0,1 0 0,0 0 0,0 0 0,0 0 0,-1 0 0,1 0 0,0 0 0,0 0 0,-1 0 0,1 0 0,0 0 0,0 0 0,-1 0 0,1 0 0,0 0 0,0 0 0,-1 0 0,1-1 0,-3-1 0,-1-1 0,1 1 0,0-1 0,0 0 0,-5-6 0,-7-7 0,15 15 0,-1 0 0,0 1 0,1-1 0,-1 1 0,1-1 0,-1 0 0,0 1 0,0-1 0,1 1 0,-1 0 0,0-1 0,0 1 0,0-1 0,1 1 0,-1 0 0,0 0 0,0 0 0,0-1 0,0 1 0,0 0 0,1 0 0,-1 0 0,0 0 0,0 0 0,0 1 0,0-1 0,0 0 0,0 0 0,0 1 0,1 0 0,-1 0 0,1-1 0,0 1 0,0 0 0,0 0 0,0 0 0,0 0 0,0-1 0,0 1 0,0 0 0,1 0 0,-1 0 0,0 0 0,0-1 0,1 1 0,-1 0 0,0 0 0,1 0 0,-1-1 0,1 1 0,-1 0 0,1-1 0,0 1 0,-1 0 0,1-1 0,-1 1 0,1-1 0,0 1 0,1 0 0,0 1 0,0 0 0,0 0 0,0-1 0,0 1 0,0 0 0,1-1 0,-1 0 0,1 1 0,-1-1 0,1 0 0,-1 0 0,1 0 0,0-1 0,-1 1 0,1-1 0,0 1 0,0-1 0,-1 0 0,1 0 0,0 0 0,0 0 0,0-1 0,-1 1 0,4-2 0,-1 0 0,-1 0 0,0 0 0,-1 0 0,1-1 0,0 0 0,-1 1 0,1-2 0,-1 1 0,0 0 0,0 0 0,0-1 0,0 0 0,3-7 0,-4 8 21,1-1-147,0-1 0,-1 1 0,0 0 0,0 0 0,0-1 0,0 1 0,-1-1 0,0 1 0,0-1 0,1-5 0</inkml:trace>
  <inkml:trace contextRef="#ctx0" brushRef="#br0" timeOffset="4707.5">281 2648 24575,'-3'-5'0,"0"1"0,0 0 0,-1 0 0,0 0 0,0 1 0,0-1 0,0 1 0,0 0 0,-1 0 0,-7-4 0,10 6 0,0 1 0,0-1 0,1 0 0,-1 1 0,0 0 0,0-1 0,0 1 0,0 0 0,0 0 0,0 0 0,0 0 0,0 0 0,0 0 0,1 1 0,-1-1 0,0 0 0,0 1 0,0 0 0,0-1 0,1 1 0,-1 0 0,0 0 0,1 0 0,-1 0 0,0 0 0,1 1 0,0-1 0,-1 0 0,1 1 0,0-1 0,-2 3 0,-3 5 0,1 1 0,0-1 0,1 1 0,0-1 0,1 1 0,0 1 0,0-1 0,1 0 0,-1 11 0,0 8 0,2 0 0,2 30 0,-1-49 0,1 0 0,0 1 0,1-1 0,0 0 0,1-1 0,0 1 0,1 0 0,0-1 0,7 13 0,-9-19 0,0 0 0,0 0 0,0 0 0,1 0 0,-1-1 0,1 1 0,0-1 0,0 0 0,0 1 0,0-1 0,0-1 0,0 1 0,0 0 0,1-1 0,-1 1 0,1-1 0,-1 0 0,1 0 0,-1-1 0,1 1 0,0-1 0,-1 0 0,1 0 0,0 0 0,-1 0 0,1 0 0,0-1 0,-1 0 0,5-1 0,1 0 0,-1-1 0,0 0 0,0-1 0,0 0 0,0 0 0,-1-1 0,0 0 0,0 0 0,0-1 0,0 0 0,-1 0 0,0 0 0,0-1 0,-1 0 0,0 0 0,5-9 0,-4 5 0,0 0 0,-1 0 0,-1 0 0,0 0 0,0-1 0,-1 1 0,-1-1 0,0 0 0,-1 0 0,0 0 0,-1-16 0,0 25 0,0 0 0,-1 1 0,1-1 0,-1 0 0,0 1 0,0-1 0,0 1 0,0-1 0,0 1 0,0-1 0,-2-2 0,2 5 0,1 0 0,0-1 0,0 1 0,-1 0 0,1-1 0,-1 1 0,1 0 0,0 0 0,-1-1 0,1 1 0,-1 0 0,1 0 0,0-1 0,-1 1 0,1 0 0,-1 0 0,1 0 0,-1 0 0,1 0 0,-1 0 0,1 0 0,0 0 0,-1 0 0,1 0 0,-2 0 0,1 1 0,0-1 0,0 1 0,0-1 0,0 1 0,1 0 0,-1 0 0,0-1 0,0 1 0,0 0 0,1 0 0,-1 0 0,0 0 0,1 0 0,-1 0 0,0 1 0,-3 7 0,0-1 0,1 1 0,0 0 0,-3 17 0,5-22 0,1 1 0,-1-1 0,1 0 0,0 0 0,0 1 0,0-1 0,0 0 0,1 1 0,0-1 0,0 0 0,0 0 0,3 8 0,-3-11 0,-1 0 0,1 0 0,-1 0 0,1 0 0,0 0 0,-1 0 0,1 0 0,0 0 0,0 0 0,-1-1 0,1 1 0,0 0 0,0 0 0,0-1 0,0 1 0,0 0 0,0-1 0,0 1 0,1-1 0,-1 0 0,0 1 0,0-1 0,0 0 0,0 0 0,1 1 0,-1-1 0,0 0 0,0 0 0,0 0 0,1-1 0,-1 1 0,0 0 0,0 0 0,0-1 0,0 1 0,1 0 0,1-2 0,-1 1 0,0-1 0,-1 1 0,1-1 0,0 1 0,0-1 0,-1 0 0,1 0 0,-1 0 0,1 1 0,-1-1 0,0-1 0,0 1 0,0 0 0,0 0 0,0 0 0,-1-1 0,1 1 0,0-3 0,0-1 0,-1 0 0,0 0 0,0 0 0,0 0 0,-1 0 0,1 0 0,-2 0 0,1 0 0,-1 0 0,0 0 0,0 1 0,-5-11 0,6 16 0,1-1 0,0 1 0,0 0 0,0 0 0,0 0 0,0 0 0,0 0 0,0 0 0,0-1 0,0 1 0,0 0 0,0 0 0,0 0 0,-1 0 0,1 0 0,0 0 0,0 0 0,0 0 0,0-1 0,0 1 0,0 0 0,-1 0 0,1 0 0,0 0 0,0 0 0,0 0 0,0 0 0,0 0 0,-1 0 0,1 0 0,0 0 0,0 0 0,0 0 0,0 0 0,0 0 0,-1 0 0,1 0 0,0 0 0,0 0 0,0 0 0,0 0 0,0 0 0,-1 0 0,1 1 0,0-1 0,0 0 0,0 0 0,0 0 0,0 0 0,0 0 0,-3 11 0,2 12 0,2-18 0,1 0 0,0 0 0,0-1 0,0 1 0,0-1 0,1 1 0,0-1 0,5 7 0,-7-10 0,0 0 0,0 1 0,0-1 0,0 0 0,-1 0 0,2 0 0,-1 0 0,0 0 0,0 0 0,0-1 0,0 1 0,0 0 0,1 0 0,-1-1 0,0 1 0,1-1 0,-1 1 0,0-1 0,1 0 0,-1 1 0,1-1 0,-1 0 0,0 0 0,1 0 0,-1 0 0,1 0 0,-1 0 0,1-1 0,-1 1 0,0 0 0,1-1 0,-1 1 0,0-1 0,1 1 0,1-2 0,-2 1 0,0-1 0,0 1 0,1-1 0,-1 1 0,0-1 0,0 1 0,0-1 0,-1 0 0,1 0 0,0 0 0,-1 1 0,1-1 0,-1 0 0,0 0 0,1 0 0,-1 0 0,0 0 0,0-2 0,-5-38 0,4 31 0,-2-2 0,2 9 0,1-1 0,-1 1 0,0 0 0,1-1 0,0 0 0,0 1 0,1-1 0,0-6 0,0 10 0,-1 1 0,0-1 0,0 1 0,1-1 0,-1 1 0,0 0 0,1-1 0,-1 1 0,1 0 0,-1-1 0,1 1 0,-1 0 0,0-1 0,1 1 0,-1 0 0,1 0 0,-1 0 0,1-1 0,-1 1 0,1 0 0,-1 0 0,1 0 0,-1 0 0,1 0 0,0 0 0,-1 0 0,1 0 0,-1 0 0,1 0 0,-1 0 0,1 0 0,-1 1 0,1-1 0,-1 0 0,1 0 0,-1 0 0,1 1 0,-1-1 0,0 0 0,1 1 0,-1-1 0,1 0 0,-1 1 0,1 0 0,20 15 0,-15-10 0,0 1 0,-1-1 0,0 1 0,8 12 0,-12-16 0,1 0 0,-1-1 0,0 1 0,0 0 0,0 0 0,0 0 0,0 0 0,0-1 0,-1 1 0,1 0 0,-1 0 0,0 1 0,0-1 0,0 0 0,-1 0 0,0 3 0,1-5 0,0 0 0,0-1 0,0 1 0,0-1 0,-1 1 0,1-1 0,0 1 0,0-1 0,-1 1 0,1 0 0,0-1 0,-1 1 0,1-1 0,0 0 0,-1 1 0,1-1 0,-1 1 0,1-1 0,-1 0 0,1 1 0,-1-1 0,1 0 0,-1 1 0,0-1 0,1 0 0,-1 0 0,0 1 0,0-2 0,0 1 0,0 0 0,0 0 0,0-1 0,0 1 0,1 0 0,-1-1 0,0 1 0,0-1 0,1 1 0,-1-1 0,0 0 0,0 1 0,1-1 0,-2-1 0,-1-2 0,0 1 0,1-1 0,0 0 0,-1 0 0,1-1 0,-2-4 0,2 1 0,0-1 0,1 1 0,-1-1 0,2 0 0,-1 1 0,1-1 0,2-12 0,-2 19 0,0-1 0,1 1 0,-1-1 0,1 1 0,0-1 0,0 1 0,0 0 0,0-1 0,0 1 0,1 0 0,-1 0 0,1 0 0,-1 0 0,1 0 0,0 0 0,0 0 0,0 1 0,0-1 0,0 1 0,0-1 0,0 1 0,0 0 0,1-1 0,-1 1 0,0 1 0,1-1 0,-1 0 0,1 0 0,3 0 0,35-5-1365,-22 2-5461</inkml:trace>
  <inkml:trace contextRef="#ctx0" brushRef="#br0" timeOffset="5146.01">720 2606 24575,'-2'0'0,"0"-1"0,0 1 0,1-1 0,-1 0 0,0 0 0,0 0 0,1 0 0,-1 0 0,-2-1 0,-13-8 0,15 10 0,0 0 0,0 0 0,0 1 0,0-1 0,0 0 0,0 1 0,0-1 0,1 1 0,-1 0 0,0-1 0,0 1 0,0 0 0,1 0 0,-1 0 0,0 0 0,1 1 0,-1-1 0,1 0 0,0 1 0,-1-1 0,1 1 0,0-1 0,0 1 0,0-1 0,0 1 0,0 0 0,0 0 0,0-1 0,1 1 0,-1 0 0,0 3 0,0-3 0,0 0 0,0 1 0,1-1 0,-1 1 0,1 0 0,-1-1 0,1 1 0,0-1 0,0 1 0,0-1 0,0 1 0,1 0 0,-1-1 0,1 1 0,-1-1 0,1 1 0,0-1 0,0 0 0,0 1 0,0-1 0,1 0 0,-1 1 0,3 2 0,-3-4 0,0 0 0,0 0 0,0 0 0,1 0 0,-1 0 0,0 0 0,0 0 0,1 0 0,-1-1 0,1 1 0,-1 0 0,0-1 0,1 1 0,-1-1 0,1 0 0,0 1 0,-1-1 0,1 0 0,-1 0 0,1 0 0,-1 0 0,1 0 0,-1 0 0,1-1 0,0 1 0,-1 0 0,1-1 0,-1 1 0,0-1 0,1 1 0,-1-1 0,1 0 0,-1 0 0,0 0 0,1 0 0,-1 0 0,0 0 0,2-2 0,-1 0 0,1-1 0,-1 0 0,0 0 0,0 0 0,0 0 0,0 0 0,-1-1 0,1 1 0,-1 0 0,-1-1 0,1 1 0,0-7 0,-1-6 0,-1-1 0,0 0 0,-7-27 0,6 36 0,0-1 0,-1 0 0,0 1 0,-1 0 0,0-1 0,-1 1 0,-8-12 0,13 21 0,0 0 0,0 0 0,0 0 0,0 0 0,0 0 0,0 0 0,0 0 0,0 0 0,0 0 0,0 1 0,0-1 0,0 0 0,0 0 0,0 0 0,0 0 0,0 0 0,0 0 0,0 0 0,0 0 0,0 0 0,0 0 0,0 0 0,0 0 0,0 0 0,0 0 0,-1 0 0,1 0 0,0 0 0,0 0 0,0 0 0,0 0 0,0 0 0,0 0 0,0 0 0,0 0 0,0 0 0,0 0 0,0 0 0,0 0 0,0 0 0,0 0 0,-1 0 0,1 0 0,0 0 0,0 0 0,0 0 0,0 0 0,0 0 0,0 0 0,0 0 0,0 0 0,0 0 0,0 0 0,0 0 0,0 0 0,0 0 0,1 11 0,5 14 0,64 190-36,-46-149-1293,-19-49-5497</inkml:trace>
  <inkml:trace contextRef="#ctx0" brushRef="#br0" timeOffset="5501.5">154 3145 24575,'7'-1'0,"0"-1"0,0 0 0,0 0 0,0 0 0,0-1 0,-1 0 0,1 0 0,10-8 0,3 0 0,-19 11 0,222-111 0,-160 83 0,106-32 0,-162 58 0,-4 1 0,1-1 0,-1 1 0,1 1 0,-1-1 0,1 0 0,0 1 0,0 0 0,-1 0 0,6 0 0,-9 0 4,0 0-1,0 0 1,0 0-1,0 0 1,0 0-1,0 0 1,0 0-1,1 0 1,-1 0-1,0 0 1,0 0-1,0 1 1,0-1-1,0 0 0,0 0 1,0 0-1,0 0 1,1 0-1,-1 0 1,0 0-1,0 0 1,0 0-1,0 0 1,0 0-1,0 1 1,0-1-1,0 0 1,0 0-1,0 0 1,0 0-1,0 0 1,0 0-1,0 0 1,0 1-1,0-1 1,0 0-1,0 0 1,0 0-1,0 0 1,0 0-1,0 0 1,0 0-1,0 1 0,0-1 1,0 0-1,0 0 1,0 0-1,0 0 1,-6 7 167,-9 2-1878,-1-1-5119</inkml:trace>
  <inkml:trace contextRef="#ctx0" brushRef="#br0" timeOffset="5842.44">239 3193 24575,'-1'1'0,"1"-1"0,-1 1 0,0-1 0,1 0 0,-1 1 0,1-1 0,-1 1 0,1-1 0,-1 1 0,1 0 0,-1-1 0,1 1 0,-1-1 0,1 1 0,0 0 0,-1 0 0,1-1 0,0 1 0,0 0 0,-1-1 0,1 1 0,0 0 0,0 0 0,0-1 0,0 1 0,0 1 0,2-2 0,-1 0 0,1 1 0,0-1 0,0 0 0,-1 0 0,1 0 0,0 0 0,-1 0 0,1 0 0,0 0 0,-1-1 0,1 1 0,2-1 0,22-7 0,-1 0 0,0-2 0,40-20 0,-20 8 0,95-40 0,205-62 0,-277 102-1365,-56 17-5461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1:24.365"/>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0 1,'0'1,"0"0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1:25.811"/>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1 10,'0'1,"0"-1,0 1,1-1,-1 1,0-1,1 1,-1-1,1 1,-1-1,0 1,1-1,-1 1,1-1,-1 0,1 1,-1-1,1 0,0 1,-1-1,1 0,-1 0,1 1,0-1,-1 0,1 0,-1 0,2 0,22 2,-20-1,270 9,741 4,-652-16,-329 3,-19 0,0-1,0 0,27-5,-100 0,-136-10,-48-3,-35 14,-481 56,701-42,0 3,-65 23,120-35,0 0,0-1,-1 1,1-1,0 0,0 1,-1-1,1 0,-4-1,1 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1:40.150"/>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28 79,'0'-1,"0"0,0 1,0-1,-1 1,1-1,0 1,0-1,-1 1,1-1,0 1,-1 0,1-1,-1 1,1 0,-1-1,1 1,0 0,-1-1,1 1,-1 0,1 0,-1-1,0 1,1 0,-1 0,1 0,-1 0,1 0,-1 0,1 0,-1 0,0 0,1 0,-1 0,1 0,-1 0,1 0,-1 1,1-1,-1 0,1 0,-2 1,2-1,-1 0,1 1,0-1,-1 0,1 0,-1 0,1 1,0-1,-1 0,1 1,0-1,-1 0,1 1,0-1,-1 0,1 1,0-1,0 0,-1 1,1-1,0 1,0 0,0-1,0 1,0 0,0-1,1 1,-1-1,0 1,0-1,1 1,-1-1,0 1,1-1,-1 1,1-1,-1 1,0-1,1 0,-1 1,1-1,-1 0,1 1,-1-1,1 0,0 0,0 1,7 2,1-1,-1 0,1 0,-1-1,1 0,0-1,17 0,-5 0,880-21,-466 5,-409 15,-1-2,48-10,-6 1,-54 11,23-4,-34 4,0 1,0-1,0 1,0-1,0 0,0 0,-1 0,1 0,0 0,0 0,-1-1,4-2,-5 4,0 0,0 0,0 0,0-1,1 1,-1 0,0 0,0 0,0 0,0-1,0 1,0 0,0 0,0 0,0-1,0 1,0 0,0 0,0 0,0-1,0 1,0 0,0 0,0 0,0-1,0 1,0 0,0 0,0 0,0 0,0-1,-1 1,1 0,0 0,0 0,0 0,0 0,0-1,-1 1,1 0,-11-4,-12 1,22 3,-206 4,64 0,-338 29,-41-1,467-34,27 0,0 2,-35 3,63-3,0 0,0 0,0 0,-1 0,1 0,0 0,0 0,0 0,-1 0,1 0,0 0,0 0,0 0,-1 0,1 0,0 0,0 0,0 0,-1 0,1 0,0 0,0 0,0 1,-1-1,1 0,0 0,0 0,0 0,0 0,-1 0,1 1,0-1,0 0,0 0,0 0,0 1,0-1,0 0,0 0,0 0,-1 1,1-1,0 0,0 0,0 0,0 1,0-1,0 0,0 0,0 0,1 1,-1-1,0 0,0 0,0 0,0 1,0-1,0 0,0 0,0 0,0 1,1-1,-1 0,6 5</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1:42.535"/>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6 58,'3'0,"0"-1,0 0,0 0,1 0,-1 0,4-2,15-5,8 4,1 1,0 2,36 2,-10 1,433-21,-214 4,109 13,-216 3,-335 11,33-1,-610-7,603-9,40 0,-124 10,144 1,76-6</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1:44.758"/>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57 118,'239'1,"271"-3,-1-22,345 5,-586 21,-136 5,-87-3,-1-1,65-6,-94 2,8-2,-23 3,0 0,0 0,0 0,0 0,0 0,0 0,0 0,0 0,0 0,0 0,0 0,0 0,0 0,0 0,0 0,0 0,0 0,0 0,0 0,0 0,0 0,-15-1,-330-11,-543-40,760 43,64 3,-1 3,-73 6,-87 14,-93 10,-273 29,573-53,9 0,9-3,0 0,0 0,0 0,0 0,0 0,0 0,0 0,0 0,0 0,0 1,0-1,-1 0,1 0,0 0,0 0,0 0,0 0,0 0,0 0,0 0,0 1,0-1,0 0,0 0,0 0,0 0,0 0,0 0,0 0,0 0,0 1,0-1,0 0,0 0,0 0,1 0,-1 0,0 0,0 0,0 0,0 0,0 0,0 1,0-1,0 0,0 0,0 0,0 0,0 0,1 0,-1 0,0 0,0 0,4 2</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1:45.762"/>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52 0,'14'1,"-1"1,0 0,0 1,14 4,19 5,345 33,-391-45,131 19,-217-20,-499-11,577 12,-10 1,16 2,10 2,-1-1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1:48.023"/>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32 9,'-5'0,"-21"1,26-1,0 0,0 0,0 0,0 0,0 0,0 0,0 0,0 0,0 0,0 0,1 0,-1 1,0-1,0 0,0 0,0 0,0 0,0 0,0 0,0 0,0 0,0 0,0 0,0 0,0 0,0 0,0 0,0 0,0 0,0 0,0 1,0-1,0 0,0 0,-1 0,1 0,0 0,0 0,0 0,0 0,0 0,0 0,0 0,0 0,0 0,0 0,0 0,0 0,0 0,0 0,0 0,0 0,0 0,0 0,0 0,15 5,32 5,1-3,79 3,99-13,-90 0,582 2,-388 1,-192-11,-90 6,51-1,-59 7,87 3,-111-2,-1 0,0 1,0 1,0 0,-1 1,16 7,-30-12,1 0,-1 0,1 0,-1 0,1 0,-1 0,1 0,-1 1,0-1,1 0,-1 0,1 1,-1-1,1 0,-1 1,0-1,1 0,-1 1,0-1,1 0,-1 1,0-1,0 1,1-1,-1 1,0-1,0 0,0 1,0-1,1 1,-1-1,0 1,0-1,0 1,0-1,0 1,0-1,0 1,0-1,-1 1,1-1,0 1,0-1,0 1,0-1,-1 1,1-1,0 0,0 1,-1-1,1 1,0-1,-1 0,1 1,-1-1,1 0,0 1,-1-1,1 0,-1 0,1 0,-1 1,1-1,-1 0,1 0,0 0,-1 0,-4 3,-1-1,1 0,0-1,-10 3,-25-1,0-1,0-3,-57-6,5-1,-59-3,-64-3,66 15,-194-9,230-3,-129-6,115 19,-149-3,207-6,-26-1,83 8,6 0,0 0,0 0,0 1,0-1,-6 3,12-3,0 0,0 0,0 0,0 0,0 0,0 0,0 0,0 0,0 0,1 0,-1 0,0 0,0 0,0 0,0 0,0 0,0 0,0 0,0 0,0 0,0 1,0-1,0 0,0 0,0 0,0 0,0 0,0 0,0 0,0 0,0 0,0 0,0 0,0 0,0 1,0-1,0 0,0 0,0 0,0 0,0 0,0 0,0 0,0 0,0 0,0 0,0 1,6-1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1:53.797"/>
    </inkml:context>
    <inkml:brush xml:id="br0">
      <inkml:brushProperty name="width" value="0.025" units="cm"/>
      <inkml:brushProperty name="height" value="0.025" units="cm"/>
    </inkml:brush>
  </inkml:definitions>
  <inkml:trace contextRef="#ctx0" brushRef="#br0">0 128 24575,'504'-21'0,"62"-2"0,-560 23 53,17-1 218,-23 1-297,1 0 0,-1 0 0,0 0 0,0 0 0,1 0 0,-1 0 0,0 0 0,0 0 0,1 0 0,-1 0 0,0 0 0,0 0 0,1 0 0,-1 0 1,0 0-1,0-1 0,0 1 0,1 0 0,-1 0 0,0 0 0,0 0 0,0 0 0,1-1 0,-1 1 0,0 0 0,0 0 0,0 0 0,0-1 0,0 1 0,1 0 0,-1 0 0,0 0 0,0-1 0,0 1 0,0 0 0,0 0 0,0-1 0,0 1 0,0 0 0,0 0 0,0-1 0,0 1 0,0 0 0,0 0 0,0-1 0,0 1 0,0 0 0,0 0 0,0-1 0,0 1 0,0 0 0,-1 0 0,1 0 0,0-1 0,0 1 0,0 0 0,0 0 0,0 0 0,-1-1 0,1 1 0,0 0 0,0 0 0,0 0 0,-1-1 0,-9-7-6800</inkml:trace>
  <inkml:trace contextRef="#ctx0" brushRef="#br0" timeOffset="235.49">1016 1 24575,'4'0'0,"0"1"0,0-1 0,0 1 0,0 0 0,0 0 0,0 1 0,0-1 0,-1 1 0,1 0 0,-1 0 0,1 0 0,-1 0 0,0 0 0,0 1 0,0 0 0,0 0 0,0-1 0,0 2 0,-1-1 0,0 0 0,1 0 0,-1 1 0,0-1 0,-1 1 0,1 0 0,-1-1 0,1 1 0,-1 0 0,0 0 0,-1 0 0,1 0 0,-1 0 0,1 0 0,-1 0 0,-1 0 0,1 0 0,0 0 0,-1 0 0,0 0 0,0 0 0,0 0 0,0-1 0,-1 1 0,0 0 0,1-1 0,-1 1 0,0-1 0,-6 7 0,4-6-151,0 0-1,0 0 0,0-1 0,-1 1 1,0-1-1,0 0 0,0-1 1,-10 5-1,2-3-6674</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2:11.021"/>
    </inkml:context>
    <inkml:brush xml:id="br0">
      <inkml:brushProperty name="width" value="0.025" units="cm"/>
      <inkml:brushProperty name="height" value="0.025" units="cm"/>
    </inkml:brush>
  </inkml:definitions>
  <inkml:trace contextRef="#ctx0" brushRef="#br0">92 79 24575,'0'-2'0,"0"0"0,0 0 0,0 0 0,0 0 0,-1 0 0,1 0 0,-1 0 0,1 0 0,-1 0 0,0 0 0,1 1 0,-1-1 0,0 0 0,0 0 0,-1 1 0,1-1 0,0 1 0,0-1 0,-1 1 0,-1-2 0,2 3 0,0-1 0,0 1 0,0-1 0,-1 1 0,1 0 0,0-1 0,0 1 0,0 0 0,-1 0 0,1 0 0,0 0 0,0 0 0,0 0 0,-1 0 0,1 1 0,0-1 0,0 0 0,0 1 0,0-1 0,-1 1 0,1-1 0,0 1 0,0-1 0,0 1 0,0 0 0,0 0 0,0-1 0,1 1 0,-1 0 0,0 0 0,0 0 0,1 0 0,-2 2 0,-3 3 0,1 0 0,1 1 0,-1 0 0,1 0 0,0 0 0,0 0 0,1 0 0,0 1 0,-1 7 0,1-4 0,0 1 0,1-1 0,1 1 0,0 0 0,2 14 0,-1-22 0,-1 1 0,2-1 0,-1 0 0,0 0 0,1-1 0,-1 1 0,1 0 0,0 0 0,1-1 0,-1 0 0,0 1 0,1-1 0,0 0 0,0 0 0,0 0 0,0 0 0,0-1 0,1 1 0,-1-1 0,1 0 0,0 0 0,-1 0 0,1-1 0,0 1 0,0-1 0,0 0 0,0 0 0,0 0 0,0-1 0,5 1 0,-1 0 0,0-1 0,0 0 0,-1 0 0,1-1 0,0 0 0,0 0 0,0-1 0,-1 0 0,1 0 0,-1-1 0,1 0 0,-1 0 0,0-1 0,0 0 0,6-5 0,-10 6 0,0 0 0,0 0 0,0 0 0,-1 0 0,0 0 0,1-1 0,-1 1 0,0-1 0,2-6 0,-3 8 0,-1 0 0,1 0 0,0 0 0,-1 0 0,1 0 0,-1 0 0,0 0 0,0 0 0,0 0 0,0-1 0,0 1 0,0 0 0,0 0 0,-1 0 0,1 0 0,-1 0 0,1 0 0,-1 0 0,-1-2 0,2 3 0,0 1 0,0 0 0,0 0 0,-1 0 0,1-1 0,0 1 0,0 0 0,0 0 0,0 0 0,0 0 0,0-1 0,-1 1 0,1 0 0,0 0 0,0 0 0,0 0 0,0 0 0,-1-1 0,1 1 0,0 0 0,0 0 0,0 0 0,-1 0 0,1 0 0,0 0 0,0 0 0,0 0 0,-1 0 0,1 0 0,0 0 0,0 0 0,-1 0 0,1 0 0,0 0 0,0 0 0,0 0 0,-1 0 0,1 0 0,0 1 0,-6 8 0,0 14 0,6-21 0,0 1 0,0-1 0,0 0 0,0 1 0,1-1 0,-1 0 0,1 1 0,-1-1 0,1 0 0,0 0 0,0 1 0,0-1 0,0 0 0,0 0 0,0 0 0,1 0 0,-1 0 0,1-1 0,-1 1 0,1 0 0,0-1 0,-1 1 0,1-1 0,0 1 0,0-1 0,0 0 0,0 0 0,1 0 0,-1 0 0,0 0 0,0 0 0,0-1 0,1 1 0,2-1 0,-2 1 0,-1-1 0,0 0 0,1 0 0,-1 0 0,1 0 0,-1 0 0,1 0 0,-1-1 0,1 1 0,-1-1 0,0 0 0,1 0 0,-1 1 0,0-2 0,0 1 0,0 0 0,0 0 0,0-1 0,0 1 0,0-1 0,0 0 0,0 1 0,-1-1 0,1 0 0,-1 0 0,1 0 0,-1 0 0,0 0 0,0 0 0,0-1 0,0 1 0,0 0 0,1-3 0,-2 3 0,0-1 0,0 1 0,0 0 0,0 0 0,0-1 0,0 1 0,0 0 0,-1 0 0,1 0 0,-1-1 0,1 1 0,-1 0 0,0 0 0,0 0 0,0 0 0,0 0 0,0 0 0,-1 0 0,1 1 0,-1-1 0,1 0 0,-1 1 0,1-1 0,-1 1 0,0-1 0,0 1 0,0 0 0,0 0 0,0 0 0,0 0 0,0 0 0,0 0 0,0 1 0,0-1 0,0 1 0,-1-1 0,1 1 0,0 0 0,0 0 0,0 0 0,-1 0 0,1 0 0,0 0 0,0 1 0,-1-1 0,1 1 0,0 0 0,0-1 0,0 1 0,0 0 0,0 0 0,0 0 0,0 1 0,0-1 0,1 0 0,-1 1 0,0-1 0,1 1 0,-1 0 0,1-1 0,-3 4 0,3-3 0,0 0 0,0 0 0,0 0 0,0 0 0,0 0 0,0 1 0,1-1 0,-1 0 0,1 0 0,-1 0 0,1 1 0,0-1 0,0 0 0,0 0 0,0 1 0,0-1 0,1 0 0,-1 0 0,2 3 0,-1-3 0,0-1 0,0 1 0,0 0 0,0-1 0,0 1 0,1-1 0,-1 0 0,0 1 0,1-1 0,-1 0 0,1 0 0,0 0 0,-1 0 0,1 0 0,0 0 0,0-1 0,0 1 0,1 0 0,2 0 0,0 0 0,-1 0 0,1-1 0,-1 1 0,1-1 0,0 0 0,-1-1 0,1 1 0,0-1 0,-1 0 0,1 0 0,-1 0 0,1-1 0,-1 0 0,0 1 0,0-2 0,8-3 0,-9 2 0,1 1 0,-1-1 0,0 1 0,0-1 0,0 0 0,-1 0 0,1-1 0,-1 1 0,0 0 0,0-1 0,-1 0 0,1 1 0,-1-1 0,0 0 0,0 1 0,0-7 0,-1 2 0,1 1 0,-1-1 0,-1 0 0,0 1 0,0-1 0,0 1 0,-1-1 0,-4-8 0,6 16 0,0 0 0,0 0 0,0 0 0,-1 0 0,1 0 0,-1 0 0,1 0 0,-1 0 0,1 0 0,-1 0 0,1 1 0,-1-1 0,0 0 0,1 0 0,-1 0 0,0 1 0,0-1 0,0 0 0,-1 0 0,2 1 0,-1 1 0,1-1 0,-1 0 0,1 0 0,-1 1 0,1-1 0,-1 0 0,1 1 0,-1-1 0,1 1 0,0-1 0,-1 1 0,1-1 0,0 1 0,-1-1 0,1 1 0,0-1 0,0 1 0,0-1 0,-1 1 0,1-1 0,0 1 0,0 1 0,-2 6 0,0 0 0,1 1 0,-1 11 0,2-1 0,1-1 0,4 32 0,-5-46 0,1 0 0,0 0 0,0 0 0,0 0 0,0 0 0,1 0 0,0 0 0,0 0 0,0 0 0,0-1 0,0 1 0,1-1 0,-1 0 0,1 1 0,0-1 0,0 0 0,0-1 0,5 4 0,-6-5 0,-1-1 0,1 1 0,-1 0 0,1-1 0,-1 0 0,1 1 0,-1-1 0,1 0 0,-1 0 0,1 0 0,0 0 0,-1 0 0,1 0 0,-1-1 0,1 1 0,-1 0 0,1-1 0,-1 1 0,1-1 0,-1 1 0,1-1 0,-1 0 0,0 0 0,1 0 0,-1 0 0,0 0 0,0 0 0,1 0 0,-1 0 0,0 0 0,0 0 0,0-1 0,-1 1 0,1 0 0,0-1 0,0 1 0,0-2 0,4-7 0,-1 0 0,0 0 0,6-20 0,-10 29 0,11-43 0,-9 88 0,-1-41 0,0 1 0,0-1 0,0 0 0,0 1 0,0-1 0,1 0 0,-1 0 0,1 0 0,0 0 0,0 0 0,0 0 0,4 3 0,-6-5 0,1 0 0,0 0 0,0 0 0,0 0 0,0 0 0,0-1 0,0 1 0,0 0 0,0 0 0,0-1 0,0 1 0,1 0 0,-1-1 0,0 0 0,0 1 0,1-1 0,-1 0 0,0 1 0,1-1 0,-1 0 0,0 0 0,0 0 0,1 0 0,-1 0 0,0 0 0,1-1 0,-1 1 0,0 0 0,0-1 0,1 1 0,-1-1 0,0 1 0,0-1 0,0 0 0,2-1 0,-1 1 0,-1-1 0,0 0 0,1 1 0,-1-1 0,0 0 0,0 0 0,-1 1 0,1-1 0,0 0 0,0 0 0,-1 0 0,0 0 0,1 0 0,-1 0 0,0 0 0,0 0 0,0 0 0,0-4 0,-1-1 0,0 0 0,0 0 0,-1 1 0,-2-8 0,1 8 171,2 9 0,5 11-1878,2-7-5119</inkml:trace>
  <inkml:trace contextRef="#ctx0" brushRef="#br0" timeOffset="537.69">649 149 24575,'0'0'0,"0"0"0,0-1 0,0 1 0,0 0 0,0-1 0,0 1 0,1 0 0,-1-1 0,0 1 0,0 0 0,0-1 0,0 1 0,0 0 0,0 0 0,1-1 0,-1 1 0,0 0 0,0-1 0,0 1 0,1 0 0,-1 0 0,0 0 0,0-1 0,1 1 0,-1 0 0,0 0 0,1 0 0,-1 0 0,0-1 0,1 1 0,-1 0 0,0 0 0,1 0 0,-1 0 0,0 0 0,1 0 0,-1 0 0,0 0 0,1 0 0,-1 0 0,0 0 0,1 0 0,-1 0 0,0 0 0,1 0 0,-1 0 0,0 1 0,0-1 0,1 0 0,-1 0 0,17 10 0,-15-6 0,1-1 0,-1 1 0,0 0 0,0-1 0,0 1 0,-1 0 0,1 0 0,-1 1 0,0-1 0,0 0 0,-1 0 0,1 0 0,-1 1 0,0-1 0,0 0 0,0 1 0,0-1 0,-1 0 0,0 0 0,0 1 0,-3 7 0,4-12 0,0 0 0,0 0 0,0 0 0,0 1 0,0-1 0,0 0 0,0 0 0,0 0 0,-1 0 0,1 1 0,0-1 0,0 0 0,0 0 0,0 0 0,0 0 0,0 0 0,0 0 0,-1 1 0,1-1 0,0 0 0,0 0 0,0 0 0,0 0 0,-1 0 0,1 0 0,0 0 0,0 0 0,0 0 0,0 0 0,-1 0 0,1 0 0,0 0 0,0 0 0,0 0 0,0 0 0,-1 0 0,1 0 0,0 0 0,0 0 0,-3-7 0,2-13 0,7-20 0,-5 39 0,-1-1 0,0 1 0,1-1 0,-1 1 0,1 0 0,-1-1 0,1 1 0,-1-1 0,1 1 0,0 0 0,0 0 0,0-1 0,0 1 0,0 0 0,0 0 0,0 0 0,0 0 0,0 0 0,1 0 0,-1 0 0,0 1 0,0-1 0,3-1 0,-2 2 0,-1 0 0,0 1 0,0-1 0,0 0 0,0 1 0,0-1 0,0 0 0,0 1 0,0-1 0,0 1 0,0 0 0,0-1 0,0 1 0,0 0 0,0 0 0,0-1 0,0 1 0,-1 0 0,1 0 0,0 0 0,-1 0 0,1 0 0,-1 0 0,1 0 0,-1 0 0,1 0 0,-1 0 0,0 0 0,1 2 0,6 34 0,-4-46 0,1 1 0,1 0 0,-1 0 0,1 1 0,1-1 0,-1 1 0,8-6 0,-12 12 0,-1 0 0,1 1 0,0-1 0,-1 1 0,1-1 0,0 1 0,0-1 0,0 1 0,-1 0 0,1 0 0,0-1 0,0 1 0,0 0 0,0 0 0,0 0 0,0 0 0,-1 0 0,1 0 0,0 0 0,0 0 0,0 0 0,0 0 0,0 0 0,0 1 0,-1-1 0,3 1 0,-2 0 0,1 0 0,-1 0 0,0 1 0,0-1 0,0 1 0,0-1 0,0 0 0,0 1 0,0 0 0,0-1 0,0 1 0,0 3 0,2 3 0,-1 1 0,-1 0 0,1 1 0,-1 9 0,1 11-1365,1-20-5461</inkml:trace>
  <inkml:trace contextRef="#ctx0" brushRef="#br0" timeOffset="913.66">875 171 24575,'0'-1'0,"0"1"0,0-1 0,0 1 0,1-1 0,-1 1 0,0-1 0,0 1 0,0 0 0,0-1 0,1 1 0,-1-1 0,0 1 0,0 0 0,1-1 0,-1 1 0,0 0 0,0-1 0,1 1 0,-1 0 0,1-1 0,-1 1 0,0 0 0,1 0 0,-1-1 0,0 1 0,1 0 0,-1 0 0,1 0 0,-1 0 0,1 0 0,-1-1 0,1 1 0,-1 0 0,0 0 0,1 0 0,-1 0 0,1 0 0,-1 0 0,1 0 0,-1 1 0,1-1 0,-1 0 0,0 0 0,1 0 0,1 1 0,0-1 0,-1 1 0,1-1 0,0 1 0,-1 0 0,1-1 0,-1 1 0,1 0 0,-1 0 0,3 2 0,-1 0 0,-1 1 0,0-1 0,0 1 0,0 0 0,0 0 0,0 0 0,-1 0 0,0 0 0,0 0 0,0 0 0,0 1 0,-1-1 0,1 0 0,-1 0 0,0 1 0,-1-1 0,0 6 0,0-43 0,2 29 0,0 1 0,0 0 0,0 0 0,0 0 0,1 0 0,-1 0 0,1 0 0,0 0 0,0 1 0,0-1 0,0 0 0,0 1 0,0 0 0,1-1 0,-1 1 0,6-3 0,-7 4 0,1 0 0,0 1 0,-1-1 0,1 1 0,0-1 0,0 1 0,0-1 0,0 1 0,-1 0 0,1 0 0,0 0 0,0 0 0,0 0 0,0 0 0,0 1 0,-1-1 0,1 1 0,0-1 0,0 1 0,-1 0 0,1-1 0,0 1 0,-1 0 0,1 0 0,0 0 0,-1 0 0,0 1 0,1-1 0,-1 0 0,3 3 0,-1 1 0,0-1 0,1 1 0,-1-1 0,-1 1 0,1 0 0,-1 0 0,3 8 0,-4-10 0,0-1 0,-1 1 0,1 0 0,0 0 0,-1-1 0,0 1 0,1 0 0,-1 0 0,0 0 0,-1 0 0,1-1 0,0 1 0,-1 0 0,0 0 0,1-1 0,-3 5 0,-2-2-1365,0-2-5461</inkml:trace>
  <inkml:trace contextRef="#ctx0" brushRef="#br0" timeOffset="1918.78">1200 1 24575,'-1'121'0,"6"234"0,-4-337 0,5 49 0,-5-62 0,0 0 0,1 0 0,-1 0 0,1-1 0,0 1 0,0 0 0,0-1 0,1 1 0,-1-1 0,5 5 0,-6-8-37,-1 0 0,1 0 1,0-1-1,0 1 0,0 0 0,0 0 0,0-1 0,0 1 0,0-1 0,0 1 0,0-1 0,0 1 1,1-1-1,-1 0 0,0 0 0,0 1 0,0-1 0,0 0 0,1 0 0,-1 0 0,0 0 0,0 0 1,0-1-1,1 1 0,-1 0 0,0 0 0,0-1 0,0 1 0,0-1 0,0 1 0,0-1 0,0 1 1,0-1-1,0 0 0,0 0 0,1 0 0,10-10-6789</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2:22.286"/>
    </inkml:context>
    <inkml:brush xml:id="br0">
      <inkml:brushProperty name="width" value="0.025" units="cm"/>
      <inkml:brushProperty name="height" value="0.025" units="cm"/>
    </inkml:brush>
  </inkml:definitions>
  <inkml:trace contextRef="#ctx0" brushRef="#br0">1 54 24575,'19'59'0,"-13"-37"0,-2-8 0,-1 1 0,0-1 0,-1 1 0,0 0 0,-1 0 0,-1 0 0,-1 17 0,-3-96 0,3 27 0,-1 20 0,2 0 0,0 0 0,1 0 0,1 0 0,0 0 0,6-19 0,-7 34 0,-1 0 0,1 0 0,0-1 0,0 2 0,1-1 0,-1 0 0,0 0 0,1 0 0,-1 0 0,1 1 0,-1-1 0,1 1 0,0-1 0,2-1 0,-4 3 0,1 0 0,-1 0 0,1 0 0,-1-1 0,1 1 0,-1 0 0,1 0 0,-1 0 0,1 0 0,-1 0 0,1 0 0,-1 0 0,1 0 0,-1 0 0,1 0 0,-1 0 0,1 0 0,-1 0 0,1 1 0,-1-1 0,1 0 0,-1 0 0,1 1 0,-1-1 0,1 1 0,0 0 0,0 0 0,0 0 0,0 0 0,-1 0 0,1 0 0,0 1 0,-1-1 0,1 0 0,-1 0 0,1 1 0,-1-1 0,1 2 0,-1 4 0,1 0 0,-1 0 0,0 0 0,-1 0 0,1-1 0,-2 1 0,1 0 0,-1-1 0,1 1 0,-2-1 0,-5 13 0,8-19 0,0 0 0,0 1 0,0-1 0,0 0 0,0 1 0,0-1 0,0 0 0,0 1 0,0-1 0,0 0 0,0 1 0,0-1 0,0 0 0,0 1 0,0-1 0,0 0 0,0 1 0,1-1 0,-1 0 0,0 1 0,0-1 0,0 0 0,1 0 0,-1 1 0,0-1 0,0 0 0,0 0 0,1 1 0,-1-1 0,0 0 0,1 0 0,-1 0 0,0 1 0,0-1 0,1 0 0,-1 0 0,0 0 0,1 0 0,-1 0 0,0 0 0,1 0 0,-1 0 0,0 0 0,1 0 0,24 2 0,-3 0 0,-19-1 0,0 1 0,-1-1 0,1 1 0,0 0 0,-1-1 0,1 1 0,-1 0 0,0 1 0,1-1 0,-1 0 0,0 1 0,-1-1 0,1 1 0,0 0 0,-1-1 0,1 1 0,-1 0 0,0 0 0,0 0 0,0 0 0,0 0 0,-1 0 0,1 0 0,-1 0 0,0 0 0,0 5 0,0-4 0,0-1 0,0 1 0,-1 0 0,0-1 0,1 1 0,-1-1 0,-1 1 0,1-1 0,0 1 0,-1-1 0,0 0 0,0 1 0,0-1 0,0 0 0,0 0 0,0-1 0,-1 1 0,0 0 0,1-1 0,-1 1 0,-6 2 0,8-3 12,-1-1 0,0 0 0,0 0-1,0-1 1,0 1 0,0 0 0,0 0-1,0-1 1,0 0 0,0 1 0,0-1-1,0 0 1,0 0 0,0 0 0,0 0 0,0 0-1,0 0 1,0-1 0,0 1 0,0-1-1,0 1 1,0-1 0,0 0 0,0 0-1,0 0 1,1 0 0,-1 0 0,-2-2 0,3 2-76,0-1 1,-1 0 0,1 0 0,0 0 0,0 0-1,0 0 1,0 0 0,1 0 0,-1 0 0,1 0-1,-1 0 1,1 0 0,0-1 0,-1 1-1,1 0 1,0 0 0,1 0 0,-1 0 0,0-1-1,1 1 1,-1 0 0,1 0 0,-1 0 0,1 0-1,0 0 1,1-3 0,8-13-6763</inkml:trace>
  <inkml:trace contextRef="#ctx0" brushRef="#br0" timeOffset="652.04">325 153 24575,'0'-1'0,"0"-1"0,-1 1 0,1 0 0,-1-1 0,1 1 0,-1 0 0,1 0 0,-1-1 0,1 1 0,-1 0 0,0 0 0,0 0 0,0 0 0,0 0 0,0 0 0,0 0 0,0 0 0,0 0 0,0 1 0,0-1 0,0 0 0,0 0 0,0 1 0,-1-1 0,1 1 0,-2-1 0,0 0 0,1 0 0,0 1 0,-1-1 0,1 1 0,-1-1 0,1 1 0,-1 0 0,1 0 0,-1 0 0,1 0 0,0 1 0,-1-1 0,-3 2 0,2 0 0,0 1 0,0 0 0,1 0 0,-1 0 0,1 0 0,0 0 0,0 1 0,0-1 0,0 1 0,1 0 0,0 0 0,-1 0 0,-2 8 0,4-9 0,0 0 0,0 0 0,0 0 0,1 0 0,-1 0 0,1 0 0,0 0 0,-1 0 0,2 0 0,-1 3 0,0-4 0,1 0 0,-1-1 0,1 1 0,-1-1 0,1 1 0,-1-1 0,1 0 0,0 1 0,0-1 0,0 0 0,0 1 0,0-1 0,0 0 0,0 0 0,0 0 0,0 0 0,0 0 0,1 0 0,-1 0 0,2 1 0,-2-2 0,0 1 0,0 0 0,1-1 0,-1 1 0,0-1 0,1 0 0,-1 1 0,0-1 0,1 0 0,-1 0 0,1 1 0,-1-1 0,0 0 0,1-1 0,-1 1 0,0 0 0,1 0 0,-1 0 0,0-1 0,1 1 0,1-2 0,-1 1 0,0 0 0,0-1 0,0 1 0,-1-1 0,1 0 0,0 0 0,-1 1 0,0-1 0,1 0 0,-1 0 0,2-4 0,0-2 0,0 1 0,-1-1 0,0 0 0,0 1 0,-1-1 0,1-11 0,-1 2 0,-2 25 0,2 28 0,-1-31 0,1-1 0,0 0 0,0 1 0,1-1 0,-1 0 0,1 0 0,0 0 0,4 6 0,-6-9 0,1 0 0,-1 0 0,1-1 0,-1 1 0,1 0 0,0-1 0,-1 1 0,1 0 0,0-1 0,0 1 0,0-1 0,-1 1 0,1-1 0,0 0 0,0 1 0,0-1 0,0 0 0,0 1 0,0-1 0,0 0 0,0 0 0,-1 0 0,1 0 0,0 0 0,0 0 0,0 0 0,0 0 0,0 0 0,0-1 0,0 1 0,0 0 0,0-1 0,0 1 0,-1 0 0,1-1 0,0 1 0,0-1 0,0 1 0,-1-1 0,1 0 0,0 1 0,-1-1 0,1 0 0,0 1 0,-1-1 0,1-1 0,3-3 0,0 0 0,-1 0 0,0 0 0,0-1 0,-1 1 0,4-10 0,11-22 0,-15 35 0,-1 0 0,1 0 0,-1 0 0,1 1 0,0-1 0,-1 0 0,1 1 0,0-1 0,0 1 0,0 0 0,0 0 0,0 0 0,1 0 0,3-1 0,-5 1 0,1 1 0,-1 0 0,1 0 0,0 0 0,-1 0 0,1 0 0,-1 0 0,1 1 0,0-1 0,-1 0 0,1 1 0,-1-1 0,1 1 0,-1 0 0,1-1 0,-1 1 0,0 0 0,1 0 0,-1 0 0,0 0 0,0 0 0,0 0 0,1 0 0,-1 1 0,0-1 0,-1 0 0,1 1 0,0-1 0,0 0 0,0 1 0,-1-1 0,1 1 0,-1-1 0,1 3 0,1 1 0,0 1 0,-1 0 0,1 0 0,-1-1 0,0 1 0,-1 0 0,0 0 0,0 6 0,0-10 0,0 0 0,-1-1 0,1 1 0,0-1 0,-1 1 0,1-1 0,-1 1 0,0-1 0,0 1 0,1-1 0,-1 0 0,0 1 0,-2 1 0,3-3 0,0 0 0,0 0 0,0 0 0,0 0 0,0 0 0,0 0 0,-1 0 0,1 0 0,0 1 0,0-1 0,0 0 0,0 0 0,0 0 0,0 0 0,-1 0 0,1 0 0,0 0 0,0 0 0,0 0 0,0 0 0,0 0 0,-1 0 0,1 0 0,0 0 0,0 0 0,0 0 0,0 0 0,0 0 0,0 0 0,-1-1 0,1 1 0,0 0 0,0 0 0,0 0 0,0 0 0,0 0 0,0 0 0,0 0 0,-1 0 0,1 0 0,0-1 0,0 1 0,0 0 0,0 0 0,-2-15 0,3 6 0,1 0 0,-1 0 0,1 0 0,1 0 0,-1 0 0,8-14 0,-8 18 0,1 1 0,-1 0 0,1-1 0,-1 1 0,1 0 0,0 1 0,1-1 0,-1 0 0,1 1 0,0 0 0,-1 0 0,1 0 0,1 0 0,5-3 0,-9 6-54,0 0-1,-1-1 0,1 1 1,0 0-1,0 0 1,0-1-1,-1 1 0,1 0 1,0 0-1,0 0 1,0 0-1,0 0 0,0 0 1,-1 0-1,1 0 0,0 1 1,0-1-1,0 0 1,0 0-1,-1 1 0,1-1 1,0 0-1,0 1 1,1 0-1,3 6-6771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1:54.519"/>
    </inkml:context>
    <inkml:brush xml:id="br0">
      <inkml:brushProperty name="width" value="0.025" units="cm"/>
      <inkml:brushProperty name="height" value="0.025" units="cm"/>
    </inkml:brush>
  </inkml:definitions>
  <inkml:trace contextRef="#ctx0" brushRef="#br0">1592 325 24575,'-3'0'0,"0"1"0,0 3 0,2 1 0,6-1 0,11-1 0,11 0 0,13-7 0,8-5 0,4-1 0,-2-2 0,-8 2 0,-10 3 0,-13 3 0,-13 7 0,-13 3 0,-6 1-8191</inkml:trace>
  <inkml:trace contextRef="#ctx0" brushRef="#br0" timeOffset="201.78">1775 318 24575,'0'4'0,"0"3"0,1 4 0,1 6 0,-1 7 0,1 8 0,-2 10 0,-1 5 0,-2 0 0,0-5 0,0-7 0,3-8 0,3-7 0,3-9 0,1-7-8191</inkml:trace>
  <inkml:trace contextRef="#ctx0" brushRef="#br0" timeOffset="1327.95">1895 527 24575,'-17'7'0,"14"-4"0,1-1 0,-1 1 0,1 0 0,0 1 0,0-1 0,0 0 0,0 0 0,1 1 0,-1-1 0,1 1 0,0-1 0,0 1 0,1 0 0,-1-1 0,1 1 0,-1 7 0,1-9 0,0-1 0,1 1 0,-1-1 0,0 1 0,1-1 0,-1 1 0,1-1 0,-1 1 0,1-1 0,0 0 0,-1 1 0,1-1 0,0 0 0,0 1 0,0-1 0,0 0 0,0 0 0,1 0 0,-1 0 0,0 0 0,0 0 0,1 0 0,-1 0 0,0-1 0,1 1 0,-1 0 0,1-1 0,-1 1 0,1-1 0,-1 0 0,1 1 0,0-1 0,-1 0 0,1 0 0,-1 0 0,1 0 0,0 0 0,-1 0 0,1-1 0,-1 1 0,3-1 0,-1 1 0,-1-1 0,0 1 0,1 0 0,-1-1 0,0 0 0,0 1 0,1-1 0,-1 0 0,0 0 0,0 0 0,0-1 0,0 1 0,0 0 0,-1-1 0,1 1 0,0-1 0,0 1 0,-1-1 0,1 0 0,-1 0 0,0 0 0,0 0 0,1 0 0,-1 0 0,-1 0 0,1 0 0,0 0 0,0 0 0,-1-1 0,1 1 0,-1 0 0,0-1 0,0 1 0,0 0 0,0-5 0,-1 3 0,1 0 0,-1 0 0,0 0 0,-1 0 0,1 0 0,-1 0 0,0 0 0,0 0 0,0 1 0,0-1 0,-1 1 0,1-1 0,-1 1 0,0 0 0,0 0 0,0 0 0,-1 1 0,-6-5 0,8 6 0,0 0 0,0 0 0,0 1 0,-1-1 0,1 1 0,0 0 0,0 0 0,-1 0 0,1 0 0,0 0 0,0 0 0,-1 0 0,1 1 0,0-1 0,0 1 0,0-1 0,-1 1 0,1 0 0,0 0 0,-3 2 0,3-2 0,1 0 0,0-1 0,0 1 0,0 0 0,0-1 0,0 1 0,0 0 0,0 0 0,1 0 0,-1 0 0,0 0 0,0 0 0,1 0 0,-1 0 0,0 0 0,1 0 0,-1 0 0,1 0 0,0 0 0,-1 0 0,1 1 0,0-1 0,0 0 0,0 0 0,0 1 0,0-1 0,0 0 0,0 0 0,0 0 0,0 1 0,0-1 0,1 0 0,-1 0 0,0 0 0,1 0 0,-1 1 0,1-1 0,0 1 0,1 0 0,0-1 0,0 1 0,0-1 0,0 1 0,0-1 0,0 0 0,0 0 0,0 0 0,0 0 0,1 0 0,-1 0 0,0-1 0,1 1 0,-1-1 0,0 1 0,1-1 0,-1 0 0,1 0 0,-1 0 0,1 0 0,-1-1 0,0 1 0,1-1 0,3-1 0,8-1 0,-1-1 0,24-10 0,-28 10 0,-1-1 0,0 1 0,1-1 0,-2-1 0,1 1 0,-1-1 0,0-1 0,10-10 0,-13 12 0,0 0 0,-1 0 0,1-1 0,-1 1 0,0-1 0,-1 0 0,1 1 0,-1-1 0,0 0 0,-1 0 0,0-1 0,0 1 0,1-10 0,-4 10 0,-2 11 0,-4 12 0,3 3 0,2-1 0,-1 0 0,2 1 0,1-1 0,2 32 0,18 98 0,-19-149 0,0 0 0,0 0 0,0 0 0,0 0 0,0 0 0,0-1 0,0 1 0,0 0 0,0 0 0,0 0 0,0 0 0,0 0 0,0 0 0,0 0 0,0 0 0,0 0 0,0 0 0,0 0 0,0 0 0,-1 0 0,1 0 0,0 0 0,0-1 0,0 1 0,0 0 0,0 0 0,0 0 0,0 0 0,0 0 0,0 0 0,0 0 0,0 0 0,0 0 0,-1 0 0,1 0 0,0 0 0,0 0 0,0 0 0,0 0 0,0 0 0,0 0 0,0 0 0,0 0 0,0 0 0,0 0 0,0 0 0,0 0 0,-1 1 0,1-1 0,0 0 0,0 0 0,0 0 0,0 0 0,0 0 0,0 0 0,0 0 0,0 0 0,0 0 0,0 0 0,0 0 0,0 0 0,0 0 0,0 0 0,0 1 0,-10-11 0,-10-14 0,2 3 0,-2-2 0,17 17 0,9 5 0,5 4 0,1 0 0,-1-2 0,1 1 0,0-1 0,23-1 0,-27-1 0,-1 0 0,1 0 0,-1 0 0,1-1 0,-1 0 0,0 0 0,0-1 0,0 0 0,0 0 0,9-7 0,-14 8 0,1 0 0,-1 0 0,0 0 0,0-1 0,0 1 0,0-1 0,0 1 0,-1-1 0,1 0 0,-1 0 0,0 0 0,0 0 0,0 0 0,0 0 0,1-4 0,-2 6 0,0-1 0,0 1 0,1-1 0,-1 1 0,0-1 0,0 1 0,-1-1 0,1 1 0,0-1 0,0 1 0,-1-1 0,1 1 0,-1-1 0,1 1 0,-1 0 0,0-1 0,1 1 0,-1 0 0,0 0 0,0-1 0,0 1 0,0 0 0,0 0 0,0 0 0,0 0 0,-1 0 0,1 0 0,0 0 0,-1 1 0,1-1 0,0 0 0,-4 0 0,4 0 0,0 1 0,0 0 0,0 0 0,0-1 0,0 1 0,0 0 0,0 0 0,-1 0 0,1 0 0,0 0 0,0 1 0,0-1 0,0 0 0,0 0 0,0 1 0,0-1 0,0 1 0,0-1 0,0 1 0,0-1 0,0 1 0,-2 1 0,2-1 0,-1 1 0,0 0 0,1 0 0,0 0 0,-1 0 0,1 0 0,0 0 0,0 0 0,0 1 0,-1 2 0,1-1 0,0 0 0,0 0 0,0 0 0,1 0 0,0 0 0,-1 0 0,1 0 0,1 0 0,-1 1 0,0-1 0,1 0 0,2 6 0,-3-9 0,1 0 0,-1 1 0,1-1 0,0 0 0,-1 0 0,1 1 0,0-1 0,0 0 0,0 0 0,0 0 0,0 0 0,0 0 0,0 0 0,0 0 0,0 0 0,0-1 0,0 1 0,1 0 0,-1-1 0,0 1 0,1-1 0,-1 1 0,0-1 0,1 1 0,-1-1 0,0 0 0,1 0 0,-1 0 0,1 0 0,-1 0 0,1 0 0,-1 0 0,0 0 0,1-1 0,-1 1 0,1 0 0,0-1 0,1-1 0,-1 1 0,0 0 0,1-1 0,-1 0 0,0 1 0,0-1 0,0 0 0,0 0 0,-1 0 0,1 0 0,-1 0 0,1-1 0,-1 1 0,0 0 0,1-1 0,-1 1 0,-1-1 0,2-4 0,-1 3 0,0 1 0,0-1 0,-1 0 0,0 0 0,0 0 0,0 1 0,0-1 0,-2-5 0,1 12 0,0 0 0,1 0 0,-1 0 0,1 0 0,-1 0 0,1 0 0,0 0 0,0 0 0,1 4 0,-1-4 0,1-1 0,0 0 0,0 0 0,0 0 0,1 0 0,-1 0 0,0 0 0,1-1 0,-1 1 0,1 0 0,0-1 0,-1 1 0,1-1 0,0 0 0,0 1 0,0-1 0,0 0 0,0 0 0,0 0 0,0 0 0,1-1 0,-1 1 0,0-1 0,0 1 0,1-1 0,-1 0 0,0 1 0,4-2 0,-3 1 0,0 0 0,-1 0 0,1 0 0,-1-1 0,1 1 0,-1-1 0,1 0 0,-1 1 0,1-1 0,-1 0 0,1-1 0,-1 1 0,0 0 0,0-1 0,0 1 0,0-1 0,0 0 0,0 1 0,0-1 0,-1 0 0,1 0 0,0 0 0,-1 0 0,0-1 0,2-3 0,0-4 0,-1 0 0,-1-1 0,1 1 0,-2-1 0,0 1 0,0-1 0,-1 1 0,0 0 0,0-1 0,-2 1 0,1 0 0,-1 0 0,-1 0 0,-7-16 0,10 25 0,1 0 0,0 1 0,-1-1 0,1 0 0,-1 1 0,1-1 0,0 1 0,-1-1 0,0 0 0,1 1 0,-1-1 0,1 1 0,-1 0 0,1-1 0,-1 1 0,0-1 0,1 1 0,-1 0 0,0 0 0,0-1 0,0 1 0,0 0 0,1 0 0,-1 1 0,1-1 0,-1 0 0,1 0 0,-1 1 0,1-1 0,-1 0 0,1 0 0,-1 1 0,1-1 0,-1 1 0,1-1 0,0 0 0,-1 1 0,1-1 0,0 1 0,-1-1 0,1 1 0,0-1 0,-1 1 0,-7 32 0,6-21 0,1 0 0,0-1 0,1 1 0,1 0 0,-1-1 0,2 1 0,4 17 0,-5-26 0,0 1 0,0-1 0,1 0 0,-1 1 0,1-1 0,0 0 0,0 0 0,1 0 0,-1 0 0,0-1 0,1 1 0,0 0 0,-1-1 0,1 0 0,0 0 0,1 0 0,-1 0 0,0 0 0,0 0 0,1-1 0,-1 0 0,1 0 0,-1 0 0,1 0 0,0 0 0,-1 0 0,1-1 0,4 0 0,11-1-1365,-1-1-5461</inkml:trace>
  <inkml:trace contextRef="#ctx0" brushRef="#br0" timeOffset="1701.8">2657 339 24575,'1'-1'0,"-1"1"0,0-1 0,0 0 0,0 0 0,0 1 0,0-1 0,0 0 0,0 0 0,0 1 0,0-1 0,0 0 0,0 1 0,-1-1 0,1 0 0,0 0 0,0 1 0,-1-1 0,1 0 0,-1 1 0,1-1 0,0 1 0,-1-1 0,1 0 0,-1 1 0,1-1 0,-1 1 0,0-1 0,0 1 0,0 0 0,0 0 0,0 0 0,0 0 0,0 0 0,0 1 0,0-1 0,0 1 0,0-1 0,0 0 0,0 1 0,0 0 0,1-1 0,-1 1 0,0-1 0,0 1 0,0 0 0,0 0 0,-5 6 0,0-1 0,1 1 0,-8 12 0,11-15 0,-1 1 0,1-1 0,0 1 0,0-1 0,1 1 0,-1 0 0,1 0 0,0 0 0,0 9 0,1-12 0,0 0 0,1 0 0,-1 0 0,1 0 0,-1 0 0,1 0 0,0 0 0,0 0 0,0-1 0,0 1 0,0 0 0,0 0 0,0-1 0,1 1 0,-1-1 0,0 1 0,1-1 0,0 0 0,-1 1 0,1-1 0,0 0 0,-1 0 0,1 0 0,0 0 0,0 0 0,3 0 0,11 5 0,-7-3 0,1 0 0,-1 1 0,9 5 0,-16-9 0,-1 1 0,1 0 0,-1 0 0,1 0 0,-1 0 0,0 0 0,1 0 0,-1 1 0,0-1 0,0 0 0,0 1 0,0-1 0,0 0 0,0 1 0,0-1 0,-1 1 0,1-1 0,0 1 0,-1 0 0,0-1 0,1 1 0,-1 0 0,1 3 0,-2-4 0,0 1 0,1 0 0,-1 0 0,0 0 0,0-1 0,0 1 0,0 0 0,0-1 0,0 1 0,-1-1 0,1 1 0,0-1 0,-1 0 0,1 0 0,-1 1 0,0-1 0,1 0 0,-1 0 0,0 0 0,1-1 0,-1 1 0,0 0 0,0-1 0,0 1 0,0-1 0,0 0 0,-2 1 0,-8 1 0,1 0 0,-1-1 0,-12 0 0,2-5 342,21 4-368,1 1 1,0-1 0,0 0 0,-1 0 0,1 0 0,0 0 0,0 0 0,-1 0 0,1 0 0,0 0 0,-1-1-1,1 1 1,0 0 0,0 0 0,-1 0 0,1 0 0,0 0 0,0 0 0,-1 0 0,1-1 0,0 1-1,0 0 1,0 0 0,-1 0 0,1-1 0,0 1 0,0 0 0,0 0 0,0 0 0,-1-1 0,1 1-1,0 0 1,0 0 0,0-1 0,0 1 0,0 0 0,0 0 0,0-1 0,0 1 0,0 0 0,0 0 0,0-1-1,0 1 1,0 0 0,0-1 0,0 1 0,0 0 0,0 0 0,0-1 0,0 1 0,0 0 0,0 0-1,1-1 1,-1 1 0,0 0 0,0 0 0,0-1 0,0 1 0,1 0 0,-1 0 0,0 0 0,0 0-1,0-1 1,1 1 0,-1 0 0,0 0 0,1 0 0,6-4-6801</inkml:trace>
  <inkml:trace contextRef="#ctx0" brushRef="#br0" timeOffset="2275.03">2890 436 24575,'1'-1'0,"-1"-1"0,0 1 0,0-1 0,0 0 0,0 1 0,-1-1 0,1 1 0,0-1 0,-1 1 0,1-1 0,-1 1 0,1-1 0,-1 1 0,0-1 0,0 1 0,1 0 0,-1-1 0,0 1 0,0 0 0,0 0 0,-1 0 0,1-1 0,0 1 0,0 0 0,-1 1 0,1-1 0,0 0 0,-1 0 0,1 1 0,-1-1 0,1 0 0,-1 1 0,1-1 0,-1 1 0,1 0 0,-1 0 0,0 0 0,1-1 0,-1 1 0,1 1 0,-1-1 0,0 0 0,1 0 0,-1 0 0,1 1 0,-1-1 0,1 1 0,-4 1 0,3-1 0,0 0 0,0 0 0,0 1 0,0-1 0,0 1 0,1-1 0,-1 1 0,0 0 0,1-1 0,-1 1 0,1 0 0,0 0 0,-1 0 0,1 0 0,0 0 0,0 1 0,1-1 0,-1 0 0,0 0 0,1 1 0,-1 3 0,1-4 0,-1 0 0,1-1 0,0 1 0,0-1 0,1 1 0,-1 0 0,0-1 0,1 1 0,-1-1 0,0 1 0,1-1 0,0 1 0,-1-1 0,1 1 0,0-1 0,0 0 0,0 1 0,0-1 0,0 0 0,0 0 0,0 1 0,0-1 0,0 0 0,1 0 0,-1-1 0,0 1 0,1 0 0,-1 0 0,1 0 0,-1-1 0,1 1 0,2 0 0,-2-1 0,0 1 0,0-1 0,0 1 0,0-1 0,0 0 0,0 0 0,0 0 0,1 0 0,-1 0 0,0 0 0,0-1 0,0 1 0,0-1 0,0 1 0,0-1 0,0 0 0,0 0 0,0 0 0,0 0 0,0 0 0,-1 0 0,1 0 0,0-1 0,-1 1 0,1-1 0,-1 1 0,0-1 0,1 0 0,-1 1 0,0-1 0,0 0 0,0 0 0,0 0 0,0 0 0,0 0 0,-1 0 0,1 0 0,-1 0 0,1 0 0,-1 0 0,0 0 0,0 0 0,0 0 0,0-4 0,-2 5 0,0 9 0,1 12 0,1-18 0,1-1 0,-1 1 0,1-1 0,-1 0 0,1 1 0,-1-1 0,1 1 0,0-1 0,0 0 0,0 0 0,-1 1 0,1-1 0,1 0 0,-1 0 0,0 0 0,0 0 0,0 0 0,0 0 0,1 0 0,-1-1 0,0 1 0,1 0 0,-1-1 0,1 1 0,-1-1 0,1 1 0,-1-1 0,1 0 0,-1 0 0,1 1 0,-1-1 0,1 0 0,1-1 0,0 1 0,-1 0 0,1-1 0,-1 0 0,1 1 0,-1-1 0,0 0 0,0 0 0,1 0 0,-1-1 0,0 1 0,0 0 0,0-1 0,0 1 0,-1-1 0,1 0 0,0 0 0,-1 0 0,1 0 0,-1 0 0,2-3 0,0-2 0,0 0 0,0-1 0,-1 0 0,0 1 0,-1-1 0,0 0 0,0-12 0,-3-57 0,1 59 0,1 14 0,0 0 0,-1 1 0,1-1 0,-1 0 0,0 1 0,-2-7 0,3 10 0,0 0 0,0 0 0,-1 0 0,1 0 0,0 0 0,0 0 0,0-1 0,0 1 0,0 0 0,0 0 0,0 0 0,0 0 0,0 0 0,0 0 0,0 0 0,-1 0 0,1 0 0,0 0 0,0 0 0,0 0 0,0 0 0,0 0 0,0 0 0,0 0 0,0 0 0,-1 0 0,1 0 0,0 0 0,0 0 0,0 0 0,0 0 0,0 0 0,0 0 0,0 0 0,0 0 0,-1 0 0,1 0 0,0 0 0,0 0 0,0 0 0,0 0 0,0 0 0,0 0 0,0 0 0,0 0 0,0 0 0,0 1 0,0-1 0,-1 0 0,1 0 0,0 0 0,0 0 0,0 0 0,0 0 0,0 0 0,0 0 0,0 0 0,0 1 0,0-1 0,0 0 0,0 0 0,-4 19 0,0 5 0,2 0 0,2 45 0,0-62 0,1 0 0,0 0 0,0 1 0,0-1 0,1 0 0,1 0 0,-1 0 0,1-1 0,0 1 0,0 0 0,1-1 0,0 0 0,9 12 0,-10-16-85,-1 0 0,1 0-1,-1 0 1,1 0 0,0 0-1,0-1 1,0 1 0,0-1-1,0 0 1,0 0 0,0 0-1,0 0 1,1 0 0,-1-1-1,4 1 1,4-2-6741</inkml:trace>
  <inkml:trace contextRef="#ctx0" brushRef="#br0" timeOffset="2835.02">3145 450 24575,'-1'0'0,"1"0"0,0 0 0,-1 1 0,1-1 0,0 0 0,0 0 0,-1 1 0,1-1 0,0 0 0,0 0 0,0 1 0,-1-1 0,1 0 0,0 0 0,0 1 0,0-1 0,0 0 0,0 1 0,0-1 0,0 0 0,-1 1 0,1-1 0,0 0 0,0 1 0,0-1 0,0 0 0,0 0 0,0 1 0,1-1 0,-1 0 0,0 1 0,0-1 0,0 0 0,0 1 0,0-1 0,0 0 0,0 0 0,1 1 0,-1-1 0,0 0 0,0 1 0,1-1 0,-1 0 0,0 1 0,0-1 0,0 0 0,0 0 0,1 0 0,-1 1 0,0-1 0,0 0 0,0 0 0,0 0 0,1 1 0,-1-1 0,0 0 0,0 0 0,1 0 0,-1 0 0,0 0 0,0 0 0,1 1 0,-1-1 0,0 0 0,0 0 0,1 0 0,-1 0 0,0 0 0,0 0 0,1 0 0,-1 0 0,0 0 0,0 0 0,1 0 0,-1 0 0,0 0 0,0 0 0,1-1 0,-1 1 0,0 0 0,0 0 0,1 0 0,-1 0 0,0 0 0,0 0 0,1-1 0,-1 1 0,0 0 0,0 0 0,0 0 0,0-1 0,1 1 0,-1 0 0,0 0 0,0 0 0,0-1 0,0 1 0,0 0 0,0 0 0,0-1 0,1 1 0,-1 0 0,0-1 0,0 1 0,0 0 0,0 0 0,0-1 0,0 1 0,0 0 0,-1-1 0,2-1 0,0-1 0,0 1 0,-1-1 0,1 1 0,-1-1 0,0 1 0,0-1 0,0 0 0,0 1 0,0-1 0,-1 1 0,1-1 0,-1 1 0,1-1 0,-1 1 0,-1-3 0,1 4 0,1 1 0,0-1 0,0 1 0,-1 0 0,1-1 0,0 1 0,-1-1 0,1 1 0,0 0 0,-1-1 0,1 1 0,-1 0 0,1-1 0,-1 1 0,1 0 0,0 0 0,-1-1 0,1 1 0,-1 0 0,1 0 0,-1 0 0,0 0 0,1 0 0,-1 0 0,1 0 0,-1 0 0,1 0 0,-1 0 0,-1 0 0,1 1 0,-1 0 0,1 0 0,-1 0 0,1-1 0,0 1 0,0 0 0,-1 0 0,1 1 0,0-1 0,0 0 0,0 0 0,0 1 0,-1 1 0,0 1 0,-1-1 0,1 1 0,0 0 0,0 0 0,1 0 0,-1 0 0,1 0 0,0 0 0,0 0 0,0 1 0,1-1 0,0 0 0,0 7 0,0-9 0,0 0 0,1 0 0,-1 0 0,1 0 0,-1-1 0,1 1 0,0 0 0,0 0 0,0 0 0,0-1 0,0 1 0,1-1 0,-1 1 0,0-1 0,1 1 0,-1-1 0,1 0 0,-1 1 0,1-1 0,0 0 0,0 0 0,-1 0 0,1 0 0,0-1 0,0 1 0,0 0 0,0-1 0,0 1 0,0-1 0,4 0 0,-2 1 0,1-1 0,0-1 0,0 1 0,0-1 0,0 1 0,-1-1 0,1-1 0,0 1 0,-1-1 0,1 1 0,-1-1 0,0-1 0,1 1 0,-1 0 0,0-1 0,0 0 0,-1 0 0,1 0 0,6-8 0,-7 8 0,1-1 0,-1 0 0,0 0 0,-1 0 0,1 0 0,-1-1 0,1 1 0,-1-1 0,0 1 0,-1-1 0,1 0 0,-1 1 0,0-1 0,0 0 0,-1 0 0,0 0 0,1 0 0,-2-10 0,1 15 0,-1-1 0,1 0 0,0 0 0,0 1 0,0-1 0,0 0 0,-1 0 0,1 1 0,0-1 0,-1 0 0,1 1 0,0-1 0,-1 0 0,1 1 0,-1-1 0,1 1 0,-1-1 0,1 0 0,-1 1 0,-1-1 0,2 1 0,-1 0 0,1 0 0,-1 0 0,1 0 0,-1 0 0,1 0 0,0 0 0,-1 0 0,1 0 0,-1 1 0,1-1 0,-1 0 0,1 0 0,-1 0 0,1 1 0,0-1 0,-1 0 0,1 1 0,0-1 0,-1 0 0,1 1 0,0-1 0,-1 1 0,-1 1 0,0 1 0,0 0 0,0 0 0,1 0 0,-1 0 0,1 0 0,-2 5 0,2-6 0,1 0 0,0-1 0,-1 1 0,1 0 0,0 0 0,0-1 0,0 1 0,0 0 0,0 0 0,0-1 0,1 1 0,-1 0 0,0 0 0,1-1 0,-1 1 0,1-1 0,0 1 0,0 0 0,0-1 0,0 1 0,0-1 0,0 0 0,0 1 0,2 1 0,2 0 0,-1 0 0,0-1 0,1 0 0,-1 0 0,1 0 0,0-1 0,5 2 0,-6-3 0,0 1 0,0 0 0,0 0 0,-1 1 0,1-1 0,0 1 0,-1 0 0,1 0 0,-1 0 0,0 0 0,0 0 0,5 5 0,-8-7 9,0 1 1,0-1-1,0 1 0,0 0 0,0-1 0,1 1 1,-1-1-1,0 1 0,0 0 0,-1-1 0,1 1 0,0-1 1,0 1-1,0 0 0,0-1 0,0 1 0,-1-1 1,1 1-1,0 0 0,-1-1 0,1 1 0,0-1 1,-1 1-1,1-1 0,0 0 0,-1 1 0,1-1 0,-1 1 1,1-1-1,-1 0 0,1 1 0,-1-1 0,-23 17-456,15-11-774,2 0-5605</inkml:trace>
  <inkml:trace contextRef="#ctx0" brushRef="#br0" timeOffset="3085.81">3639 395 24575,'-3'2'0,"5"1"0,5 0 0,6 0 0,5-2 0,5 0 0,2-1 0,2-2 0,-1-1 0,-6-4 0,-9 0 0,-9-3 0,-9-3 0,-6 1 0,-1 2-8191</inkml:trace>
  <inkml:trace contextRef="#ctx0" brushRef="#br0" timeOffset="3270.85">3702 318 24575,'-3'0'0,"0"0"0,4 0 0,4 0 0,4 0 0,2 0 0,2 0 0,-1 3 0,0 3 0,-1 4 0,-2 3 0,-4 0 0,-3 1 0,-2 1 0,-4-3 0,-5 1 0,-4-2 0,1-3-8191</inkml:trace>
  <inkml:trace contextRef="#ctx0" brushRef="#br0" timeOffset="5141.76">4451 263 24575,'-1'-5'0,"0"0"0,0 0 0,-1 0 0,1 0 0,-1 1 0,0-1 0,0 0 0,0 1 0,-1 0 0,0 0 0,0-1 0,0 2 0,0-1 0,-1 0 0,-3-3 0,5 5 0,-1 0 0,1 0 0,0 1 0,-1-1 0,1 1 0,-1-1 0,1 1 0,-1 0 0,0 0 0,0 0 0,1 0 0,-5 0 0,5 1 0,1 0 0,-1 0 0,0 0 0,0 0 0,1 1 0,-1-1 0,0 0 0,1 1 0,-1 0 0,0-1 0,1 1 0,-1 0 0,1 0 0,-1-1 0,1 1 0,-1 0 0,1 1 0,0-1 0,-1 0 0,1 0 0,-2 2 0,-2 5 0,-1 1 0,1-1 0,1 1 0,0-1 0,0 1 0,0 1 0,1-1 0,-2 15 0,2-9 0,0 1 0,2 0 0,0 0 0,1 23 0,0-34 0,1 0 0,0 0 0,0 0 0,0 0 0,0 0 0,1 0 0,0 0 0,0 0 0,0-1 0,0 1 0,1-1 0,0 0 0,4 6 0,-4-7 0,0-1 0,1 1 0,-1 0 0,1-1 0,-1 0 0,1 0 0,0 0 0,0 0 0,0 0 0,0-1 0,0 0 0,0 0 0,1 0 0,-1 0 0,0-1 0,6 1 0,-1-1 0,0-1 0,0 1 0,0-1 0,-1-1 0,1 0 0,-1 0 0,1-1 0,-1 0 0,0 0 0,0-1 0,0 0 0,12-8 0,-15 9 0,0-1 0,0 0 0,0 0 0,-1 0 0,0-1 0,0 1 0,0-1 0,0 0 0,-1 0 0,1-1 0,-1 1 0,-1 0 0,1-1 0,-1 0 0,0 0 0,0 0 0,-1 0 0,2-9 0,-3 13 0,0 1 0,0-1 0,0 0 0,0 1 0,0-1 0,0 0 0,-1 1 0,1-1 0,-1 0 0,1 1 0,-1-1 0,1 1 0,-1-1 0,-1-2 0,1 4 0,1-1 0,-1 1 0,1-1 0,-1 1 0,0-1 0,1 1 0,-1-1 0,0 1 0,1 0 0,-1-1 0,0 1 0,0 0 0,1 0 0,-1-1 0,0 1 0,0 0 0,1 0 0,-1 0 0,0 0 0,0 0 0,0 0 0,0 0 0,-2 1 0,1 0 0,0-1 0,-1 1 0,1 0 0,0 0 0,0 0 0,0 1 0,0-1 0,0 0 0,0 1 0,0-1 0,0 1 0,1 0 0,-1 0 0,0 0 0,1 0 0,0 0 0,-2 2 0,1-1 0,1 0 0,0-1 0,0 1 0,-1 0 0,2 1 0,-1-1 0,0 0 0,1 0 0,-1 0 0,1 0 0,0 1 0,0-1 0,0 0 0,1 0 0,-1 1 0,1-1 0,1 5 0,-1-7 0,0 1 0,0-1 0,-1 1 0,2-1 0,-1 0 0,0 1 0,0-1 0,0 0 0,1 0 0,-1 0 0,0 0 0,1 0 0,-1 0 0,1 0 0,-1 0 0,1 0 0,0-1 0,-1 1 0,1-1 0,0 1 0,-1-1 0,1 0 0,0 1 0,-1-1 0,1 0 0,0 0 0,0 0 0,0 0 0,-1-1 0,1 1 0,0 0 0,-1-1 0,1 1 0,2-2 0,-1 1 0,0-1 0,0 1 0,0-1 0,0 0 0,0 0 0,-1 0 0,1 0 0,0 0 0,-1-1 0,0 1 0,0-1 0,1 0 0,-2 0 0,1 1 0,0-1 0,0 0 0,-1 0 0,0-1 0,2-5 0,-2 7 0,0-1 0,0 1 0,-1-1 0,1 1 0,-1-1 0,1 0 0,-1 1 0,0-1 0,0 0 0,0 1 0,-1-1 0,1 0 0,0 1 0,-1-1 0,0 1 0,0-1 0,0 1 0,0-1 0,0 1 0,0 0 0,-1-1 0,1 1 0,-1 0 0,1 0 0,-4-3 0,5 5 0,-1 0 0,1-1 0,0 1 0,0 0 0,0 0 0,-1 0 0,1 0 0,0 0 0,0 0 0,-1 0 0,1 0 0,0 0 0,0 0 0,-1 0 0,1 0 0,0 0 0,0 0 0,-1 0 0,1 1 0,0-1 0,0 0 0,0 0 0,-1 0 0,1 0 0,0 0 0,0 0 0,0 1 0,-1-1 0,1 0 0,0 0 0,0 0 0,0 0 0,0 1 0,-1-1 0,1 0 0,0 0 0,0 0 0,0 1 0,0-1 0,0 0 0,0 0 0,0 1 0,0-1 0,0 0 0,0 0 0,0 1 0,0-1 0,0 0 0,0 1 0,-3 13 0,3-14 0,-1 15 0,0-1 0,2 30 0,0-40 0,0 0 0,0 0 0,0 0 0,0 1 0,0-1 0,4 6 0,-4-9 0,0 1 0,0-1 0,0 1 0,0-1 0,0 0 0,0 0 0,0 0 0,0 0 0,0 0 0,1 0 0,-1 0 0,1 0 0,-1 0 0,0 0 0,1-1 0,0 1 0,2 0 0,-3 0-76,1-1 1,-1 0-1,0 0 0,0 0 0,0 0 0,0 0 0,1 0 0,-1 0 1,0-1-1,0 1 0,0 0 0,0-1 0,0 1 0,0 0 1,0-1-1,0 0 0,2 0 0,5-6-6750</inkml:trace>
  <inkml:trace contextRef="#ctx0" brushRef="#br0" timeOffset="5430.07">4655 332 24575,'0'0'0,"0"-1"0,0 1 0,0-1 0,0 0 0,0 1 0,0-1 0,0 1 0,1-1 0,-1 0 0,0 1 0,0-1 0,0 1 0,0-1 0,1 1 0,-1-1 0,0 1 0,1-1 0,-1 1 0,0-1 0,1 1 0,-1-1 0,1 1 0,-1-1 0,1 1 0,-1 0 0,1-1 0,-1 1 0,1 0 0,-1-1 0,1 1 0,-1 0 0,1 0 0,-1 0 0,1 0 0,0-1 0,-1 1 0,1 0 0,-1 0 0,1 0 0,0 0 0,-1 0 0,1 0 0,-1 0 0,1 0 0,0 1 0,-1-1 0,1 0 0,-1 0 0,2 1 0,1 0 0,-1 0 0,1 0 0,0 0 0,0 1 0,-1-1 0,1 1 0,-1-1 0,4 4 0,-2 0 0,0 0 0,-1 0 0,1 0 0,-1 0 0,4 11 0,-6-14 0,0 0 0,0 1 0,0-1 0,0 1 0,0-1 0,-1 1 0,0-1 0,1 1 0,-1 0 0,0-1 0,0 1 0,0-1 0,-1 1 0,1-1 0,0 1 0,-2 2 0,2-5 0,0 0 0,0 0 0,0 0 0,-1 0 0,1 1 0,0-1 0,0 0 0,0 0 0,-1 0 0,1 0 0,0 0 0,0 0 0,0 0 0,-1 0 0,1 0 0,0 0 0,0 0 0,0 0 0,-1 0 0,1 0 0,0 0 0,0 0 0,0 0 0,-1 0 0,1 0 0,0-1 0,0 1 0,0 0 0,0 0 0,-1 0 0,1 0 0,0 0 0,0 0 0,0 0 0,0-1 0,0 1 0,-1 0 0,1 0 0,0 0 0,0 0 0,0-1 0,0 1 0,0 0 0,0 0 0,0 0 0,0-1 0,0 1 0,0 0 0,0 0 0,0 0 0,0-1 0,0 1 0,0 0 0,0 0 0,0 0 0,0-1 0,-5-13 0,4 5 0,1 1 0,-1-1 0,2 1 0,-1-1 0,2 1 0,-1-1 0,1 1 0,0-1 0,1 1 0,-1 0 0,5-8 0,-5 13 0,-1 1 0,0-1 0,0 1 0,1 0 0,-1-1 0,1 1 0,0 0 0,0 0 0,-1 0 0,2 0 0,-1 0 0,0 0 0,0 1 0,0-1 0,1 1 0,-1-1 0,1 1 0,-1 0 0,1 0 0,0 0 0,-1 0 0,1 1 0,0-1 0,0 1 0,-1 0 0,1-1 0,0 1 0,0 0 0,0 1 0,-1-1 0,1 0 0,0 1 0,0-1 0,-1 1 0,1 0 0,0 0 0,2 2 0,43 23-1365,-28-14-5461</inkml:trace>
  <inkml:trace contextRef="#ctx0" brushRef="#br0" timeOffset="5831.81">5001 325 24575,'0'-3'0,"0"-1"0,-1 0 0,0 1 0,0-1 0,0 1 0,0-1 0,0 1 0,-1-1 0,1 1 0,-1 0 0,0 0 0,0 0 0,0 0 0,-1 0 0,1 0 0,-1 1 0,1-1 0,-1 1 0,0-1 0,0 1 0,-5-2 0,7 3 0,-1 0 0,0 0 0,0 0 0,1 1 0,-1-1 0,0 1 0,0-1 0,0 1 0,0 0 0,0 0 0,0 0 0,0 0 0,0 0 0,1 0 0,-1 0 0,0 0 0,-3 2 0,3-1 0,0 0 0,0 0 0,1 0 0,-1 0 0,0 1 0,0-1 0,1 1 0,-1-1 0,1 1 0,-1-1 0,1 1 0,0 0 0,-1 0 0,1 0 0,0 0 0,0 0 0,1 0 0,-2 3 0,1-3 0,1 0 0,-1 0 0,0 0 0,1 0 0,0 0 0,-1 1 0,1-1 0,0 0 0,0 0 0,1 1 0,-1-1 0,0 0 0,1 0 0,-1 0 0,1 0 0,0 0 0,-1 0 0,1 1 0,0-2 0,0 1 0,1 0 0,-1 0 0,0 0 0,1 0 0,-1-1 0,1 1 0,-1-1 0,1 1 0,0-1 0,0 0 0,0 1 0,-1-1 0,1 0 0,0 0 0,1 0 0,-1-1 0,3 2 0,-2-1 0,0 0 0,0 0 0,0 0 0,1-1 0,-1 1 0,0-1 0,0 0 0,1 0 0,-1 0 0,0 0 0,1-1 0,-1 1 0,0-1 0,0 0 0,1 0 0,-1 0 0,0 0 0,0-1 0,0 1 0,0-1 0,-1 0 0,1 1 0,0-1 0,-1-1 0,4-2 0,-2-1 0,-1 1 0,1-1 0,-1 0 0,-1 0 0,1-1 0,-1 1 0,0-1 0,0 1 0,-1-1 0,0 1 0,0-1 0,-1-7 0,1-15 0,-7-41 0,5 53 0,-1-8 0,1 13 0,1 0 0,-2-1 0,0 1 0,0 0 0,-1 0 0,-7-17 0,7 27 0,2 8 0,0 18 0,1 1 0,1-1 0,6 29 0,-1-7 0,6 83 271,14 108-1907,-20-201-5190</inkml:trace>
  <inkml:trace contextRef="#ctx0" brushRef="#br0" timeOffset="7991.03">306 1027 24575,'-7'1'0,"9"3"0,15 1 0,55 0 0,0-3 0,96-11 0,-57 2 0,-84 6 0,355-7 0,-379 8 342,-6 0-2049,-3 0-5119</inkml:trace>
  <inkml:trace contextRef="#ctx0" brushRef="#br0" timeOffset="8095.86">1041 936 24575,'12'0'0,"0"0"0,1 1 0,-1 0 0,0 1 0,14 4 0,-23-5 0,0 0 0,-1 0 0,1 0 0,0 0 0,0 1 0,-1-1 0,1 1 0,0-1 0,-1 1 0,0 0 0,1 0 0,-1 0 0,0 0 0,0 1 0,0-1 0,0 0 0,-1 1 0,1-1 0,-1 1 0,1 0 0,-1 0 0,0-1 0,0 1 0,0 0 0,-1 0 0,1 0 0,-1 0 0,1 0 0,-1 5 0,-1-4-72,0 1 1,0-1-1,0 1 0,-1-1 0,0 1 0,1-1 0,-2 0 0,1 0 1,0 0-1,-1 0 0,0 0 0,0-1 0,0 1 0,0-1 0,-1 0 1,1 0-1,-1 0 0,-6 4 0,-1 0-6754</inkml:trace>
  <inkml:trace contextRef="#ctx0" brushRef="#br0" timeOffset="14657.17">3660 1068 24575,'10'1'0,"-1"0"0,1 0 0,-1 1 0,11 3 0,17 4 0,-3-3 0,0-1 0,0-2 0,1-1 0,48-5 0,-82 3 0,1 0 0,-1 0 0,0 0 0,1-1 0,-1 1 0,0 0 0,1-1 0,-1 1 0,0-1 0,0 1 0,1-1 0,-1 0 0,0 0 0,1-1 0,-1 2 0,-1-1 0,0 1 0,0 0 0,1-1 0,-1 1 0,0-1 0,0 1 0,0-1 0,0 1 0,0-1 0,0 1 0,0-1 0,0 1 0,0-1 0,0 1 0,0-1 0,0 1 0,0-1 0,0 1 0,0-1 0,0 1 0,0-1 0,-1 1 0,1-1 0,-1 0 0,-2-3 0,0 0 0,0 0 0,-1 0 0,0 0 0,-6-5 0,2 2 0,1 0 0,0 2 0,1-1 0,-1 0 0,1 0 0,1 0 0,-1-1 0,1 0 0,-6-11 0,14 18 0,1 1 0,-1 0 0,0 1 0,0-1 0,0 0 0,0 1 0,4 3 0,1 1 0,0 1 0,0-1 0,-1 1 0,0 1 0,-1-1 0,1 1 0,6 12 0,-11-17 0,0 0 0,0 1 0,-1-1 0,1 0 0,-1 1 0,0-1 0,0 0 0,0 1 0,-1-1 0,1 1 0,-1 0 0,0-1 0,0 1 0,0-1 0,0 1 0,-1-1 0,0 1 0,1-1 0,-1 1 0,0-1 0,-1 1 0,1-1 0,-1 0 0,-1 4 0,-1-1-341,-1-1 0,0 1-1,-10 8 1,1-2-6485</inkml:trace>
  <inkml:trace contextRef="#ctx0" brushRef="#br0" timeOffset="13161.84">2057 1047 24575,'2'-26'0,"-2"-25"0,0 47 0,0 1 0,-1-1 0,1 0 0,-1 1 0,0-1 0,0 0 0,-1 1 0,1-1 0,-1 1 0,-2-4 0,4 7 0,0-1 0,-1 1 0,1-1 0,0 1 0,-1 0 0,1-1 0,-1 1 0,1 0 0,-1-1 0,1 1 0,0 0 0,-1 0 0,1-1 0,-1 1 0,1 0 0,-1 0 0,1 0 0,-1 0 0,0 0 0,1-1 0,-1 1 0,1 0 0,-1 0 0,1 0 0,-1 1 0,1-1 0,-1 0 0,1 0 0,-1 0 0,1 0 0,-1 0 0,1 1 0,-1-1 0,1 0 0,-1 0 0,1 1 0,-1-1 0,1 0 0,0 1 0,-1-1 0,1 0 0,-1 1 0,1-1 0,0 1 0,0-1 0,-1 1 0,1-1 0,0 0 0,0 1 0,-1 0 0,-14 26 0,9-11 0,1 0 0,0 0 0,-4 27 0,8-37 0,0 0 0,0 1 0,1-1 0,0 1 0,0-1 0,1 1 0,-1-1 0,2 1 0,-1-1 0,1 0 0,0 0 0,4 9 0,-5-13 0,0 0 0,1 0 0,0 0 0,-1 0 0,1 0 0,0-1 0,0 1 0,0 0 0,0-1 0,0 0 0,0 1 0,0-1 0,1 0 0,-1 0 0,0-1 0,1 1 0,-1 0 0,0-1 0,1 1 0,-1-1 0,1 0 0,-1 0 0,1 0 0,-1 0 0,1 0 0,-1 0 0,1-1 0,-1 1 0,1-1 0,-1 1 0,4-3 0,-1 1 0,1 0 0,-1 0 0,1-1 0,-1 0 0,0 0 0,0 0 0,0 0 0,-1-1 0,1 0 0,-1 0 0,0 0 0,5-7 0,-4 2 0,1 0 0,-2-1 0,1 0 0,-2 0 0,1 0 0,-1-1 0,-1 1 0,2-13 0,-2 5 0,-1 1 0,-1-1 0,0 1 0,-4-20 0,3 32 0,-1 6 0,0 16 0,-1 25 0,3-28 0,3 96 0,-3-109 0,0-1 0,0 0 0,0 1 0,-1-1 0,1 1 0,1-1 0,-1 0 0,0 1 0,0-1 0,0 1 0,0-1 0,0 0 0,0 1 0,0-1 0,0 0 0,1 1 0,-1-1 0,0 1 0,0-1 0,1 0 0,-1 0 0,0 1 0,0-1 0,1 0 0,-1 1 0,0-1 0,1 0 0,5-8 0,7-25 0,-12 27 0,1-1 0,1-1 0,0 1 0,0 0 0,0 0 0,1 0 0,6-8 0,-10 15 0,1-1 0,-1 1 0,0 0 0,0-1 0,1 1 0,-1 0 0,0-1 0,1 1 0,-1 0 0,0 0 0,1-1 0,-1 1 0,0 0 0,1 0 0,-1 0 0,1-1 0,-1 1 0,0 0 0,1 0 0,-1 0 0,1 0 0,-1 0 0,0 0 0,1 0 0,-1 0 0,1 0 0,-1 0 0,1 0 0,-1 0 0,0 0 0,1 0 0,-1 1 0,1-1 0,-1 0 0,0 0 0,1 0 0,-1 1 0,0-1 0,1 0 0,-1 0 0,0 1 0,1-1 0,-1 0 0,0 1 0,0-1 0,1 0 0,-1 1 0,0-1 0,0 0 0,0 1 0,1-1 0,-1 0 0,0 1 0,0-1 0,0 1 0,0-1 0,8 25 0,-5 7 150,-3-24-124,1 0 0,-1 0 0,2 1-1,3 14 1,-4-22-87,0 1 0,-1 0 0,1-1 1,0 1-1,0 0 0,0-1 0,0 1 0,1-1 0,-1 0 0,0 1 0,0-1 0,1 0 0,-1 0 1,1 0-1,-1 0 0,1 0 0,0 0 0,-1 0 0,1 0 0,0-1 0,0 1 0,-1 0 1,1-1-1,0 0 0,0 1 0,3-1 0,11-1-6765</inkml:trace>
  <inkml:trace contextRef="#ctx0" brushRef="#br0" timeOffset="13512.87">2488 992 24575,'0'-2'0,"0"0"0,0 0 0,0 1 0,0-1 0,-1 0 0,1 0 0,0 1 0,-1-1 0,1 0 0,-1 1 0,0-1 0,0 0 0,-1-1 0,2 3 0,-1-1 0,0 0 0,1 1 0,-1-1 0,0 0 0,1 1 0,-1-1 0,0 1 0,0-1 0,0 1 0,0 0 0,1-1 0,-1 1 0,0 0 0,0 0 0,0 0 0,0-1 0,-2 1 0,1 1 0,-1-1 0,0 0 0,1 1 0,-1 0 0,0 0 0,1-1 0,-1 2 0,1-1 0,-1 0 0,1 0 0,0 1 0,0-1 0,-1 1 0,1 0 0,-3 3 0,2-2 0,0 1 0,0 0 0,0-1 0,1 1 0,-1 1 0,1-1 0,0 0 0,0 1 0,-1 6 0,2-10 0,1 0 0,0 0 0,0 0 0,0 0 0,-1 0 0,1 0 0,1 0 0,-1 1 0,0-1 0,0 0 0,0 0 0,0 0 0,1 0 0,-1 0 0,1 0 0,-1 0 0,1 0 0,0 1 0,0-1 0,0 0 0,0 0 0,1 0 0,-1 0 0,0-1 0,0 1 0,1-1 0,-1 1 0,0-1 0,1 1 0,-1-1 0,0 0 0,1 1 0,-1-1 0,0 0 0,1 0 0,-1 0 0,1 0 0,1 0 0,-1-1 0,1 1 0,-1 0 0,1-1 0,-1 1 0,0-1 0,1 0 0,-1 0 0,1 0 0,-1 0 0,0 0 0,0 0 0,0-1 0,0 1 0,0-1 0,0 1 0,0-1 0,0 0 0,-1 0 0,1 1 0,1-4 0,0 0 0,-1 1 0,0 0 0,0-1 0,0 1 0,0-1 0,-1 0 0,0 1 0,0-1 0,0-6 0,-2 23 86,1 1-1,0-1 0,3 15 1,-3-22-200,1-1 0,0 1 0,0-1 0,0 0 1,1 1-1,0-1 0,-1 0 0,1 0 1,1 0-1,-1 0 0,1 0 0,0-1 1,-1 1-1,6 4 0,2-1-6712</inkml:trace>
  <inkml:trace contextRef="#ctx0" brushRef="#br0" timeOffset="13813.22">2587 985 24575,'2'0'0,"0"1"0,0 0 0,0 0 0,0-1 0,0 1 0,-1 0 0,1 0 0,0 1 0,0-1 0,-1 0 0,1 0 0,-1 1 0,1-1 0,-1 1 0,0 0 0,0-1 0,2 4 0,17 31 0,-8 5 0,-11-38 0,-1 0 0,1 0 0,-1 0 0,0 0 0,0 0 0,0-1 0,0 1 0,-1 0 0,1 0 0,-1 0 0,0 0 0,-1 3 0,2-6 0,0 0 0,0 0 0,0 1 0,0-1 0,0 0 0,0 0 0,0 0 0,-1 1 0,1-1 0,0 0 0,0 0 0,0 0 0,0 0 0,0 1 0,0-1 0,-1 0 0,1 0 0,0 0 0,0 0 0,0 0 0,0 0 0,-1 1 0,1-1 0,0 0 0,0 0 0,0 0 0,-1 0 0,1 0 0,0 0 0,0 0 0,0 0 0,-1 0 0,1 0 0,0 0 0,0 0 0,0 0 0,-1 0 0,1 0 0,-5-8 0,0-14 0,5 19 0,0-1 0,0 1 0,0-1 0,0 1 0,0-1 0,1 1 0,-1-1 0,1 1 0,0 0 0,0-1 0,1 1 0,-1 0 0,0 0 0,1 0 0,0 0 0,0 0 0,0 0 0,3-3 0,-2 3 0,1 0 0,-1 1 0,1-1 0,-1 1 0,1 0 0,0 0 0,0 0 0,0 1 0,0 0 0,0-1 0,0 1 0,0 0 0,0 1 0,9-1 0,29-2-1365,-22 1-5461</inkml:trace>
  <inkml:trace contextRef="#ctx0" brushRef="#br0" timeOffset="14014.14">2869 909 24575,'-1'0'0,"-1"5"0,1 8 0,0 8 0,0 7 0,0 8 0,1 2 0,0 1 0,0-6 0,1-4 0,3-7 0,1-13 0</inkml:trace>
  <inkml:trace contextRef="#ctx0" brushRef="#br0" timeOffset="14190.92">2813 1040 24575,'0'4'0,"0"3"0,1 1 0,5-2 0,7-1 0,9-5 0,8-3 0,6-3 0,0 0 0,-5 0-8191</inkml:trace>
  <inkml:trace contextRef="#ctx0" brushRef="#br0" timeOffset="30249.16">17 1492 24575,'-1'0'-37,"0"0"0,1 0-1,-1 0 1,0 0 0,0 0 0,1 0-1,-1 1 1,0-1 0,0 0-1,1 1 1,-1-1 0,0 0 0,1 1-1,-1-1 1,1 1 0,-1-1-1,0 1 1,1-1 0,-1 1 0,1 0-1,-1-1 1,1 1 0,0 0 0,-1 0-1,1 0 49,-1-1 0,1 1-1,0-1 1,0 1 0,0-1-1,0 0 1,0 1 0,0-1-1,0 1 1,0-1-1,0 1 1,0-1 0,1 1-1,-1-1 1,0 1 0,0-1-1,0 0 1,0 1 0,1-1-1,-1 1 1,0-1 0,1 0-1,-1 1 1,0-1 0,0 0-1,1 1 1,-1-1 0,1 0-1,-1 0 1,0 1 0,1-1-1,-1 0 1,1 0 0,-1 0-1,0 1 1,1-1 0,-1 0-1,1 0 1,-1 0 0,1 0-1,-1 0 1,1 0-1,0 0 1,28 4 95,0-2 0,0-1 0,48-4 1,-39 1-69,125-4-38,454-34 0,-587 38 0,-23 2 0,1 0 0,0-1 0,0 0 0,-1 0 0,1-1 0,-1 0 0,12-4 0,-17 3-1365</inkml:trace>
  <inkml:trace contextRef="#ctx0" brushRef="#br0" timeOffset="30594.95">984 1394 24575,'0'0'0,"0"0"0,0 0 0,0 0 0,0 0 0,0 0 0,0 0 0,0 0 0,0 0 0,0 0 0,0 0 0,0 0 0,-1 0 0,1 0 0,0 0 0,0 0 0,0 0 0,0 0 0,0 0 0,0 0 0,0 0 0,0 0 0,0 0 0,0 0 0,0 0 0,0 1 0,-1-1 0,1 0 0,0 0 0,0 0 0,0 0 0,0 0 0,0 0 0,0 0 0,0 0 0,0 0 0,0 0 0,0 0 0,0 0 0,0 0 0,0 0 0,0 1 0,0-1 0,0 0 0,0 0 0,0 0 0,0 0 0,0 0 0,0 0 0,0 0 0,0 0 0,0 0 0,0 0 0,0 0 0,0 1 0,0-1 0,0 0 0,0 0 0,0 0 0,0 0 0,0 0 0,0 0 0,0 0 0,0 0 0,0 0 0,0 0 0,1 0 0,-1 0 0,7 7 0,12 6 0,1-5 0,-8-3 0,1 0 0,-2 1 0,20 12 0,-29-16 0,1 0 0,-1 0 0,0-1 0,0 1 0,0 0 0,0 1 0,0-1 0,0 0 0,-1 1 0,1-1 0,-1 0 0,0 1 0,1 0 0,-1-1 0,0 1 0,-1 0 0,1 0 0,0-1 0,-1 1 0,0 0 0,1 0 0,-2 4 0,1-3 24,-1-1 0,0 0 0,0 0 0,-1 0 0,1 0 0,-1 0 0,1 0 0,-1 0 0,0-1 0,0 1 0,0-1 0,-1 1 0,-3 2 0,-37 29-1164,37-30 579,-2 1-6265</inkml:trace>
  <inkml:trace contextRef="#ctx0" brushRef="#br0" timeOffset="33026.38">1690 1436 24575,'-2'7'0,"-1"0"0,1-1 0,0 1 0,0 1 0,1-1 0,0 0 0,-1 12 0,5 54 0,-1-44 0,-1-11 0,0-10 0,-1 0 0,0 0 0,-1 13 0,1-21 0,0 0 0,0 0 0,0 0 0,0 1 0,0-1 0,0 0 0,0 0 0,0 0 0,0 0 0,0 0 0,0 1 0,0-1 0,0 0 0,0 0 0,0 0 0,0 0 0,0 0 0,0 0 0,0 1 0,0-1 0,0 0 0,0 0 0,0 0 0,0 0 0,0 0 0,-1 0 0,1 0 0,0 1 0,0-1 0,0 0 0,0 0 0,0 0 0,0 0 0,0 0 0,-1 0 0,1 0 0,0 0 0,0 0 0,0 0 0,0 0 0,0 0 0,0 0 0,-1 0 0,1 0 0,0 0 0,0 0 0,0 0 0,0 0 0,0 0 0,-1 0 0,1 0 0,0 0 0,0 0 0,0 0 0,-7-9 0,-2-15 0,3-9 0,1-1 0,2 1 0,2-1 0,2-34 0,0 65 0,-1-13 0,5-29 0,-4 42 0,-1 0 0,1 0 0,-1 0 0,1 1 0,0-1 0,0 0 0,1 0 0,-1 0 0,1 1 0,-1-1 0,1 1 0,0-1 0,0 1 0,0 0 0,0 0 0,0 0 0,3-2 0,-4 3 0,0 1 0,0-1 0,0 1 0,1 0 0,-1 0 0,0-1 0,0 1 0,0 0 0,0 0 0,1 0 0,-1 0 0,0 1 0,0-1 0,0 0 0,0 0 0,0 1 0,0-1 0,1 0 0,-1 1 0,0-1 0,0 1 0,0 0 0,0-1 0,0 1 0,-1 0 0,1-1 0,0 1 0,0 0 0,0 0 0,-1 0 0,2 1 0,2 3 0,-1 0 0,0 0 0,0 0 0,5 11 0,-6-9 0,1 1 0,-1 0 0,0-1 0,-1 1 0,0 0 0,0 0 0,-1 0 0,0 0 0,0 0 0,-1 0 0,0 0 0,0 0 0,-1-1 0,0 1 0,0 0 0,-1-1 0,0 1 0,-1-1 0,1 0 0,-1 0 0,-1-1 0,1 1 0,-1-1 0,-7 7 0,9-9 133,5-3 55,7-4-907,-6 1-248,9-3-5859</inkml:trace>
  <inkml:trace contextRef="#ctx0" brushRef="#br0" timeOffset="33197.55">1867 1533 24575,'0'3'0,"0"6"0,0 5 0,0 3 0,0 1 0,0-1 0,0 0 0,0-1 0,0-3-8191</inkml:trace>
  <inkml:trace contextRef="#ctx0" brushRef="#br0" timeOffset="33324.18">1867 1485 24575,'0'-3'0,"0"1"0,2 1 0,2 1 0</inkml:trace>
  <inkml:trace contextRef="#ctx0" brushRef="#br0" timeOffset="33691.93">1965 1644 24575,'0'1'0,"0"-1"0,-1 0 0,1 0 0,0 1 0,-1-1 0,1 0 0,0 1 0,-1-1 0,1 0 0,0 1 0,0-1 0,-1 1 0,1-1 0,0 1 0,0-1 0,0 0 0,0 1 0,-1-1 0,1 1 0,0-1 0,0 1 0,0-1 0,0 1 0,0-1 0,0 1 0,0-1 0,0 0 0,1 1 0,-1-1 0,0 1 0,0 0 0,1 0 0,0-1 0,0 1 0,-1 0 0,1-1 0,0 1 0,0-1 0,0 1 0,0-1 0,0 1 0,0-1 0,0 0 0,0 1 0,1-1 0,3 1 0,-1-1 0,0 1 0,1-1 0,-1 0 0,0 0 0,7-1 0,-8 0 0,-1 0 0,1 0 0,0 0 0,-1 0 0,1 0 0,-1-1 0,1 1 0,-1-1 0,0 0 0,0 1 0,0-1 0,0 0 0,0 0 0,0-1 0,0 1 0,0 0 0,-1-1 0,0 1 0,1 0 0,-1-1 0,0 0 0,0 1 0,0-1 0,0 0 0,-1 1 0,1-1 0,-1 0 0,0 0 0,0 0 0,0-4 0,0 5 0,-1-1 0,1 1 0,-1 0 0,1-1 0,-1 1 0,0 0 0,0 0 0,0-1 0,0 1 0,0 0 0,0 0 0,-1 0 0,1 0 0,-1 1 0,0-1 0,1 0 0,-1 1 0,0-1 0,0 1 0,0-1 0,0 1 0,0 0 0,0 0 0,-1 0 0,1 0 0,0 0 0,0 0 0,-1 1 0,1-1 0,-1 1 0,1-1 0,0 1 0,-1 0 0,1 0 0,-5 1 0,3-1 0,1 1 0,0 0 0,-1 0 0,1 0 0,0 0 0,0 1 0,0-1 0,0 1 0,0 0 0,1 0 0,-1 0 0,0 0 0,1 0 0,-1 1 0,1-1 0,0 1 0,0-1 0,0 1 0,0 0 0,1 0 0,-1 0 0,1 0 0,-1 0 0,1 0 0,0 0 0,0 0 0,1 1 0,-2 3 0,2-4 0,-1 0 0,1 0 0,-1 0 0,1 0 0,0 0 0,0 0 0,0-1 0,1 1 0,-1 0 0,1 0 0,0 0 0,-1 0 0,1-1 0,0 1 0,1 0 0,-1-1 0,0 1 0,1 0 0,0-1 0,-1 0 0,1 1 0,0-1 0,0 0 0,0 0 0,1 0 0,-1 0 0,0-1 0,1 1 0,-1 0 0,1-1 0,0 0 0,4 2 0,2-1 49,0 0 0,1 0 0,-1-1-1,1 0 1,-1-1 0,13-1 0,-16 1-192,0-1 1,0 0 0,0 0 0,-1 0-1,1-1 1,0 0 0,-1 0 0,0-1 0,1 1-1,-1-1 1,6-4 0,2-5-6684</inkml:trace>
  <inkml:trace contextRef="#ctx0" brushRef="#br0" timeOffset="35198.68">2566 1381 24575,'0'-11'-7460,"-4"-7"7845,4 17-238,0 1 0,0 0 0,0-1-1,0 1 1,0-1 0,0 1 0,-1-1-1,1 1 1,0-1 0,0 1 0,-1 0-1,1-1 1,0 1 0,-1 0 0,1-1-1,0 1 1,-1 0 0,1-1 0,0 1-1,-1 0 1,1 0 0,-1-1 0,1 1-1,-1 0 1,1 0 0,0 0 0,-2 0-1,-9 6-796,7-2 813,1 1-1,-1 0 1,1 1 0,0-1 0,0 0-1,0 1 1,1-1 0,0 1-1,0 0 1,-1 7 0,-9 64 1640,11-71-1780,0 3-23,1 1 0,-1-1 0,2 0 0,-1 0 0,4 16 0,-4-23 0,0 0 0,1 0 0,-1-1 0,1 1 0,-1 0 0,1 0 0,0-1 0,0 1 0,0-1 0,0 1 0,0 0 0,0-1 0,0 0 0,0 1 0,1-1 0,-1 0 0,1 1 0,-1-1 0,1 0 0,-1 0 0,1 0 0,0 0 0,-1-1 0,1 1 0,0 0 0,0-1 0,-1 1 0,1-1 0,0 1 0,0-1 0,0 0 0,0 0 0,0 0 0,-1 0 0,4-1 0,-3 1 0,-1-1 0,1 1 0,-1-1 0,1 1 0,0-1 0,-1 0 0,1 0 0,-1 0 0,0 0 0,1 0 0,-1 0 0,0-1 0,0 1 0,1 0 0,-1 0 0,1-3 0,11-21 0,-11 22 0,-1 8 0,0-1 0,0 1 0,0 0 0,1-1 0,0 1 0,0-1 0,0 1 0,0-1 0,1 0 0,0 0 0,0 0 0,0 0 0,0-1 0,0 1 0,1-1 0,0 0 0,6 5 0,-7-6 0,-1-1 0,1 1 0,-1-1 0,1 1 0,-1-1 0,1 0 0,0 0 0,0 0 0,-1-1 0,1 1 0,0-1 0,0 1 0,0-1 0,0 0 0,0 0 0,0 0 0,0-1 0,-1 1 0,1-1 0,0 1 0,0-1 0,0 0 0,-1 0 0,1 0 0,0 0 0,-1-1 0,1 1 0,-1-1 0,1 1 0,-1-1 0,3-3 0,-4 4 0,0 0 0,1-1 0,-1 1 0,0 0 0,0-1 0,0 1 0,0-1 0,-1 0 0,1 1 0,0-1 0,-1 0 0,1 1 0,-1-1 0,1 0 0,-1 0 0,0 1 0,0-1 0,0 0 0,0 0 0,0 0 0,0-1 0,-1-1 0,0 1 0,0 0 0,0 0 0,-1 0 0,1 0 0,-1 0 0,0 0 0,0 0 0,0 0 0,-4-5 0,3 6 0,1-1 0,-1 0 0,1 1 0,-1 0 0,0-1 0,0 1 0,0 0 0,0 0 0,-1 1 0,1-1 0,0 1 0,-1-1 0,1 1 0,-1 0 0,1 0 0,-1 1 0,0-1 0,1 1 0,-1 0 0,0 0 0,-6 0 0,8 2 0,-1-1 0,1 0 0,0 1 0,-1-1 0,1 1 0,0 0 0,0 0 0,0-1 0,0 2 0,1-1 0,-1 0 0,1 0 0,-1 0 0,1 1 0,0-1 0,-1 0 0,1 1 0,0 0 0,1-1 0,-1 1 0,0-1 0,1 1 0,0 0 0,-1 3 0,1-2 0,0 1 0,0-1 0,0 0 0,0 0 0,0 0 0,1 1 0,0-1 0,0 0 0,0 0 0,0 0 0,1 0 0,0 0 0,0-1 0,0 1 0,3 4 0,-4-6 0,0 0 0,1-1 0,-1 1 0,1 0 0,0-1 0,0 1 0,0-1 0,-1 1 0,1-1 0,0 0 0,1 0 0,-1 0 0,0 0 0,0 0 0,0 0 0,1 0 0,-1-1 0,0 1 0,1-1 0,-1 0 0,0 0 0,1 0 0,-1 0 0,1 0 0,-1 0 0,0-1 0,1 1 0,-1-1 0,0 1 0,0-1 0,1 0 0,-1 0 0,0 0 0,0 0 0,0 0 0,0-1 0,0 1 0,2-3 0,4-3 0,-1 0 0,0 0 0,-1-1 0,1 0 0,-2-1 0,1 1 0,6-14 0,-12 21 0,0 0 0,0 1 0,0-1 0,1 0 0,-1 1 0,0-1 0,1 1 0,-1-1 0,0 0 0,1 1 0,-1-1 0,1 1 0,-1-1 0,1 1 0,-1 0 0,1-1 0,-1 1 0,1-1 0,0 1 0,-1 0 0,1-1 0,0 1 0,-1 0 0,1 0 0,0 0 0,-1-1 0,1 1 0,1 0 0,-1 1 0,0-1 0,0 1 0,0-1 0,0 1 0,-1-1 0,1 1 0,0 0 0,0 0 0,0-1 0,0 1 0,-1 0 0,1 0 0,-1 0 0,1 0 0,1 2 0,3 8 0,0 1 0,5 17 0,-8-19 0,0-7 0,-1 1 0,1-1 0,-1 1 0,1-1 0,0 0 0,0 1 0,4 2 0,-6-5 0,0-1 0,1 0 0,-1 1 0,0-1 0,1 0 0,-1 1 0,1-1 0,-1 0 0,1 1 0,-1-1 0,1 0 0,-1 0 0,1 0 0,-1 0 0,1 1 0,-1-1 0,1 0 0,-1 0 0,1 0 0,-1 0 0,1 0 0,-1 0 0,1 0 0,0-1 0,0 1 0,0-1 0,0 0 0,0 1 0,-1-1 0,1 0 0,0 1 0,0-1 0,-1 0 0,1 0 0,0 1 0,-1-1 0,1 0 0,-1 0 0,1 0 0,0-2 0,9-31 0,-9 29 0,0-1 0,1 1 0,-1 0 0,1-1 0,0 1 0,1 0 0,-1 0 0,7-8 0,-9 13 0,0 0 0,1 0 0,-1-1 0,0 1 0,1 0 0,-1 0 0,0 0 0,1 0 0,-1-1 0,1 1 0,-1 0 0,0 0 0,1 0 0,-1 0 0,1 0 0,-1 0 0,0 0 0,1 0 0,-1 0 0,1 0 0,-1 0 0,0 1 0,1-1 0,-1 0 0,0 0 0,1 0 0,-1 0 0,0 1 0,1-1 0,-1 0 0,0 0 0,1 0 0,-1 1 0,0-1 0,0 0 0,1 1 0,-1-1 0,0 0 0,0 1 0,1-1 0,-1 0 0,0 1 0,0-1 0,11 21 0,-9-17 0,-1-2 0,-1-1 0,1 1 0,0-1 0,-1 0 0,1 1 0,0-1 0,0 0 0,0 1 0,0-1 0,0 0 0,0 0 0,0 0 0,1 0 0,-1 0 0,0 0 0,1 0 0,-1-1 0,0 1 0,1 0 0,-1-1 0,1 1 0,-1-1 0,1 1 0,-1-1 0,3 0 0,-2 0 0,-1-1 0,0 1 0,1-1 0,-1 0 0,0 0 0,1 0 0,-1 0 0,0 0 0,0 0 0,0 0 0,0 0 0,0 0 0,0 0 0,0-1 0,0 1 0,-1 0 0,1-1 0,0 1 0,-1-1 0,1 1 0,-1-1 0,1 1 0,-1-1 0,0 1 0,0-1 0,0-1 0,2-6 0,-2 6 0,1-1 0,-1 1 0,1 0 0,0 0 0,0 0 0,0 0 0,2-5 0,-2 7 0,-1 1 0,0 0 0,0 0 0,0 0 0,1-1 0,-1 1 0,0 0 0,0 0 0,1 0 0,-1 0 0,0 0 0,0-1 0,1 1 0,-1 0 0,0 0 0,0 0 0,1 0 0,-1 0 0,0 0 0,1 0 0,-1 0 0,0 0 0,1 0 0,-1 0 0,0 0 0,0 0 0,1 0 0,-1 0 0,0 0 0,1 1 0,-1-1 0,0 0 0,15 15 0,25 42 0,-36-50 0,0 0 0,-1 0 0,1 0 0,-2 0 0,1 0 0,-1 1 0,2 7 0,-4-15 0,0 1 0,0-1 0,1 1 0,-1 0 0,0-1 0,0 1 0,0-1 0,0 1 0,0-1 0,0 1 0,0 0 0,0-1 0,0 1 0,0-1 0,0 1 0,0-1 0,-1 1 0,1 0 0,0-1 0,0 1 0,-1-1 0,1 1 0,0-1 0,0 1 0,-1-1 0,1 1 0,-1-1 0,1 0 0,0 1 0,-1-1 0,1 1 0,-1-1 0,1 0 0,-1 1 0,1-1 0,-1 0 0,0 0 0,1 0 0,-1 1 0,1-1 0,-1 0 0,1 0 0,-1 0 0,0 0 0,1 0 0,-1 0 0,1 0 0,-1 0 0,0 0 0,1 0 0,-1 0 0,1 0 0,-1 0 0,1-1 0,-1 1 0,0-1 0,-2 1 0,1-1 0,0 0 0,0 0 0,0-1 0,0 1 0,0 0 0,0-1 0,1 1 0,-1-1 0,0 1 0,1-1 0,-1 0 0,-2-3 0,4 2 0,-1 1 0,0-1 0,1 0 0,0 1 0,0-1 0,0 1 0,0-1 0,0 0 0,0 1 0,0-1 0,1 0 0,0 1 0,-1-1 0,1 1 0,0-1 0,0 1 0,1 0 0,-1-1 0,0 1 0,1 0 0,-1 0 0,3-3 0,-1 1 0,0 1 0,0 0 0,0 0 0,0 0 0,1 0 0,-1 1 0,1-1 0,-1 1 0,1 0 0,0 0 0,0 0 0,0 0 0,5-1 0,-8 3 0,0 0 0,0 0 0,-1 0 0,1 0 0,0 0 0,0 0 0,0 0 0,0 0 0,0 0 0,0 0 0,0 0 0,0 1 0,-1-1 0,1 0 0,0 1 0,0-1 0,0 0 0,0 1 0,-1-1 0,1 1 0,0-1 0,1 2 0,-1 0 0,0 0 0,0-1 0,0 1 0,0 0 0,0 0 0,0 0 0,0 0 0,-1 0 0,2 4 0,-1 4 0,0 0 0,0 1 0,-2 12 0,1-17 0,-1 11-1365,1-2-5461</inkml:trace>
  <inkml:trace contextRef="#ctx0" brushRef="#br0" timeOffset="35356.5">3123 1450 24575,'0'1'0,"0"4"0,0 5 0,0 5 0,3 4 0,3 4 0,2-1-8191</inkml:trace>
  <inkml:trace contextRef="#ctx0" brushRef="#br0" timeOffset="36349.11">3314 1749 24575,'-1'-1'0,"0"-1"0,0 1 0,0 0 0,0 0 0,0 0 0,1-1 0,-1 1 0,0 0 0,1-1 0,-1 1 0,1 0 0,-1-3 0,0 0 0,-22-39 0,20 39 0,1 1 0,0 0 0,-1 0 0,1 0 0,-1 0 0,0 1 0,0-1 0,0 1 0,0 0 0,-5-3 0,7 4 0,-1 1 0,0 0 0,1 0 0,-1-1 0,0 1 0,1 0 0,-1 0 0,1 1 0,-1-1 0,0 0 0,1 0 0,-1 1 0,1-1 0,-1 1 0,1-1 0,-1 1 0,1 0 0,-1 0 0,1-1 0,-1 1 0,1 0 0,0 0 0,0 0 0,0 1 0,-1-1 0,1 0 0,0 0 0,0 1 0,1-1 0,-1 0 0,0 1 0,-1 2 0,0-1 0,0 1 0,0 0 0,0 0 0,1 0 0,-1 0 0,1 0 0,0 0 0,0 1 0,1-1 0,-1 0 0,1 6 0,0-9 0,0 1 0,0-1 0,0 1 0,1-1 0,-1 1 0,1-1 0,-1 1 0,1-1 0,0 1 0,-1-1 0,1 1 0,0-1 0,0 0 0,0 1 0,0-1 0,0 0 0,0 0 0,0 0 0,0 0 0,1 0 0,-1 0 0,0 0 0,1 0 0,-1 0 0,1-1 0,-1 1 0,1-1 0,-1 1 0,1-1 0,-1 1 0,1-1 0,-1 0 0,1 0 0,0 0 0,-1 0 0,1 0 0,-1 0 0,4-1 0,0 1 0,0-2 0,0 1 0,-1 0 0,1-1 0,-1 0 0,1 0 0,-1 0 0,1-1 0,-1 1 0,0-1 0,6-6 0,-1 0 0,-1-1 0,0-1 0,-1 1 0,0-1 0,-1 0 0,0-1 0,-1 0 0,6-15 0,-5 6 0,0 0 0,-1 0 0,-2 0 0,2-23 0,-12 71 0,-3 24 0,10-50 0,-2 13 0,1-1 0,1 28 0,0-39 0,0 1 0,0-1 0,1 1 0,-1-1 0,1 1 0,-1-1 0,1 1 0,0-1 0,0 0 0,0 1 0,0-1 0,0 0 0,1 0 0,-1 1 0,1-1 0,-1 0 0,1-1 0,0 1 0,0 0 0,0 0 0,0-1 0,0 1 0,4 1 0,-4-2 0,-1-1 0,0 0 0,1 1 0,-1-1 0,1 0 0,-1 0 0,1 0 0,-1-1 0,1 1 0,-1 0 0,1 0 0,-1-1 0,0 1 0,1-1 0,-1 1 0,0-1 0,1 1 0,-1-1 0,0 0 0,0 0 0,1 0 0,-1 0 0,0 0 0,0 0 0,0 0 0,0 0 0,0 0 0,0-1 0,5-6 0,-1 1 0,-1-1 0,6-11 0,-7 12 0,-3 7 0,1 0 0,-1 0 0,0-1 0,1 1 0,-1 0 0,0 0 0,0 0 0,1 0 0,-1 0 0,0-1 0,1 1 0,-1 0 0,0 0 0,1 0 0,-1 0 0,0 0 0,1 0 0,-1 0 0,0 0 0,1 0 0,-1 0 0,0 0 0,1 0 0,-1 0 0,0 1 0,1-1 0,-1 0 0,0 0 0,1 0 0,-1 0 0,0 1 0,0-1 0,1 0 0,-1 0 0,0 0 0,0 1 0,1-1 0,-1 1 0,17 13 0,-6-4 0,-9-9 0,0 0 0,0 1 0,1-1 0,-1 0 0,0 0 0,1 0 0,-1-1 0,1 1 0,-1-1 0,1 1 0,-1-1 0,1 0 0,-1 1 0,1-2 0,-1 1 0,4 0 0,-5-1 0,0 1 0,-1 0 0,1 0 0,0-1 0,0 1 0,-1 0 0,1-1 0,0 1 0,0-1 0,-1 1 0,1-1 0,-1 0 0,1 1 0,-1-1 0,1 1 0,-1-1 0,1 0 0,-1 1 0,1-1 0,-1-1 0,1 1 0,-1-1 0,1 0 0,-1 1 0,0-1 0,0 0 0,0 1 0,0-1 0,0 0 0,0 1 0,-1-1 0,1 1 0,-1-1 0,0-2 0,0 2 0,1 0 0,-1 0 0,0 0 0,0 0 0,0 0 0,0 0 0,0 0 0,0 0 0,-1 1 0,1-1 0,-1 0 0,1 1 0,-1-1 0,1 1 0,-1 0 0,0 0 0,-3-2 0,4 2 0,0 1 0,1 0 0,-1 0 0,0 0 0,1 0 0,-1 0 0,0 0 0,1 0 0,-1 0 0,1 0 0,-1 0 0,0 0 0,1 0 0,-1 0 0,0 1 0,1-1 0,-1 0 0,1 1 0,-1-1 0,0 0 0,1 1 0,-1 0 0,-1 0 0,1 0 0,0 1 0,0-1 0,0 1 0,0-1 0,0 1 0,0 0 0,0-1 0,1 1 0,-1 0 0,0 3 0,0-1 0,0 0 0,0 0 0,1 1 0,-1-1 0,1 0 0,0 1 0,1-1 0,-1 1 0,1-1 0,-1 0 0,1 0 0,1 1 0,-1-1 0,1 0 0,2 6 0,-2-8 0,-1 0 0,1 0 0,-1 0 0,1 0 0,0 0 0,-1-1 0,1 1 0,0-1 0,0 1 0,0-1 0,1 0 0,-1 1 0,0-1 0,0 0 0,1-1 0,-1 1 0,0 0 0,1-1 0,-1 1 0,1-1 0,-1 0 0,1 0 0,-1 1 0,1-2 0,-1 1 0,1 0 0,-1 0 0,1-1 0,2 0 0,-3 0 0,1 0 0,-1 0 0,1 0 0,-1 0 0,0 0 0,1 0 0,-1 0 0,0-1 0,0 1 0,0-1 0,0 0 0,0 1 0,0-1 0,-1 0 0,1 0 0,0 0 0,1-3 0,1-3 0,-1 1 0,0-1 0,4-16 0,-6 19 0,0 0 0,1 0 0,-1 0 0,1 0 0,0 0 0,0 1 0,1-1 0,-1 0 0,1 1 0,0 0 0,0 0 0,1 0 0,3-4 0,-6 7 0,0 1 0,0-1 0,0 1 0,0-1 0,0 1 0,0-1 0,0 1 0,0 0 0,0-1 0,0 1 0,1 0 0,-1 0 0,0 0 0,0 0 0,0 0 0,0 0 0,0 0 0,0 0 0,0 0 0,1 1 0,-1-1 0,0 0 0,0 1 0,0-1 0,0 1 0,0-1 0,0 1 0,0-1 0,-1 1 0,1 0 0,0-1 0,0 1 0,0 0 0,0 0 0,-1 0 0,1-1 0,0 1 0,-1 0 0,1 0 0,0 2 0,3 4 0,1 1 0,-2 0 0,6 16 0,-7-20 0,4 13 0,-1 0 0,0 0 0,-2 1 0,0-1 0,0 1 0,-1 19 0,-4-27 0,0-20 0,-1-20 0,3 6 0,4-32 0,-3 47 0,0 1 0,1 0 0,1-1 0,-1 1 0,1 0 0,1 0 0,4-9 0,4 4 342,-11 13-394,-1 0 0,1 0 0,-1-1 1,1 1-1,-1 0 0,1 0 1,-1 0-1,0 0 0,1 0 0,-1 0 1,1 0-1,-1 0 0,1 0 1,-1 0-1,1 0 0,-1 0 0,1 0 1,-1 0-1,1 0 0,-1 1 1,0-1-1,1 0 0,-1 0 0,1 0 1,-1 1-1,1-1 0,-1 0 1,0 1-1,1-1 0,-1 0 0,0 1 1,1 0-1,4 7-6774</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2:42.303"/>
    </inkml:context>
    <inkml:brush xml:id="br0">
      <inkml:brushProperty name="width" value="0.025" units="cm"/>
      <inkml:brushProperty name="height" value="0.025" units="cm"/>
    </inkml:brush>
  </inkml:definitions>
  <inkml:trace contextRef="#ctx0" brushRef="#br0">274 85 24575,'-13'1'0,"0"0"0,0 2 0,-20 5 0,17-4 0,0 0 0,-22 2 0,34-6 0,0 0 0,0 0 0,0 0 0,0 0 0,0-1 0,0 1 0,0-1 0,0 0 0,0 0 0,1-1 0,-1 1 0,0-1 0,1 0 0,-5-2 0,7 3 0,0 0 0,0 1 0,0-1 0,0 0 0,-1 0 0,1 0 0,1 0 0,-1 0 0,0 0 0,0 0 0,0-1 0,1 1 0,-1 0 0,0 0 0,1-1 0,-1 1 0,1 0 0,-1-1 0,1 1 0,0 0 0,0-1 0,0 1 0,-1 0 0,1-1 0,1 1 0,-1-2 0,0 3 0,0-1 0,0 1 0,0 0 0,1 0 0,-1 0 0,0-1 0,0 1 0,1 0 0,-1 0 0,0 0 0,0-1 0,0 1 0,1 0 0,-1 0 0,0 0 0,1 0 0,-1 0 0,0 0 0,0 0 0,1 0 0,-1 0 0,0 0 0,1 0 0,-1 0 0,0 0 0,0 0 0,1 0 0,-1 0 0,0 0 0,1 0 0,-1 0 0,0 0 0,0 0 0,1 0 0,-1 0 0,0 1 0,0-1 0,1 0 0,-1 0 0,0 0 0,0 0 0,0 1 0,1-1 0,-1 0 0,0 0 0,0 1 0,0-1 0,0 0 0,1 0 0,-1 1 0,0-1 0,0 0 0,0 0 0,0 1 0,0-1 0,0 1 0,10 16 0,-5-3 0,0 1 0,-1 0 0,-1 0 0,-1 0 0,1 26 0,-5 78 0,-8-20 0,-37 153 0,29-164 0,16-82 0,1-1 0,0 1 0,1 0 0,-1-1 0,1 1 0,0 0 0,1-1 0,1 11 0,-1-14 0,-1-1 0,1 1 0,0 0 0,0-1 0,0 1 0,0-1 0,0 0 0,0 1 0,0-1 0,0 0 0,0 0 0,1 1 0,-1-1 0,0 0 0,1 0 0,-1-1 0,1 1 0,0 0 0,-1 0 0,1-1 0,-1 1 0,1-1 0,0 1 0,0-1 0,-1 0 0,1 0 0,0 1 0,-1-1 0,1-1 0,0 1 0,3 0 0,24-4 0,-1-2 0,0 0 0,0-2 0,30-12 0,2 0 0,-28 12 0,-23 7 0,-1-1 0,0 0 0,0 0 0,8-4 0,-14 3-1365</inkml:trace>
  <inkml:trace contextRef="#ctx0" brushRef="#br0" timeOffset="2496.98">246 134 24575,'0'-1'0,"0"0"0,0 0 0,-1-1 0,1 1 0,0 0 0,-1 0 0,1 0 0,-1 0 0,1 0 0,-1-1 0,1 1 0,-1 0 0,0 0 0,1 0 0,-1 0 0,0 1 0,0-1 0,0 0 0,0 0 0,0 0 0,0 1 0,0-1 0,0 0 0,0 1 0,0-1 0,0 1 0,0 0 0,-1-1 0,1 1 0,0 0 0,0-1 0,0 1 0,-1 0 0,-1 0 0,-6 0 0,-1-1 0,1 2 0,-15 1 0,10-1 0,-13 0 0,17-1 0,0 1 0,0-1 0,0 1 0,0 1 0,0 0 0,-12 4 0,22-5 0,-1-1 0,0 0 0,0 1 0,1 0 0,-1-1 0,1 1 0,-1-1 0,0 1 0,1 0 0,-1-1 0,1 1 0,0 0 0,-1 0 0,1-1 0,0 1 0,-1 0 0,1 0 0,0 0 0,0-1 0,-1 1 0,1 2 0,0 20 0,0-15 0,27 344 0,0 11 0,-31-209 0,1 45 0,3-194 0,0 0 0,1 0 0,-1 0 0,1 0 0,0-1 0,1 1 0,-1 0 0,1-1 0,0 1 0,0-1 0,0 0 0,0 0 0,1 1 0,3 3 0,-3-5 0,1 0 0,-1-1 0,1 1 0,-1-1 0,1 1 0,0-1 0,0 0 0,0 0 0,0-1 0,0 1 0,0-1 0,0 0 0,1 0 0,-1-1 0,9 1 0,51 2 0,81-6 0,-185-4 0,14 9 0,0 0 0,-37 9 0,16-3 0,44-7 0,1-1 0,0 0 0,0 0 0,-1 1 0,1-1 0,0 0 0,0-1 0,-1 1 0,1 0 0,0-1 0,0 1 0,-1-1 0,1 0 0,0 0 0,0 0 0,0 0 0,0 0 0,0 0 0,0 0 0,0-1 0,1 1 0,-1-1 0,0 1 0,1-1 0,-1 0 0,1 1 0,0-1 0,-1 0 0,1 0 0,0 0 0,-1-3 0,-2-6 0,1 1 0,0-1 0,1 0 0,0 0 0,0-15 0,-1 0 0,-29-262 0,20 169 0,5-3 0,13-187 0,2 52 0,-10 225 0,2 20 0,-1 1 0,3-23 0,-2 33 0,0 0 0,1 0 0,-1 1 0,1-1 0,-1 0 0,1 0 0,-1 0 0,1 0 0,0 0 0,-1 1 0,1-1 0,0 0 0,0 0 0,-1 1 0,1-1 0,0 1 0,0-1 0,0 1 0,0-1 0,0 1 0,0-1 0,0 1 0,0 0 0,0 0 0,0-1 0,2 1 0,33-2 0,-21 1 0,39-5 0,-33 2 0,1 2 0,-1 0 0,25 2 0,-37 2 0,-8 1 0,-14 5 0,-23 4 0,-14 2 0,-52 17 0,89-26 0,0 0 0,1 1 0,-1 1 0,1 0 0,-16 13 0,26-19 0,1 0 0,0 1 0,-1-1 0,1 1 0,0-1 0,0 1 0,0-1 0,0 1 0,0-1 0,0 1 0,0 0 0,1 0 0,-1-1 0,1 1 0,-1 0 0,1 0 0,0 0 0,-1 0 0,1 2 0,1 3 0,0-1 0,0 1 0,0 0 0,3 7 0,3 18 0,0 281 0,-9-194 0,2 493 0,-1-595 0,1-1 0,1 1 0,0-1 0,1 1 0,1-1 0,0 1 0,2-1 0,6 18 0,-10-33 0,0 1 0,0-1 0,0 1 0,0-1 0,0 0 0,0 1 0,0-1 0,0 0 0,1 0 0,-1 0 0,0 0 0,1 0 0,-1 0 0,1 0 0,-1 0 0,1-1 0,0 1 0,-1-1 0,1 1 0,0-1 0,-1 1 0,1-1 0,0 0 0,-1 0 0,1 0 0,0 0 0,0 0 0,2-1 0,6-1 0,0 0 0,0-1 0,-1 0 0,11-5 0,15-4 0,12 5 0,-28 5 0,0-1 0,22-7 0,-26 6-1365,-3 0-5461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2:50.077"/>
    </inkml:context>
    <inkml:brush xml:id="br0">
      <inkml:brushProperty name="width" value="0.025" units="cm"/>
      <inkml:brushProperty name="height" value="0.025" units="cm"/>
    </inkml:brush>
  </inkml:definitions>
  <inkml:trace contextRef="#ctx0" brushRef="#br0">280 687 24575,'-1'-61'0,"-2"57"0,-1 9 0,-2 12 0,0 22 0,1 0 0,0 40 0,1-6 0,-2-10 0,3-164 0,3 51 0,1-74 0,1 104 0,0 1 0,1-1 0,1 0 0,7-19 0,-10 36 0,0 1 0,0-1 0,0 1 0,0-1 0,0 1 0,1 0 0,-1-1 0,1 1 0,-1 0 0,1 0 0,0 0 0,0 0 0,0 1 0,4-4 0,-5 5 0,0-1 0,-1 1 0,1 0 0,0 0 0,0-1 0,-1 1 0,1 0 0,0 0 0,0 0 0,-1 0 0,1 0 0,0 0 0,0 0 0,0 0 0,-1 1 0,1-1 0,0 0 0,0 0 0,-1 1 0,2-1 0,-1 1 0,1 0 0,-1 0 0,0 1 0,1-1 0,-1 0 0,0 1 0,0-1 0,0 0 0,0 1 0,0 0 0,2 2 0,1 7 0,1 0 0,-1 1 0,-1-1 0,0 1 0,-1 0 0,0 0 0,0 18 0,-2-20 0,0-1 0,0 0 0,-1 1 0,0-1 0,-1 0 0,0 0 0,0 0 0,-1 0 0,0 0 0,-6 11 0,7-16 0,-1 0 0,0-1 0,0 1 0,0 0 0,0-1 0,-1 0 0,0 1 0,1-2 0,-6 4 0,8-5 0,0 0 0,0-1 0,0 1 0,0-1 0,0 1 0,-1-1 0,1 1 0,0-1 0,0 0 0,0 1 0,-1-1 0,1 0 0,0 0 0,-1 0 0,1 0 0,0 0 0,0 0 0,-1 0 0,1-1 0,0 1 0,0 0 0,0-1 0,-1 1 0,1-1 0,0 1 0,0-1 0,0 0 0,0 1 0,0-1 0,0 0 0,0 0 0,0 0 0,0 0 0,0 1 0,0-1 0,1-1 0,-1 1 0,0-1 0,29 21 0,-20-12 0,1-1 0,0 0 0,0 0 0,1-1 0,11 4 0,-17-7 0,-1-1 0,1 0 0,0 0 0,-1 0 0,1 0 0,0 0 0,-1-1 0,1 0 0,0 1 0,0-1 0,-1-1 0,1 1 0,0-1 0,0 1 0,-1-1 0,1 0 0,0 0 0,3-3 0,-5 3 0,0 0 0,0-1 0,0 1 0,-1-1 0,1 1 0,-1-1 0,1 0 0,-1 0 0,0 1 0,0-1 0,0 0 0,0 0 0,0 0 0,0-1 0,0 1 0,0-3 0,4-39 0,-4 19 0,37 47 0,-37-21 0,0 0 0,0-1 0,0 1 0,0-1 0,0 1 0,0-1 0,0 0 0,0 1 0,0-1 0,0 0 0,0 0 0,0 0 0,1 0 0,-1 0 0,0 0 0,0 0 0,0 0 0,0 0 0,0 0 0,0-1 0,1 1 0,-1 0 0,0-1 0,0 1 0,0-1 0,0 1 0,0-1 0,0 0 0,0 1 0,-1-1 0,1 0 0,0 0 0,0 1 0,0-1 0,-1 0 0,2-2 0,-1 0 0,0 1 0,-1-1 0,1 0 0,-1 0 0,1 0 0,-1 0 0,0 0 0,0 1 0,0-1 0,-1 0 0,1 0 0,-1 0 0,1 0 0,-2-2 0,1 2 0,0 1 0,0-1 0,0 1 0,0 0 0,0-1 0,0 1 0,-1 0 0,1 0 0,-1 0 0,1 0 0,-1 0 0,0 0 0,0 0 0,0 1 0,-3-3 0,4 3 0,0 1 0,0 0 0,0-1 0,0 1 0,0 0 0,0 0 0,1 0 0,-1 0 0,0 0 0,0 0 0,0 0 0,0 0 0,0 0 0,0 0 0,0 0 0,0 1 0,0-1 0,-1 1 0,0 0 0,0 0 0,1 0 0,-1 0 0,0 1 0,1-1 0,-1 1 0,0-1 0,1 1 0,0 0 0,-3 3 0,1 0 0,1-1 0,-1 1 0,1 0 0,0 0 0,1 0 0,-1 0 0,1 0 0,0 0 0,0 0 0,0 0 0,1 1 0,0 8 0,0-11 0,1 0 0,-1 0 0,1 0 0,-1 0 0,1-1 0,0 1 0,0 0 0,0-1 0,1 1 0,-1 0 0,1-1 0,-1 0 0,1 1 0,0-1 0,0 0 0,0 0 0,0 0 0,0 0 0,1 0 0,-1 0 0,0-1 0,1 1 0,0-1 0,3 2 0,1 0 0,0-1 0,0 0 0,0 0 0,1-1 0,-1 0 0,0 0 0,0-1 0,14-1 0,-18 1 0,-1 0 0,1 0 0,0-1 0,-1 0 0,1 1 0,0-1 0,-1 0 0,1 0 0,-1 0 0,0-1 0,1 1 0,-1-1 0,0 1 0,0-1 0,0 0 0,0 0 0,0 0 0,0 0 0,0 0 0,-1 0 0,1 0 0,-1 0 0,1-1 0,-1 1 0,0-1 0,0 1 0,1-3 0,0-10 0,1 0 0,-2 0 0,0 0 0,0 0 0,-2 0 0,0 0 0,0 0 0,-6-18 0,7 32 0,0 0 0,0 1 0,0-1 0,0 0 0,0 0 0,0 0 0,-1 1 0,1-1 0,0 0 0,-1 0 0,1 1 0,0-1 0,-1 0 0,1 1 0,-1-1 0,1 0 0,-1 1 0,1-1 0,-1 1 0,0-1 0,1 1 0,-1-1 0,0 0 0,0 1 0,0 1 0,1-1 0,-1 0 0,1 0 0,-1 1 0,0-1 0,1 1 0,-1-1 0,1 0 0,-1 1 0,1-1 0,-1 1 0,1-1 0,0 1 0,-1-1 0,1 1 0,-1-1 0,1 1 0,0 0 0,-1 0 0,-2 5 0,1-1 0,0 1 0,0 0 0,-2 10 0,4-11 0,0 0 0,0-1 0,0 1 0,1 0 0,1 8 0,-2-12 0,1 1 0,-1-1 0,1 1 0,-1-1 0,1 1 0,-1-1 0,1 0 0,0 1 0,-1-1 0,1 0 0,0 0 0,0 0 0,0 1 0,0-1 0,0 0 0,1 0 0,-1 0 0,0 0 0,0-1 0,1 1 0,1 1 0,-2-2 0,-1 0 0,1 0 0,-1 0 0,1 0 0,-1 0 0,1 0 0,-1 0 0,1 0 0,-1 0 0,1 0 0,-1 0 0,1 0 0,-1 0 0,1 0 0,-1-1 0,1 1 0,-1 0 0,1 0 0,-1-1 0,1 1 0,-1 0 0,1-1 0,-1 1 0,0 0 0,1-1 0,-1 1 0,0-1 0,1 1 0,-1 0 0,0-1 0,0 1 0,1-1 0,-1 1 0,0-1 0,0 1 0,0-2 0,4-22 0,-5 11 0,4 38 0,11 48 0,26 75 0,11 57 0,-50-201 0,4 40 0,-5-41 0,0-1 0,0 1 0,-1 0 0,1-1 0,0 1 0,-1 0 0,0-1 0,0 1 0,1 0 0,-1-1 0,-1 1 0,1-1 0,-2 3 0,2-4 0,1 0 0,-1-1 0,0 1 0,1-1 0,-1 1 0,0-1 0,0 1 0,0-1 0,1 1 0,-1-1 0,0 0 0,0 1 0,0-1 0,0 0 0,0 0 0,1 0 0,-1 0 0,0 0 0,0 0 0,0 0 0,0 0 0,0 0 0,0 0 0,0 0 0,0-1 0,1 1 0,-1 0 0,0 0 0,0-1 0,0 1 0,1-1 0,-1 1 0,0-1 0,0 1 0,1-1 0,-1 1 0,0-1 0,1 0 0,-1 1 0,0-2 0,-4-3 0,1 0 0,0 0 0,0 0 0,-5-7 0,3-1 0,0 0 0,1 0 0,0 0 0,0 0 0,2-1 0,0 0 0,0 0 0,2 0 0,-1 0 0,2 0 0,0 0 0,0 0 0,2 0 0,0 0 0,4-17 0,1 4 0,1 0 0,1 1 0,1 1 0,1-1 0,2 2 0,28-44 0,-40 67 0,-1 0 0,1 0 0,0 0 0,0 0 0,-1 0 0,1 1 0,0-1 0,0 0 0,0 0 0,0 1 0,0-1 0,0 0 0,0 1 0,0-1 0,1 0 0,-1 1 0,-1 0 0,0 0 0,1 0 0,-1 0 0,1 0 0,-1 1 0,1-1 0,-1 0 0,0 0 0,1 0 0,-1 0 0,0 1 0,1-1 0,-1 0 0,1 0 0,-1 1 0,0-1 0,0 0 0,1 1 0,-1-1 0,0 0 0,1 1 0,-1-1 0,0 0 0,0 1 0,0-1 0,1 1 0,1 5 0,0-1 0,-1 1 0,1 0 0,0 10 0,0-3 0,21 66-1365,-20-65-5461</inkml:trace>
  <inkml:trace contextRef="#ctx0" brushRef="#br0" timeOffset="123.47">717 476 24575,'3'3'0,"3"2"0,7 5 0,0 0-8191</inkml:trace>
  <inkml:trace contextRef="#ctx0" brushRef="#br0" timeOffset="662.88">992 687 24575,'0'-4'0,"0"1"0,-1-1 0,0 0 0,0 0 0,0 1 0,0-1 0,0 1 0,-1-1 0,1 1 0,-1 0 0,0-1 0,0 1 0,-1 0 0,1 0 0,0 0 0,-5-3 0,6 5 0,0 0 0,0 0 0,0 1 0,0-1 0,0 1 0,0-1 0,0 1 0,0-1 0,0 1 0,0-1 0,-1 1 0,1 0 0,0 0 0,0-1 0,0 1 0,-1 0 0,1 0 0,0 0 0,0 0 0,-3 1 0,3 0 0,-1 0 0,1 0 0,-1 0 0,1 0 0,-1 0 0,1 0 0,0 0 0,-1 1 0,1-1 0,0 0 0,0 1 0,0-1 0,0 1 0,0-1 0,1 1 0,-1 0 0,0-1 0,0 4 0,-1 0 0,1 1 0,0 0 0,0 0 0,0 0 0,1 0 0,-1 0 0,2 9 0,-1-13 0,1 0 0,-1 0 0,1 0 0,-1 0 0,1 0 0,-1-1 0,1 1 0,0 0 0,0 0 0,0 0 0,2 2 0,-2-3 0,0 0 0,0-1 0,-1 1 0,1 0 0,0-1 0,0 1 0,0-1 0,0 1 0,0-1 0,0 0 0,0 1 0,0-1 0,0 0 0,0 0 0,0 0 0,0 0 0,0 0 0,0 0 0,0 0 0,0 0 0,0 0 0,0 0 0,0 0 0,2-1 0,-2 0 0,1 0 0,0 1 0,-1-1 0,1 0 0,-1 0 0,1-1 0,-1 1 0,1 0 0,-1 0 0,0-1 0,1 1 0,-1-1 0,0 1 0,0-1 0,0 1 0,0-1 0,-1 0 0,1 1 0,1-4 0,9-39 0,-8 31 0,-2 5 0,0 4 0,0 0 0,0 0 0,0 0 0,0 0 0,0 0 0,1 0 0,0 0 0,0 1 0,0-1 0,5-6 0,-7 10 0,1 0 0,-1 0 0,0 0 0,1 0 0,-1 0 0,1 0 0,-1 0 0,1 0 0,-1 0 0,0 0 0,1 0 0,-1 0 0,1 0 0,-1 0 0,1 0 0,-1 0 0,0 0 0,1 0 0,-1 1 0,1-1 0,-1 0 0,0 0 0,1 0 0,-1 1 0,0-1 0,1 0 0,-1 1 0,0-1 0,1 0 0,-1 1 0,0-1 0,0 0 0,1 1 0,-1-1 0,0 0 0,0 1 0,0-1 0,0 1 0,1-1 0,-1 1 0,0-1 0,0 0 0,0 1 0,7 20 0,-3-5 0,-1-1 0,0 1 0,-1-1 0,-1 1 0,0-1 0,-3 22 0,-2-85 0,4 44 0,0-4 0,0 0 0,1-1 0,-1 1 0,2 0 0,-1-1 0,1 1 0,0 0 0,6-13 0,-8 21 0,0-1 0,1 1 0,-1-1 0,0 1 0,0-1 0,1 1 0,-1 0 0,0-1 0,1 1 0,-1-1 0,0 1 0,1 0 0,-1-1 0,1 1 0,-1 0 0,1-1 0,-1 1 0,1 0 0,-1 0 0,1-1 0,-1 1 0,1 0 0,-1 0 0,1 0 0,-1 0 0,1 0 0,-1 0 0,1 0 0,0 0 0,-1 0 0,1 0 0,-1 0 0,1 0 0,-1 0 0,1 0 0,-1 0 0,1 1 0,-1-1 0,1 0 0,-1 0 0,1 1 0,-1-1 0,1 0 0,-1 1 0,1-1 0,-1 0 0,0 1 0,1-1 0,-1 1 0,1 0 0,16 26 0,-5 5-341,-1-1 0,-2 2-1,9 51 1,-14-55-6485</inkml:trace>
  <inkml:trace contextRef="#ctx0" brushRef="#br0" timeOffset="1295.79">823 997 24575,'17'59'0,"-1"20"0,8 142 0,-25-199 0,1-22 0,0 0 0,0 1 0,0-1 0,0 0 0,0 0 0,0 0 0,0 0 0,0 0 0,0 0 0,0 0 0,0 0 0,0 1 0,0-1 0,0 0 0,-1 0 0,1 0 0,0 0 0,0 0 0,0 0 0,0 0 0,0 0 0,0 0 0,0 0 0,0 0 0,0 0 0,-1 0 0,1 0 0,0 0 0,0 0 0,0 0 0,0 0 0,0 0 0,0 0 0,0 0 0,-1 0 0,1 0 0,0 0 0,0 0 0,0 0 0,0 0 0,0 0 0,0 0 0,0 0 0,0 0 0,-1 0 0,1 0 0,0 0 0,0 0 0,0 0 0,0 0 0,0 0 0,0-1 0,0 1 0,0 0 0,0 0 0,0 0 0,0 0 0,-1 0 0,1 0 0,0 0 0,0 0 0,0 0 0,0-1 0,0 1 0,0 0 0,0 0 0,-14-34 0,8 6 0,4 19 0,0 0 0,0 1 0,-1-1 0,0 1 0,-6-12 0,7 29 0,3 6 0,0-12 0,0 0 0,0 0 0,0 0 0,1 0 0,-1 0 0,1 0 0,0 0 0,0-1 0,0 1 0,0-1 0,0 1 0,1-1 0,-1 0 0,1 0 0,-1 0 0,1 0 0,0 0 0,0-1 0,0 1 0,0-1 0,0 0 0,0 0 0,0 0 0,1 0 0,-1 0 0,0-1 0,6 1 0,-5-1 0,0-1 0,0 1 0,0 0 0,0-1 0,0 0 0,0 0 0,0 0 0,0-1 0,-1 1 0,1-1 0,0 0 0,-1 0 0,1 0 0,-1 0 0,0-1 0,0 1 0,0-1 0,0 0 0,0 0 0,-1 0 0,1 0 0,2-5 0,-1 1 0,-1 0 0,0 0 0,0 0 0,-1 0 0,0 0 0,0-1 0,-1 1 0,0-1 0,0 0 0,-1 1 0,0-1 0,0 0 0,-2-8 0,2 15-50,0 1-1,0-1 1,0 0-1,0 1 0,0-1 1,0 1-1,0-1 1,-1 0-1,1 1 1,0-1-1,0 1 0,-1-1 1,1 1-1,0-1 1,-1 1-1,1-1 1,0 1-1,-1-1 0,1 1 1,-1 0-1,1-1 1,-1 1-1,1-1 1,-1 1-1,1 0 1,-2-1-1,-2 3-6775</inkml:trace>
  <inkml:trace contextRef="#ctx0" brushRef="#br0" timeOffset="1825.94">633 1671 24575,'0'0'0,"0"-1"0,0 1 0,0-1 0,0 1 0,0-1 0,0 0 0,0 1 0,-1-1 0,1 1 0,0-1 0,0 1 0,0-1 0,-1 1 0,1-1 0,0 1 0,0-1 0,-1 1 0,1-1 0,0 1 0,-1-1 0,1 1 0,-1-1 0,1 1 0,-1 0 0,1-1 0,0 1 0,-1 0 0,1 0 0,-1-1 0,0 1 0,1 0 0,-1 0 0,1 0 0,-1-1 0,1 1 0,-1 0 0,1 0 0,-1 0 0,0 0 0,1 0 0,-1 0 0,1 0 0,-2 0 0,0 1 0,0-1 0,0 1 0,0 0 0,0-1 0,0 1 0,0 0 0,0 0 0,0 0 0,0 0 0,-3 3 0,1 1 0,-1 0 0,1 0 0,-1 1 0,1-1 0,1 1 0,-6 10 0,7-12 0,1 0 0,-1 0 0,1-1 0,-1 1 0,1 0 0,1 0 0,-1 0 0,0 1 0,1-1 0,0 0 0,0 0 0,1 6 0,-1-9 0,1 1 0,-1-1 0,1 0 0,0 1 0,0-1 0,0 0 0,-1 1 0,1-1 0,0 0 0,0 0 0,1 0 0,-1 0 0,0 0 0,0 0 0,0 0 0,1-1 0,-1 1 0,0 0 0,1-1 0,-1 1 0,1 0 0,-1-1 0,3 1 0,40 4 0,-34-5 0,-3 0 0,42 6 0,-47-5 0,0-1 0,1 0 0,-1 1 0,0 0 0,0 0 0,0 0 0,1 0 0,-1 0 0,0 0 0,0 0 0,0 1 0,-1-1 0,1 0 0,0 1 0,-1 0 0,1-1 0,2 4 0,-4-3 0,0-1 0,1 0 0,-1 0 0,0 1 0,0-1 0,0 0 0,0 0 0,0 1 0,-1-1 0,1 0 0,0 0 0,0 0 0,-1 1 0,1-1 0,-1 0 0,1 0 0,-1 0 0,0 0 0,1 0 0,-1 0 0,0 0 0,0 0 0,1 0 0,-1 0 0,0 0 0,0 0 0,0 0 0,0-1 0,0 1 0,-2 0 0,-34 21 0,36-22 0,1 1 0,-7 2 0,0 0 0,0 0 0,-12 2 0,18-4 0,0-1 0,0 0 0,-1 1 0,1-1 0,0 0 0,0 0 0,0 0 0,0 0 0,0 0 0,-1 0 0,1 0 0,0 0 0,0 0 0,0-1 0,0 1 0,0 0 0,0-1 0,0 1 0,0-1 0,0 1 0,0-1 0,0 1 0,0-1 0,0 0 0,0 0 0,0 1 0,0-1 0,1 0 0,-1 0 0,0 0 0,1 0 0,-1 0 0,0-1 0,-3-24-1365,6-4-5461</inkml:trace>
  <inkml:trace contextRef="#ctx0" brushRef="#br0" timeOffset="2030.29">809 1524 24575,'0'1'0,"0"5"0,0 8 0,0 9 0,0 7 0,5 9 0,1 6 0,5 1 0,0-3 0,1-6 0,-2-7 0,-2-9-8191</inkml:trace>
  <inkml:trace contextRef="#ctx0" brushRef="#br0" timeOffset="2924.83">802 1763 24575,'13'0'0,"0"-2"0,0 1 0,0-2 0,0 1 0,0-2 0,-1 0 0,0 0 0,1-1 0,-1-1 0,-1 0 0,12-8 0,-19 11 0,-1 0 0,0-1 0,0 1 0,0-1 0,0 0 0,-1 1 0,1-1 0,2-8 0,-4 11 0,-1 0 0,1 0 0,-1 1 0,1-1 0,-1 0 0,0 0 0,1 0 0,-1 0 0,0 0 0,0 0 0,0 0 0,0 0 0,0 0 0,0 0 0,0 0 0,0 0 0,0 0 0,0 0 0,-1 0 0,1 0 0,0 0 0,-1 0 0,1 0 0,0 1 0,-1-1 0,1 0 0,-1 0 0,0 0 0,1 1 0,-1-1 0,1 0 0,-1 0 0,0 1 0,0-1 0,0 1 0,1-1 0,-1 1 0,0-1 0,0 1 0,0-1 0,0 1 0,0 0 0,0-1 0,0 1 0,0 0 0,-1 0 0,0 0 0,0 0 0,1 0 0,-1 1 0,0-1 0,0 1 0,0 0 0,1-1 0,-1 1 0,0 0 0,1 0 0,-1 0 0,1 0 0,-1 0 0,1 0 0,-1 1 0,1-1 0,0 0 0,-1 1 0,1-1 0,0 1 0,0-1 0,0 1 0,0 0 0,0 1 0,-4 6 0,0 0 0,-6 19 0,10-26 0,1 0 0,-1 0 0,0 0 0,1 1 0,0-1 0,0 0 0,-1 0 0,1 0 0,0 0 0,0 0 0,1 0 0,-1 0 0,0 0 0,1 1 0,0-1 0,-1 0 0,1 0 0,0-1 0,0 1 0,0 0 0,0 0 0,0 0 0,0 0 0,3 2 0,-2-3 0,-1 0 0,0 0 0,1-1 0,-1 1 0,1 0 0,-1-1 0,1 1 0,-1-1 0,1 0 0,-1 1 0,1-1 0,-1 0 0,1 0 0,0 0 0,-1 0 0,1 0 0,-1 0 0,1-1 0,-1 1 0,1 0 0,-1-1 0,1 0 0,-1 1 0,1-1 0,-1 0 0,1 1 0,-1-1 0,0 0 0,0 0 0,1 0 0,-1 0 0,0 0 0,1-2 0,1 0 0,0-1 0,-1 1 0,0-1 0,1 0 0,-1 0 0,1-5 0,-3 8 0,1 0 0,-1 1 0,0-1 0,0 0 0,0 1 0,0-1 0,1 0 0,-1 0 0,0 1 0,1-1 0,-1 0 0,1 1 0,-1-1 0,0 1 0,1-1 0,-1 1 0,1-1 0,0 1 0,-1-1 0,1 1 0,-1-1 0,1 1 0,0-1 0,1 3 0,-1-1 0,0 0 0,0 1 0,1-1 0,-1 0 0,1 0 0,-1 0 0,1 0 0,-1 0 0,1 0 0,0 0 0,-1-1 0,1 1 0,0 0 0,0-1 0,-1 0 0,1 1 0,0-1 0,0 0 0,0 0 0,0 0 0,0 0 0,-1 0 0,1 0 0,0-1 0,0 1 0,0 0 0,-1-1 0,1 0 0,0 1 0,-1-1 0,4-2 0,-2 1 0,0-1 0,0 1 0,0-1 0,0 0 0,-1 1 0,1-1 0,-1-1 0,0 1 0,0 0 0,0 0 0,0-1 0,-1 1 0,1-1 0,-1 0 0,1-3 0,0-9 0,0 1 0,-2-1 0,0 1 0,0-1 0,-2 1 0,0-1 0,-1 1 0,0 0 0,-1 0 0,-9-23 0,12 37 0,1-1 0,-1 1 0,0 0 0,0-1 0,1 1 0,-1 0 0,0-1 0,0 1 0,0 0 0,0 0 0,-1 0 0,1 0 0,-2-2 0,-4 6 0,5 11 0,3 2 0,0 1 0,2-1 0,0 1 0,5 15 0,-5-21 0,1 0 0,0-1 0,0 0 0,1 0 0,1 0 0,-1 0 0,8 9 0,-12-19 0,-1 1 0,1 0 0,-1-1 0,0 1 0,1 0 0,-1-1 0,1 1 0,-1-1 0,1 1 0,-1-1 0,1 1 0,0-1 0,-1 1 0,1-1 0,0 0 0,-1 1 0,1-1 0,0 0 0,-1 1 0,1-1 0,0 0 0,0 0 0,-1 0 0,1 0 0,0 0 0,0 0 0,-1 0 0,1 0 0,0 0 0,0 0 0,-1 0 0,1 0 0,0 0 0,0-1 0,0 1 0,1-3 0,1 1 0,-1 0 0,-1-1 0,1 1 0,0-1 0,-1 1 0,3-6 0,-3 5 0,0 1 0,0-1 0,0 1 0,1-1 0,-1 1 0,1 0 0,0 0 0,-1 0 0,1 0 0,0 0 0,0 0 0,1 0 0,-1 0 0,2-1 0,27 0 0,-28 3 0,1 0 0,-1 0 0,0 0 0,0-1 0,0 1 0,0-1 0,3-1 0,-4 2 0,-1-1 0,0 0 0,1 0 0,-1 0 0,0 1 0,0-1 0,0-1 0,0 1 0,0 0 0,0 0 0,0 0 0,0 0 0,-1-1 0,1 1 0,0 0 0,-1-1 0,1 1 0,-1-1 0,1-1 0,2-18 0,-3 21 0,0-1 0,0 1 0,0 0 0,0-1 0,0 1 0,0-1 0,0 1 0,0-1 0,0 1 0,0-1 0,0 1 0,0 0 0,0-1 0,0 1 0,0-1 0,0 1 0,0-1 0,-1 1 0,1 0 0,0-1 0,0 1 0,0-1 0,-1 1 0,1 0 0,0-1 0,-1 1 0,1 0 0,0-1 0,-1 1 0,1 0 0,0 0 0,-1-1 0,1 1 0,-1 0 0,1 0 0,0 0 0,-1-1 0,1 1 0,-2 0 0,1 1 0,1-1 0,-1 1 0,0 0 0,0-1 0,1 1 0,-1 0 0,0 0 0,1 0 0,-1 0 0,1 0 0,-1 0 0,1-1 0,-1 1 0,1 0 0,0 0 0,0 0 0,-1 0 0,1 1 0,0-1 0,0 1 0,-2 25 0,2-25 0,-1 0 0,1 0 0,0 0 0,0 0 0,0 0 0,0 0 0,1 0 0,-1 0 0,1 0 0,-1 0 0,1 0 0,-1 0 0,1 0 0,0 0 0,0-1 0,0 1 0,0 0 0,0 0 0,1-1 0,-1 1 0,1-1 0,-1 1 0,1-1 0,-1 0 0,1 1 0,-1-1 0,1 0 0,0 0 0,2 1 0,-1-1 0,-1-1 0,1 1 0,-1-1 0,1 0 0,-1 0 0,1 0 0,0 0 0,-1 0 0,1 0 0,-1-1 0,1 1 0,0-1 0,-1 0 0,0 0 0,1 0 0,-1 0 0,1 0 0,-1 0 0,0 0 0,0-1 0,0 0 0,2-1 0,-1 1-97,-1 0-1,0 0 1,0-1-1,0 1 1,0-1-1,-1 1 1,1-1-1,-1 1 1,1-1-1,-1 0 1,0 0-1,0 0 0,1-5 1,-1-3-6729</inkml:trace>
  <inkml:trace contextRef="#ctx0" brushRef="#br0" timeOffset="3116.34">1041 1552 24575,'4'-3'0,"6"0"0,7-6 0,9-3 0,6-4 0,3 1 0,-2 0 0,-4 4 0,-8 2-8191</inkml:trace>
  <inkml:trace contextRef="#ctx0" brushRef="#br0" timeOffset="3707.08">922 1819 24575,'0'5'0,"1"0"0,0 0 0,1 0 0,-1-1 0,1 1 0,2 4 0,5 15 0,12 43 0,-4 2 0,-3 0 0,7 86 0,-21-153 0,0 0 0,1 0 0,-1 0 0,0 0 0,0 0 0,-1 0 0,1 0 0,0-1 0,-1 1 0,1 0 0,-1 0 0,0 0 0,1 0 0,-1 0 0,0 0 0,0-1 0,-2 3 0,2-4 0,0 1 0,0-1 0,0 1 0,0-1 0,0 0 0,0 0 0,0 0 0,-1 1 0,1-1 0,0 0 0,0 0 0,0 0 0,0-1 0,-1 1 0,1 0 0,0 0 0,0-1 0,0 1 0,0 0 0,0-1 0,0 1 0,0-1 0,0 0 0,0 1 0,0-1 0,0 0 0,0 0 0,0 1 0,-1-2 0,-5-5 0,0 1 0,0-2 0,0 1 0,0 0 0,1-1 0,1-1 0,-7-10 0,12 19 0,0 0 0,0 0 0,-1 0 0,1-1 0,0 1 0,0 0 0,-1 0 0,1-1 0,0 1 0,0 0 0,0-1 0,0 1 0,0 0 0,0-1 0,-1 1 0,1 0 0,0-1 0,0 1 0,0 0 0,0-1 0,0 1 0,0 0 0,0-1 0,0 1 0,0 0 0,0 0 0,1-1 0,-1 1 0,0 0 0,0-1 0,0 1 0,0 0 0,0-1 0,1 1 0,-1 0 0,0 0 0,0-1 0,0 1 0,1 0 0,-1 0 0,0-1 0,0 1 0,1 0 0,-1 0 0,0 0 0,1 0 0,-1-1 0,0 1 0,0 0 0,1 0 0,-1 0 0,0 0 0,1 0 0,-1 0 0,0 0 0,1 0 0,-1 0 0,27 3 0,-13-1 0,-5-3 0,-1 0 0,1 0 0,-1 0 0,1-1 0,-1-1 0,0 1 0,0-1 0,0-1 0,0 1 0,0-1 0,9-7 0,-12 8 0,0-1 0,0 1 0,-1-1 0,1 0 0,-1 0 0,0-1 0,0 1 0,0-1 0,-1 0 0,1 0 0,-1 0 0,0 0 0,-1-1 0,1 1 0,-1-1 0,3-11 0,-6 10 342,-3 8-2049,-1 5-5119</inkml:trace>
  <inkml:trace contextRef="#ctx0" brushRef="#br0" timeOffset="4265.92">1006 2424 24575,'-1'-2'0,"1"1"0,-1-1 0,0 0 0,-1 1 0,1-1 0,0 1 0,0 0 0,-1-1 0,1 1 0,-1 0 0,1 0 0,-1-1 0,1 1 0,-1 1 0,0-1 0,0 0 0,1 0 0,-1 1 0,0-1 0,0 1 0,0-1 0,0 1 0,0 0 0,0 0 0,1-1 0,-1 1 0,0 1 0,0-1 0,-2 0 0,1 2 0,1-1 0,-1 0 0,0 1 0,1-1 0,-1 1 0,1 0 0,0 0 0,0 0 0,-1 0 0,1 0 0,1 0 0,-1 1 0,0-1 0,0 1 0,1-1 0,0 1 0,-3 5 0,-1 5 0,0 1 0,1-1 0,-3 23 0,6-29 0,0 0 0,0 1 0,1-1 0,0 0 0,0 1 0,1-1 0,0 1 0,4 11 0,-5-17 0,1 1 0,0-1 0,0 1 0,1-1 0,-1 0 0,0 0 0,1 1 0,-1-1 0,1 0 0,0 0 0,0 0 0,0-1 0,0 1 0,0 0 0,0-1 0,0 1 0,0-1 0,5 2 0,-4-2 0,1 0 0,0 0 0,-1 0 0,1-1 0,0 0 0,0 1 0,0-1 0,0-1 0,-1 1 0,1 0 0,6-2 0,-2 0 0,-1-1 0,0 1 0,0-1 0,0 0 0,0-1 0,-1 1 0,1-1 0,-1-1 0,0 1 0,0-1 0,-1 0 0,8-9 0,-6 2 0,0 0 0,-1-1 0,-1 0 0,0 0 0,4-17 0,-4 78 243,-4-35-511,1 1 0,0-1 0,0 0 0,1 0 0,8 20 0,-6-23-6558</inkml:trace>
  <inkml:trace contextRef="#ctx0" brushRef="#br0" timeOffset="5235.8">1133 2367 24575,'0'5'0,"0"0"0,1-1 0,0 1 0,-1-1 0,2 1 0,2 8 0,-4-12 0,0-1 0,1 1 0,-1 0 0,0 0 0,1 0 0,-1-1 0,1 1 0,-1 0 0,1-1 0,0 1 0,-1 0 0,1-1 0,-1 1 0,1-1 0,0 1 0,0-1 0,-1 1 0,1-1 0,0 1 0,0-1 0,-1 0 0,1 1 0,0-1 0,0 0 0,0 0 0,0 0 0,0 0 0,-1 0 0,1 0 0,0 0 0,0 0 0,0 0 0,0 0 0,0 0 0,-1 0 0,1 0 0,0-1 0,0 1 0,0 0 0,0-1 0,-1 1 0,1-1 0,0 1 0,1-2 0,-1 1 0,0 0 0,1 0 0,-1-1 0,0 1 0,0-1 0,0 1 0,0 0 0,0-1 0,0 0 0,-1 1 0,1-1 0,0 0 0,-1 1 0,1-1 0,-1 0 0,0 1 0,1-1 0,-1 0 0,0 0 0,0 0 0,0 1 0,-1-1 0,1 0 0,0 0 0,0 1 0,-1-1 0,0 0 0,1 1 0,-1-1 0,0 0 0,-1-1 0,2 1 0,-1 0 0,0 0 0,0 0 0,0 0 0,-1 0 0,1 0 0,0 0 0,-1 1 0,1-1 0,-1 1 0,0-1 0,1 1 0,-1-1 0,0 1 0,0 0 0,0 0 0,0 0 0,0 0 0,0 0 0,0 0 0,0 1 0,0-1 0,0 1 0,-1-1 0,-2 1 0,5 0 0,-1 0 0,0 0 0,1 0 0,-1 0 0,0 0 0,0 1 0,1-1 0,-1 0 0,0 0 0,1 1 0,-1-1 0,0 0 0,1 1 0,-1-1 0,0 0 0,1 1 0,-1-1 0,1 1 0,-1-1 0,1 1 0,-1 0 0,1-1 0,-1 1 0,1-1 0,0 1 0,-1 0 0,1-1 0,0 1 0,0 0 0,-1-1 0,1 1 0,0 0 0,0 0 0,0-1 0,0 1 0,0 0 0,0-1 0,0 1 0,0 0 0,0 0 0,0-1 0,0 1 0,1 0 0,-1 0 0,0-1 0,1 2 0,-1-1 0,1 0 0,-1 0 0,1 0 0,0-1 0,-1 1 0,1 0 0,0 0 0,0 0 0,-1-1 0,1 1 0,0 0 0,0-1 0,0 1 0,0-1 0,0 1 0,0-1 0,0 1 0,0-1 0,0 0 0,0 1 0,0-1 0,0 0 0,0 0 0,0 0 0,0 0 0,0 0 0,1 0 0,-1 0 0,0 0 0,0 0 0,0-1 0,0 1 0,0 0 0,0-1 0,1 0 0,1 0 0,0-1 0,0 0 0,0-1 0,0 1 0,-1 0 0,1-1 0,-1 0 0,1 1 0,-1-1 0,0 0 0,0 0 0,0 0 0,2-6 0,-3 7 0,0 0 0,0 1 0,-1-1 0,1 0 0,0 0 0,-1 0 0,1 0 0,-1 0 0,0 0 0,0 0 0,0 0 0,0 0 0,0 0 0,0 0 0,0 0 0,-1 0 0,1 0 0,-1 0 0,1 1 0,-1-1 0,0 0 0,0 0 0,1 0 0,-1 1 0,-1-1 0,0-1 0,2 2 0,-1 1 0,1 0 0,0 0 0,0 0 0,-1 0 0,1 0 0,0 0 0,-1 0 0,1 0 0,0 0 0,0 1 0,-1-1 0,1 0 0,0 0 0,0 0 0,-1 0 0,1 0 0,0 0 0,0 0 0,-1 1 0,1-1 0,0 0 0,0 0 0,0 0 0,-1 1 0,1-1 0,0 0 0,0 0 0,0 0 0,0 1 0,0-1 0,0 0 0,-1 0 0,1 1 0,0-1 0,0 0 0,0 0 0,0 1 0,0-1 0,0 0 0,0 1 0,0-1 0,0 0 0,0 0 0,0 1 0,0-1 0,0 0 0,0 1 0,-2 16 0,3 3 0,0 1 0,2-1 0,0 0 0,2 0 0,0 0 0,11 25 0,-1 4 0,-14-48 0,-1-1 0,1 1 0,-1 0 0,0 0 0,1 0 0,-1 0 0,0 0 0,0-1 0,0 1 0,0 0 0,1 0 0,-1 0 0,0 0 0,-1 0 0,1 0 0,0 0 0,0 0 0,0-1 0,0 1 0,-1 0 0,1 0 0,0 0 0,-1 0 0,1-1 0,-2 2 0,1-1 0,0-1 0,0 0 0,0 0 0,0 0 0,0 0 0,0 0 0,0 0 0,0 0 0,0 0 0,1 0 0,-1 0 0,0 0 0,0-1 0,0 1 0,0 0 0,0-1 0,0 1 0,-1-1 0,-8-5 0,1 0 0,-16-12 0,23 17 0,1 0 0,0 0 0,-1 0 0,1-1 0,0 1 0,0 0 0,0 0 0,0-1 0,0 1 0,0-1 0,0 1 0,0-1 0,0-1 0,1 2 0,0 0 0,0 0 0,1 1 0,-1-1 0,0 0 0,0 1 0,1-1 0,-1 0 0,1 1 0,-1-1 0,0 0 0,1 1 0,-1-1 0,1 1 0,-1-1 0,1 1 0,0-1 0,-1 1 0,1-1 0,0 1 0,-1 0 0,1-1 0,0 1 0,-1 0 0,1-1 0,0 1 0,-1 0 0,1 0 0,0 0 0,1 0 0,4-2 0,0 0 0,1 0 0,-1-1 0,-1 0 0,1 0 0,0 0 0,-1-1 0,1 0 0,-1 0 0,0 0 0,0-1 0,-1 1 0,1-1 0,-1 0 0,0 0 0,-1-1 0,1 1 0,-1-1 0,0 0 0,0 0 0,-1 0 0,0 0 0,0-1 0,0 1 0,-1 0 0,0-1 0,0 1 0,0-9 0,-2 25 0,-1-4 0,2 1 0,-1-1 0,1 0 0,0 0 0,0 1 0,2 8 0,-2-13 0,1 0 0,-1 0 0,1-1 0,0 1 0,-1 0 0,1-1 0,0 1 0,0-1 0,0 1 0,0-1 0,0 1 0,1-1 0,-1 0 0,0 1 0,1-1 0,-1 0 0,1 0 0,-1 0 0,1 0 0,-1 0 0,1-1 0,0 1 0,-1 0 0,1-1 0,0 1 0,0-1 0,-1 0 0,1 1 0,0-1 0,0 0 0,0 0 0,2 0 0,-3-1 0,1 1 0,0 0 0,0 0 0,0-1 0,0 1 0,-1-1 0,1 1 0,0-1 0,-1 0 0,1 0 0,0 0 0,-1 0 0,1 0 0,-1 0 0,0 0 0,1 0 0,-1-1 0,0 1 0,0 0 0,1-1 0,-1 1 0,0-1 0,0 0 0,-1 1 0,1-1 0,0 0 0,-1 1 0,2-4 0,-1-1 0,1 0 0,-1 0 0,0-1 0,0 1 0,-1-1 0,0-9 0,-2 9 0,0 15 0,0 15 0,5-4 0,1 0 0,0 0 0,1 0 0,2-1 0,-1 0 0,12 21 0,5 14 0,-22-51 0,0 0 0,0 0 0,-1 0 0,1 0 0,-1 0 0,1 0 0,-1 0 0,0 1 0,1-1 0,-1 0 0,0 0 0,0 0 0,-1 1 0,1-1 0,0 0 0,-2 3 0,1-4 0,0 0 0,0 1 0,0-1 0,0 0 0,0 0 0,0 0 0,0 0 0,-1-1 0,1 1 0,0 0 0,-1 0 0,1-1 0,-1 1 0,1-1 0,-1 1 0,1-1 0,-1 0 0,1 1 0,-1-1 0,1 0 0,-1 0 0,1 0 0,-3-1 0,-31 0-1365,20-1-5461</inkml:trace>
  <inkml:trace contextRef="#ctx0" brushRef="#br0" timeOffset="7134.69">188 343 24575,'0'-23'0,"0"0"0,2 1 0,0-1 0,2 1 0,8-30 0,-9 44 0,0 0 0,0 0 0,1 1 0,0-1 0,0 1 0,1 0 0,0 0 0,0 1 0,1 0 0,0 0 0,0 0 0,0 0 0,0 1 0,1 0 0,0 0 0,0 1 0,14-6 0,-11 6 0,0 0 0,0 1 0,0 1 0,0 0 0,0 0 0,0 1 0,1 0 0,-1 0 0,0 2 0,1-1 0,-1 1 0,0 1 0,1-1 0,-1 2 0,0 0 0,0 0 0,-1 0 0,1 1 0,-1 1 0,0 0 0,0 0 0,0 1 0,-1 0 0,0 0 0,0 1 0,0 0 0,-1 0 0,0 1 0,9 12 0,-9-9 0,14 16 0,-20-26 0,0 0 0,0 0 0,0-1 0,1 1 0,-1 0 0,0-1 0,0 1 0,1-1 0,-1 1 0,1-1 0,-1 1 0,0-1 0,1 0 0,-1 0 0,1 0 0,-1 0 0,1 0 0,-1 0 0,1 0 0,-1 0 0,2-1 0,7-3 0,0 0 0,-1-1 0,1 1 0,-1-2 0,-1 0 0,1 0 0,8-8 0,17-11 0,-7 8 0,1 0 0,0 2 0,2 2 0,42-15 0,-56 22 0,1 2 0,0 0 0,-1 1 0,1 0 0,0 2 0,0 0 0,1 1 0,-1 0 0,0 2 0,18 3 0,-29-4 0,0 1 0,0-1 0,-1 2 0,1-1 0,0 0 0,-1 1 0,1 0 0,-1 1 0,0-1 0,0 1 0,0 0 0,-1 0 0,1 0 0,-1 1 0,7 9 0,-7-7 0,-1 0 0,1 0 0,-1 0 0,-1 0 0,1 1 0,-1-1 0,0 1 0,-1-1 0,0 1 0,0 0 0,-1-1 0,0 11 0,-1-11 0,1-4 0,0 0 0,0 1 0,0-1 0,0 0 0,0 0 0,2 5 0,-2-6 0,1-1 0,-1 0 0,1 0 0,-1-1 0,1 1 0,0 0 0,0 0 0,-1 0 0,1 0 0,0-1 0,0 1 0,0 0 0,0 0 0,0-1 0,0 1 0,0-1 0,0 1 0,0-1 0,0 0 0,0 1 0,0-1 0,2 1 0,8 1 0,0 2 0,-1-1 0,0 1 0,1 1 0,-2 0 0,1 1 0,-1-1 0,1 2 0,-2-1 0,1 1 0,-1 1 0,0-1 0,0 2 0,-1-1 0,0 1 0,-1 0 0,9 16 0,-10-17 0,-1 0 0,-1 0 0,1 1 0,-2 0 0,1 0 0,-1 0 0,0 0 0,-1 0 0,0 0 0,-1 0 0,1 1 0,-2-1 0,1 0 0,-1 0 0,-1 0 0,0 0 0,0 0 0,-1 0 0,0 0 0,0-1 0,-7 13 0,2-8 0,-1-1 0,0 0 0,0-1 0,-1 0 0,-1 0 0,0-1 0,0-1 0,-24 16 0,25-18 0,-1-1 0,0 0 0,0-1 0,0 0 0,-1-1 0,0-1 0,0 1 0,0-2 0,0 0 0,0 0 0,-14 0 0,28-2 0,-1 1 0,0 0 0,1 0 0,-1 0 0,1 0 0,-1 0 0,0 1 0,0-1 0,0 0 0,0 0 0,0 1 0,0-1 0,0 1 0,0-1 0,0 1 0,-1-1 0,1 1 0,0 1 0,0 0 0,1 0 0,-1 0 0,0 0 0,-1 0 0,1 1 0,0-1 0,-1 0 0,0 0 0,0 0 0,0 7 0,-2-5 0,0 1 0,0-1 0,0 1 0,-1-1 0,0 0 0,0 0 0,0 0 0,-1-1 0,0 1 0,0-1 0,0 0 0,0 0 0,-1 0 0,1 0 0,-1-1 0,0 0 0,0 0 0,-9 4 0,-8 2 0,-1-1 0,0-1 0,-29 6 0,20-6 0,26-5 0,0-1 0,0 2 0,0-1 0,0 0 0,1 1 0,-1 0 0,1 1 0,0-1 0,0 1 0,0 0 0,0 0 0,-5 6 0,2-3 0,0-1 0,0 0 0,-1 0 0,1-1 0,-1 0 0,0-1 0,-1 0 0,-16 5 0,-83 16 0,100-24 0,-131 18 0,119-18 0,0-1 0,0 0 0,1-2 0,-38-7 0,55 9 0,1-1 0,-1 1 0,1-1 0,-1 0 0,1 0 0,-1 0 0,1 0 0,0 0 0,-1 0 0,1-1 0,0 1 0,0-1 0,0 0 0,0 1 0,0-1 0,0 0 0,1 0 0,-1 0 0,-2-4 0,3 5 0,0 1 0,0 0 0,0 0 0,0 0 0,0-1 0,-1 1 0,1 0 0,0 1 0,0-1 0,0 0 0,0 0 0,0 0 0,-1 1 0,1-1 0,0 0 0,0 1 0,0-1 0,0 1 0,0-1 0,-2 2 0,-3 1 0,1-1 0,1-1 0,-1 0 0,0 0 0,0 0 0,0 0 0,0-1 0,0 0 0,0 0 0,0 0 0,0-1 0,0 1 0,1-1 0,-1 0 0,-9-4 0,8 2 0,-1 0 0,1-1 0,0 0 0,1 0 0,-1-1 0,1 1 0,0-1 0,0 0 0,-9-12 0,0-4 0,1-1 0,1-1 0,1 0 0,0 0 0,-6-28 0,-18-37 0,33 84 0,-10-18 0,12 21 0,-1 1 0,1-1 0,-1 0 0,1 1 0,-1-1 0,0 1 0,1-1 0,-1 1 0,1 0 0,-1-1 0,0 1 0,1 0 0,-1-1 0,0 1 0,1 0 0,-1 0 0,0 0 0,0-1 0,1 1 0,-1 0 0,0 0 0,0 0 0,1 0 0,-1 0 0,0 0 0,1 0 0,-1 1 0,-1-1 0,1 0 0,0 0 0,1 0 0,-1 0 0,0 0 0,0 0 0,0-1 0,0 1 0,0 0 0,0 0 0,0-1 0,1 1 0,-1-1 0,0 1 0,0-1 0,0 1 0,1-1 0,-1 1 0,0-1 0,1 0 0,-1 1 0,1-1 0,-1 0 0,0 0 0,1 1 0,0-1 0,-1-1 0,-14-25 0,14 25 0,-5-11 0,1-1 0,0 0 0,1 0 0,1-1 0,0 1 0,1-1 0,0 1 0,1-1 0,1 0 0,3-27 0,-3 34 0,2 0 0,-1 0 0,1 0 0,0 1 0,1-1 0,0 1 0,0-1 0,1 1 0,0 0 0,0 0 0,0 1 0,1-1 0,0 1 0,0 0 0,1 0 0,0 1 0,0-1 0,0 1 0,0 1 0,1-1 0,10-4 0,-8 5 38,0 0 0,1 1 0,-1 0 0,1 1 0,0 0 0,0 1 0,-1-1 0,16 2 0,-22 0-92,0 0 1,0 0 0,0 0-1,0 0 1,0 1 0,0 0-1,0-1 1,0 1 0,0 0-1,-1 0 1,1 1 0,0-1-1,-1 1 1,1-1 0,-1 1-1,1 0 1,-1 0 0,0 0-1,1 0 1,-1 0 0,-1 0-1,1 1 1,0-1 0,0 1-1,-1-1 1,1 1 0,-1 0-1,0-1 1,0 1 0,0 0-1,1 4 1,0 11-6773</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2:58.423"/>
    </inkml:context>
    <inkml:brush xml:id="br0">
      <inkml:brushProperty name="width" value="0.025" units="cm"/>
      <inkml:brushProperty name="height" value="0.025" units="cm"/>
    </inkml:brush>
  </inkml:definitions>
  <inkml:trace contextRef="#ctx0" brushRef="#br0">18 205 24575,'0'-1'0,"0"1"0,-1-1 0,1 0 0,-1 1 0,1-1 0,-1 1 0,1-1 0,-1 1 0,1 0 0,-1-1 0,1 1 0,-1-1 0,0 1 0,1 0 0,-1 0 0,1-1 0,-1 1 0,0 0 0,1 0 0,-1 0 0,0 0 0,1 0 0,-1 0 0,-1 0 0,-1 3 0,10 4 0,-2-4 0,0-1 0,0 1 0,1-1 0,-1 0 0,1-1 0,-1 1 0,1-1 0,0 0 0,6 0 0,59-2 0,-60 1 0,284-27 0,-73 5 0,-207 21 0,282-12 0,-271 15 0,-20 0 171,-14 0 0,-15 0-1878,7-2-5119</inkml:trace>
  <inkml:trace contextRef="#ctx0" brushRef="#br0" timeOffset="244.62">879 99 24575,'0'-1'0,"1"1"0,-1-1 0,0 0 0,0 1 0,1-1 0,-1 0 0,1 0 0,-1 1 0,0-1 0,1 1 0,-1-1 0,1 1 0,-1-1 0,1 0 0,0 1 0,-1 0 0,1-1 0,-1 1 0,1-1 0,0 1 0,0 0 0,-1-1 0,1 1 0,0 0 0,-1 0 0,1 0 0,0-1 0,0 1 0,-1 0 0,1 0 0,0 0 0,0 0 0,-1 0 0,1 1 0,0-1 0,0 0 0,1 0 0,29 7 0,-27-6 0,-1 1 0,1-1 0,-1 1 0,1 0 0,-1 0 0,0 0 0,1 0 0,-1 0 0,-1 1 0,1 0 0,0-1 0,0 1 0,-1 0 0,0 0 0,0 1 0,1-1 0,-2 0 0,1 1 0,0-1 0,-1 1 0,0 0 0,1-1 0,-2 1 0,1 0 0,0 0 0,0 4 0,-1-1 0,0-1 0,-1 0 0,0 0 0,0 1 0,0-1 0,0 0 0,-1 0 0,0 0 0,-1 0 0,1-1 0,-1 1 0,0-1 0,0 1 0,-1-1 0,-6 7 0,4-3-1365,10-12-5461</inkml:trace>
  <inkml:trace contextRef="#ctx0" brushRef="#br0" timeOffset="630.92">1613 113 24575,'-4'-5'0,"0"0"0,0 1 0,0-1 0,0 1 0,-1 0 0,0 0 0,0 0 0,0 1 0,0-1 0,-10-3 0,14 6 0,-1 0 0,0 1 0,1-1 0,-1 0 0,1 1 0,-1 0 0,0-1 0,0 1 0,1 0 0,-1 0 0,0 0 0,1 0 0,-1 0 0,0 0 0,1 1 0,-1-1 0,0 0 0,1 1 0,-1 0 0,0-1 0,1 1 0,-1 0 0,1 0 0,-1-1 0,1 1 0,0 1 0,-1-1 0,1 0 0,0 0 0,0 0 0,0 1 0,0-1 0,0 0 0,0 1 0,0-1 0,0 1 0,0-1 0,1 1 0,-1 0 0,1-1 0,-2 4 0,2-3 0,-1 1 0,0-1 0,1 1 0,-1-1 0,1 1 0,-1-1 0,1 1 0,0-1 0,0 1 0,1-1 0,-1 1 0,0-1 0,1 1 0,-1-1 0,1 0 0,0 1 0,0-1 0,0 0 0,0 1 0,0-1 0,1 0 0,2 3 0,1 1 0,1-1 0,1 0 0,-1 0 0,0 0 0,13 6 0,-13-9 0,0 1 0,-1 1 0,1-1 0,-1 1 0,0 0 0,-1 0 0,1 0 0,0 1 0,6 8 0,-11-12 0,1 0 0,0 0 0,-1 1 0,0-1 0,1 0 0,-1 0 0,0 0 0,1 0 0,-1 1 0,0-1 0,0 0 0,0 0 0,0 1 0,0-1 0,0 0 0,0 0 0,-1 0 0,1 1 0,0-1 0,-1 0 0,1 0 0,-2 2 0,1-1 0,-1 1 0,0-1 0,0 0 0,0 1 0,0-1 0,0 0 0,0-1 0,-1 1 0,-2 2 0,-5 1 0,1 0 0,-1-1 0,0 0 0,-13 3 0,21-6 0,-32 5 0,33-6 0,1 0 0,-1 1 0,0-1 0,0 0 0,0-1 0,0 1 0,1 0 0,-1 0 0,0 0 0,0 0 0,1-1 0,-1 1 0,0 0 0,0-1 0,1 1 0,-1 0 0,0-1 0,1 1 0,-1-1 0,0 1 0,1-1 0,-1 0 0,1 1 0,-1-1 0,1 0 0,-1 1 0,1-1 0,-1 0 0,1 1 0,0-1 0,-1 0 0,1 0 0,0 1 0,0-1 0,0 0 0,-1-1 0,3-19-1365,4-3-5461</inkml:trace>
  <inkml:trace contextRef="#ctx0" brushRef="#br0" timeOffset="1023.95">1726 0 24575,'-1'1'0,"0"-1"0,1 0 0,-1 1 0,0-1 0,1 1 0,-1-1 0,1 1 0,-1-1 0,1 1 0,-1-1 0,1 1 0,-1-1 0,1 1 0,-1 0 0,1-1 0,0 1 0,-1 0 0,1-1 0,0 1 0,0 0 0,0 0 0,-1-1 0,1 1 0,0 1 0,-4 21 0,4-20 0,-4 27 0,1 0 0,1 0 0,2 1 0,1-1 0,1 0 0,7 31 0,-7-53 0,0-1 0,1 1 0,0 0 0,1-1 0,0 0 0,5 8 0,-8-13 0,1-1 0,-1 1 0,0-1 0,1 1 0,-1-1 0,1 1 0,-1-1 0,1 0 0,0 0 0,0 0 0,-1 0 0,1 0 0,2 1 0,-3-2 0,1 0 0,-1 0 0,0 0 0,1 0 0,-1 0 0,0 0 0,0 0 0,1 0 0,-1-1 0,0 1 0,0 0 0,0-1 0,1 1 0,-1-1 0,0 0 0,0 1 0,0-1 0,0 0 0,0 1 0,0-1 0,0 0 0,0 0 0,1-1 0,2-4 0,-1 1 0,0-1 0,1 0 0,-2 0 0,1 0 0,-1 0 0,0-1 0,2-7 0,5-34 0,-10 55 0,0 3 0,-1 0 0,2 1 0,-1 0 0,1-1 0,1 1 0,0-1 0,3 15 0,0-17-1365,0-6-5461</inkml:trace>
  <inkml:trace contextRef="#ctx0" brushRef="#br0" timeOffset="1144.44">1839 113 24575,'0'3'0,"0"2"0,1 4 0,1-1-8191</inkml:trace>
  <inkml:trace contextRef="#ctx0" brushRef="#br0" timeOffset="1917.81">1994 198 24575,'-1'-1'0,"0"0"0,0 0 0,0 0 0,-1 1 0,1-1 0,0 0 0,-1 1 0,1-1 0,0 1 0,-1-1 0,1 1 0,0-1 0,-1 1 0,1 0 0,-1 0 0,1 0 0,-1 0 0,1 0 0,-1 0 0,1 0 0,0 1 0,-1-1 0,1 0 0,-2 1 0,1 0 0,0 1 0,0-1 0,0 1 0,0-1 0,1 1 0,-1 0 0,0-1 0,1 1 0,-1 0 0,1 0 0,0 0 0,0 0 0,-2 4 0,1-1 0,0 0 0,0 1 0,0-1 0,1 1 0,0-1 0,0 1 0,1-1 0,-1 1 0,1 0 0,0 0 0,2 10 0,-1-13 0,1 0 0,-1 0 0,1 0 0,-1 0 0,1 0 0,0-1 0,0 1 0,0-1 0,0 1 0,1-1 0,-1 0 0,1 0 0,-1 0 0,1 0 0,0 0 0,0-1 0,0 1 0,0-1 0,0 0 0,0 0 0,0 0 0,0 0 0,0 0 0,1-1 0,-1 1 0,4-1 0,-3 0 0,0 0 0,1 0 0,-1 0 0,0 0 0,0-1 0,0 1 0,0-1 0,0 0 0,0-1 0,0 1 0,-1-1 0,1 1 0,0-1 0,-1 0 0,1 0 0,-1-1 0,1 1 0,-1-1 0,0 0 0,3-4 0,-3 2 0,0 1 0,0-1 0,-1 0 0,0 0 0,0 0 0,0 0 0,-1-1 0,0 1 0,0 0 0,0-1 0,0-9 0,-1 15 0,0-1 0,0 1 0,0-1 0,0 1 0,0-1 0,0 0 0,0 1 0,1-1 0,-1 1 0,0-1 0,0 1 0,1-1 0,-1 1 0,0-1 0,0 1 0,1 0 0,-1-1 0,1 1 0,-1-1 0,0 1 0,1 0 0,-1-1 0,1 1 0,-1 0 0,1-1 0,-1 1 0,1 0 0,-1 0 0,1-1 0,20-1 0,-19 2 0,-1 0 0,1 0 0,0 0 0,0 0 0,0 0 0,0 0 0,0-1 0,0 1 0,0-1 0,0 0 0,-1 1 0,4-2 0,-4 1 0,0 0 0,0 0 0,-1 0 0,1 0 0,0 0 0,0 0 0,0 0 0,-1 0 0,1 0 0,-1 0 0,1 0 0,-1 0 0,1 0 0,-1-1 0,1 1 0,-1 0 0,0 0 0,0-1 0,0 1 0,0 0 0,0 0 0,0-1 0,0 1 0,0 0 0,0 0 0,-1 0 0,1-1 0,0 1 0,-1 0 0,1 0 0,-1 0 0,1 0 0,-1-1 0,0 0 0,0 1 0,0 1 0,0-1 0,1 0 0,-1 1 0,0-1 0,0 1 0,0-1 0,1 1 0,-1 0 0,0-1 0,0 1 0,0 0 0,0-1 0,0 1 0,0 0 0,0 0 0,0 0 0,0 0 0,0 0 0,0 0 0,0 0 0,0 0 0,0 0 0,0 0 0,0 1 0,1-1 0,-1 0 0,0 1 0,0-1 0,0 1 0,0-1 0,0 1 0,1-1 0,-1 1 0,0-1 0,0 1 0,1 0 0,-1 0 0,0-1 0,1 1 0,-1 0 0,1 0 0,-1 1 0,-1 1 0,0-1 0,0 1 0,1 0 0,-1 0 0,1 0 0,0 0 0,0 0 0,0 0 0,0 0 0,0 0 0,1 1 0,-1-1 0,1 0 0,0 0 0,0 1 0,0-1 0,1 0 0,-1 0 0,1 1 0,1 4 0,-1-6 0,0 0 0,0 0 0,0-1 0,0 1 0,0 0 0,0-1 0,1 1 0,-1-1 0,0 1 0,1-1 0,-1 0 0,1 1 0,0-1 0,-1 0 0,1 0 0,0 0 0,0 0 0,0-1 0,0 1 0,0 0 0,0-1 0,-1 1 0,1-1 0,0 0 0,0 0 0,1 0 0,-1 0 0,0 0 0,0 0 0,0 0 0,0 0 0,0-1 0,-1 1 0,4-2 0,2-1 0,-1 0 0,0 0 0,-1 0 0,1-1 0,-1 0 0,1 0 0,-1 0 0,0-1 0,-1 0 0,1 0 0,-1 0 0,0 0 0,5-9 0,-4 7 0,0 0 0,1 0 0,0 0 0,0 0 0,1 1 0,10-8 0,-16 14 0,0-1 0,0 0 0,0 1 0,0-1 0,0 1 0,1-1 0,-1 1 0,0 0 0,0-1 0,0 1 0,1 0 0,-1 0 0,0 0 0,0 0 0,1 0 0,-1 0 0,0 0 0,0 1 0,1-1 0,-1 0 0,0 1 0,0-1 0,2 1 0,0 1 0,-1 0 0,1 0 0,-1 0 0,0 0 0,0 0 0,0 0 0,0 0 0,0 1 0,2 4 0,2 3 0,-1 1 0,0 0 0,6 23 0,-10-29 0,0 0 0,-1 0 0,1 0 0,-1 0 0,-2 10 0,2-13 0,0-1 0,0 1 0,-1-1 0,1 0 0,0 1 0,-1-1 0,1 0 0,-1 1 0,0-1 0,0 0 0,-1 2 0,1-2 0,1-1 0,-1 1 0,1-1 0,-1 0 0,1 1 0,-1-1 0,1 0 0,-1 0 0,1 0 0,-1 1 0,0-1 0,1 0 0,-1 0 0,0 0 0,1 0 0,-1 0 0,1 0 0,-1 0 0,0 0 0,1 0 0,-1 0 0,1-1 0,-1 1 0,0 0 0,1 0 0,-1 0 0,0-1 0,-1 0 0,1 0 0,-1 0 0,1 0 0,-1-1 0,1 1 0,0 0 0,0-1 0,0 1 0,0 0 0,0-1 0,0 1 0,0-1 0,0 0 0,0 1 0,1-1 0,-1 0 0,1 1 0,-1-1 0,1 0 0,0 0 0,0 1 0,-1-1 0,1-2 0,0-4 0,1 0 0,-1 0 0,1 0 0,2-7 0,0 3 0,0 0 0,0 1 0,1 0 0,1 0 0,-1 0 0,2 0 0,0 1 0,0-1 0,1 2 0,0-1 0,11-11 0,1 9 342,-19 12-381,1 0 0,-1-1 0,1 1 0,-1 0 1,0 0-1,1 0 0,-1 0 0,1 0 1,-1-1-1,1 1 0,-1 0 0,0 0 0,1 0 1,-1 0-1,1 0 0,-1 0 0,1 1 0,-1-1 1,1 0-1,-1 0 0,0 0 0,1 0 1,-1 0-1,1 1 0,-1-1 0,0 0 0,1 0 1,-1 1-1,0-1 0,1 0 0,-1 1 0,0-1 1,1 0-1,-1 1 0,0-1 0,0 0 0,1 1 1,-1-1-1,0 1 0,0-1 0,0 0 1,0 1-1,1 0 0,-1 9-6787</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3:04.588"/>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0 169,'0'-1,"0"0,0 0,1 0,-1 0,0 0,0 0,1 0,-1 0,1 0,-1 0,1 0,-1 0,1 0,0 0,-1 1,1-1,0 0,0 0,-1 1,1-1,0 0,0 1,0-1,0 1,0-1,0 1,0 0,0-1,0 1,0 0,0 0,0-1,0 1,0 0,1 0,-1 0,1 1,8-1,0 1,0 0,12 3,-6-1,81 9,1-3,134-7,-269-5,-53-10,7 0,54 9,8 0,1 2,-1 0,1 1,-1 1,-31 4,48-3,0 0,-1 1,1-1,0 1,0 0,0 1,0-1,0 1,1 0,-1 0,1 0,0 0,-1 0,2 1,-1-1,0 1,1 0,-1 0,-2 8,2-6,1-1,0 1,1-1,-1 1,1 0,1-1,-1 1,1 0,-1 0,2 0,-1-1,1 1,0 0,0 0,2 6,-2-9,0-1,1 0,-1 0,0 0,1 0,-1 0,1 0,-1 0,1 0,0 0,0-1,0 1,0-1,0 0,0 1,0-1,0 0,1 0,-1 0,0-1,1 1,-1 0,1-1,-1 0,0 1,1-1,-1 0,5-1,6 0,0-1,0 0,0-1,15-6,248-100,-107 38,208-56,-335 114,-81 19,-62 1,70-6,-88 4,-160 13,248-13,-1 1,1 1,1 1,-1 2,2 2,-47 23,59-25,1 0,-19 16,30-22,0 0,0 1,1 0,0 0,0 0,0 0,0 1,1-1,0 1,-3 7,5-11,1-1,-1 1,1-1,0 1,-1-1,1 1,0-1,0 1,0-1,0 1,0-1,0 1,1-1,-1 1,0-1,1 1,-1-1,1 1,0-1,-1 1,1-1,2 3,-1-2,0 0,0 0,1-1,-1 1,0 0,1-1,0 0,-1 0,1 1,0-2,4 2,6 1,1-1,0 0,0-2,14 0,17-2,1-3,-1-1,81-23,-48 4,93-42,-156 60,0 0,0 0,-1-1,23-18,-37 26,0 0,0 0,1 0,-1 0,0 0,0 0,0 0,0 0,0 0,0 0,0 0,0 0,0 0,0 0,1 0,-1 0,0 0,0 0,0 0,0-1,0 1,0 0,0 0,0 0,0 0,0 0,0 0,0 0,0 0,0 0,0 0,0 0,0-1,0 1,0 0,0 0,0 0,0 0,0 0,0 0,0 0,0 0,0 0,0-1,0 1,0 0,0 0,0 0,0 0,0 0,0 0,0 0,0 0,0 0,0 0,0 0,0-1,0 1,0 0,0 0,-1 0,1 0,0 0,0 0,0 0,0 0,0 0,0 0,0 0,-11 1,-17 6,-145 40,-80 24,228-64,0 1,1 1,1 1,-1 1,2 1,-32 22,53-33,-1 0,0 1,1-1,-1 1,1-1,-1 1,1-1,0 1,-1 0,1 0,0 0,0 0,1-1,-2 5,2-5,0 0,0 0,0 0,1 0,-1 0,0 0,1 0,-1 0,1 0,-1 0,1 0,-1 0,1-1,0 1,-1 0,1 0,0-1,0 1,-1 0,1-1,0 1,0-1,0 1,0-1,0 1,0-1,0 0,0 1,0-1,0 0,2 0,8 3,0-2,0 1,1-1,-1-1,1 0,-1 0,18-4,82-20,-106 22,139-40,172-76,-316 118,23-10,44-24,-56 23,-11 11,0 0,0 0,0-1,1 1,-1 0,0 0,0 0,0-1,0 1,0 0,0 0,0-1,0 1,0 0,0 0,0 0,0-1,0 1,0 0,-1 0,1 0,0-1,0 1,0 0,0 0,0 0,0 0,0-1,-1 1,1 0,0 0,0 0,0 0,-1 0,0-1,-1 0,0 0,0 1,0-1,0 1,0 0,0 0,0-1,0 1,-3 1,-19 1,0 1,1 1,-1 2,1 0,-33 14,13-2,-74 45,93-49,2 1,0 1,-24 23,45-37,4-4,14-11,25-23,39-45,-45 42</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3:07.201"/>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146 51,'-11'6,"11"-6,0 0,0 0,0 0,0 0,1 0,-1 0,0 0,0 0,0 0,0 0,0 0,1 0,-1 0,0 0,0 0,0 0,0 0,0 0,1 0,-1 1,0-1,0 0,0 0,0 0,0 0,0 0,0 0,0 1,0-1,1 0,-1 0,0 0,0 0,0 1,0-1,0 0,0 0,0 0,0 0,0 1,0-1,0 0,0 0,0 0,0 0,0 0,0 1,-1-1,1 0,0 0,0 0,0 0,0 0,0 1,0-1,0 0,0 0,0 0,-1 0,1 0,0 0,0 0,0 0,0 1,0-1,-1 0,29 2,1 0,39-3,-29-1,349-12,-426 11,0-1,-61-14,-15-2,92 17,0 2,0 0,0 1,-1 1,1 1,0 1,0 1,-29 10,40-10,1 0,0 0,0 1,0 1,1 0,-1 0,1 1,1 0,0 0,0 1,0 0,1 1,0-1,0 1,1 1,1-1,-1 1,-5 17,9-22,0 0,0 0,1 1,0-1,0 1,0-1,1 1,0 9,0-13,0 0,1 0,-1 1,1-1,0 0,0 0,-1 0,2 0,-1 0,0 0,0 0,0-1,1 1,-1 0,1-1,0 1,-1-1,1 1,0-1,0 0,0 0,0 0,0 0,3 1,7 3,1-2,0 0,0 0,0-1,22 0,72-4,-70 0,95-4,177-4,-264 10,-44 0,0 0,0 0,0 0,0 0,0 0,0 0,0 0,0 0,0 1,-1-1,1 0,0 1,0-1,0 0,0 1,-1-1,2 2,-2-2,0 0,0 1,-1-1,1 1,0-1,0 0,-1 1,1-1,0 1,0-1,-1 0,1 1,0-1,-1 0,1 0,-1 1,1-1,0 0,-1 0,1 0,-1 1,0-1,-37 13,-168 28,130-30,-94 28,149-32,0 0,0 1,1 2,0 0,1 0,0 2,0 1,-31 28,46-37,0 0,0 0,0 1,1-1,-6 11,9-14,-1-1,1 1,-1 0,1 0,-1 0,1 0,0 0,0 0,0 0,-1 0,1 0,0 1,0-1,0 0,1 0,-1 0,0 0,0 0,0 0,1 0,-1 0,1 0,-1 0,1 0,-1-1,1 1,-1 0,1 0,0 0,-1-1,1 1,0 0,0 0,0-1,-1 1,1-1,0 1,2 0,4 1,0 0,0-1,0 0,0 0,0-1,1 1,-1-2,0 1,0-1,0 0,11-3,38-8,88-31,54-34,-108 41,-35 15,-9 4,51-27,-83 33,-14 11,0 0,0 0,0 0,0-1,0 1,0 0,0 0,0 0,0 0,-1-1,1 1,0 0,0 0,0 0,0 0,0-1,0 1,0 0,0 0,0 0,-1 0,1 0,0-1,0 1,0 0,0 0,0 0,-1 0,1 0,0 0,0 0,0 0,0 0,-1 0,1 0,0 0,0 0,0 0,-1-1,1 2,0-1,0 0,-33 0,-14 6,-1 3,1 1,-54 20,73-20,2 1,-1 1,2 2,-1 0,2 2,-37 30,53-39,0 0,1 0,1 0,-1 1,1 0,0 0,1 0,-5 11,9-18,1 1,-1-1,1 0,-1 1,1-1,-1 0,1 1,0-1,0 1,0-1,0 1,0-1,0 0,0 1,0-1,0 1,1-1,-1 1,1-1,-1 0,1 1,-1-1,1 0,0 0,0 1,0-1,-1 0,1 0,0 0,0 0,1 0,-1 0,2 1,2 1,0-1,1 0,-1 0,0-1,1 1,-1-1,11 1,14 0,-1-2,0-1,0-1,48-10,113-38,-24-10,-141 49,0-1,0-1,-2-1,29-21,-51 34,0 0,1 0,-1 0,0 0,0 0,1 0,-1 0,0 0,0 0,0-1,0 1,-1 0,1-1,0 1,0-1,-1 1,1-1,-1 1,0-1,1 1,-1-1,0-1,0 2,-1 0,0-1,0 1,0 0,0 0,0 0,0 0,0 0,-1 1,1-1,0 0,0 0,-1 1,1-1,0 1,-1-1,1 1,-1 0,1-1,-1 1,1 0,0 0,-3 0,-16-1,0 0,0 1,0 1,0 1,0 1,-28 7,17-1,-1 2,1 1,-34 18,40-17,1 1,-31 25,46-32,0 1,0 0,1 0,0 1,0 0,1 0,0 1,-6 12,12-20,1 0,-1 0,0-1,0 1,1 0,-1 0,1 0,0 0,-1 0,1 0,0-1,0 1,0 0,0 0,2 4,-2-5,1 0,-1 1,1-1,0 0,0 0,-1 0,1 0,0 0,0 0,0 0,0 0,1 0,-1 0,0-1,0 1,0 0,2 0,3 1,0 0,1-1,-1 0,0 0,0-1,1 1,-1-1,10-2,12-2,0-1,44-14,-11-1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3:09.268"/>
    </inkml:context>
    <inkml:brush xml:id="br0">
      <inkml:brushProperty name="width" value="0.025" units="cm"/>
      <inkml:brushProperty name="height" value="0.025" units="cm"/>
    </inkml:brush>
  </inkml:definitions>
  <inkml:trace contextRef="#ctx0" brushRef="#br0">1 1 24575,'1'0'0,"8"4"0,15 12 0,20 15 0,1 2-8191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3:10.349"/>
    </inkml:context>
    <inkml:brush xml:id="br0">
      <inkml:brushProperty name="width" value="0.025" units="cm"/>
      <inkml:brushProperty name="height" value="0.025" units="cm"/>
    </inkml:brush>
  </inkml:definitions>
  <inkml:trace contextRef="#ctx0" brushRef="#br0">0 89 24575,'25'-2'0,"-1"-1"0,1-2 0,-1 0 0,0-2 0,45-18 0,-32 12 0,50-13 0,-83 25 0,-1 0 0,1 1 0,0 0 0,0-1 0,-1 1 0,1 0 0,0 1 0,0-1 0,0 1 0,-1-1 0,6 3 0,-6-2 0,-1 0 0,0 0 0,0 1 0,0-1 0,0 1 0,0-1 0,0 1 0,-1 0 0,1-1 0,0 1 0,-1 0 0,1 0 0,-1 1 0,0-1 0,0 0 0,0 0 0,0 0 0,1 5 0,3 12 0,-2 0 0,0 0 0,-2 1 0,0-1 0,-1 0 0,-4 36 0,1-15 0,-1 43 0,8 103 0,0-145 0,2 0 0,1 0 0,2-1 0,23 62 0,-30-98 0,0 0 0,0 1 0,-1-1 0,0 0 0,0 1 0,0-1 0,0 8 0,-1-11 0,-1 0 0,1 0 0,0 0 0,-1 1 0,1-1 0,-1 0 0,1 0 0,-1 0 0,0 0 0,1 0 0,-1 0 0,0 0 0,0 0 0,0-1 0,0 1 0,0 0 0,0 0 0,0-1 0,0 1 0,0 0 0,0-1 0,0 1 0,0-1 0,0 0 0,0 1 0,-1-1 0,1 0 0,0 0 0,0 1 0,0-1 0,-1 0 0,-1-1 0,-5 2 0,-1-1 0,0 0 0,1-1 0,-1 0 0,1 0 0,-1-1 0,1 0 0,-15-6 0,7 1 0,0 0 0,0-1 0,-18-14 0,19 11-1365,7 2-5461</inkml:trace>
  <inkml:trace contextRef="#ctx0" brushRef="#br0" timeOffset="435.06">600 534 24575,'11'-1'0,"0"-1"0,1 0 0,-1 0 0,0-1 0,0-1 0,18-8 0,14-4 0,0 6 0,-9 2 0,-29 6 0,-13 2 0,-2 1 0,-29 2 0,37-3 0,0 0 0,0 0 0,0 0 0,0 0 0,0-1 0,0 1 0,0-1 0,0 1 0,0-1 0,0 0 0,0 1 0,1-1 0,-1 0 0,-2-2 0,3 3 0,1 0 0,0-1 0,0 1 0,0 0 0,-1 0 0,1 0 0,0-1 0,0 1 0,0 0 0,0 0 0,0-1 0,-1 1 0,1 0 0,0 0 0,0-1 0,0 1 0,0 0 0,0 0 0,0-1 0,0 1 0,0 0 0,0 0 0,0-1 0,0 1 0,0 0 0,0-1 0,0 1 0,0 0 0,0 0 0,0-1 0,0 1 0,0 0 0,1 0 0,-1-1 0,0 1 0,0 0 0,0-1 0,13-6 0,14 2 0,-25 5 0,0 0 0,-1 0 0,1 0 0,0 1 0,0-1 0,0 1 0,-1-1 0,1 1 0,0 0 0,0 0 0,-1 0 0,1 0 0,-1 0 0,1 0 0,-1 0 0,1 0 0,-1 0 0,0 1 0,2 1 0,-1 0 0,0 0 0,-1 0 0,1 1 0,-1-1 0,1 0 0,-1 1 0,0 0 0,0-1 0,0 5 0,0 6 0,0-1 0,-2 1 0,1-1 0,-4 17 0,-4 5-1365,4-23-5461</inkml:trace>
  <inkml:trace contextRef="#ctx0" brushRef="#br0" timeOffset="1071.04">1235 372 24575,'0'-1'0,"-1"1"0,1 0 0,0 0 0,0 0 0,0-1 0,-1 1 0,1 0 0,0 0 0,0 0 0,-1 0 0,1 0 0,0 0 0,-1 0 0,1-1 0,0 1 0,0 0 0,-1 0 0,1 0 0,0 0 0,-1 0 0,1 0 0,0 0 0,0 1 0,-1-1 0,1 0 0,0 0 0,0 0 0,-1 0 0,1 0 0,0 0 0,0 0 0,-1 1 0,1-1 0,0 0 0,0 0 0,-1 1 0,-3 11 0,5 18 0,2 8 0,2-1 0,2 1 0,21 66 0,-28-103 0,0-1 0,0 0 0,0 0 0,0 1 0,0-1 0,0 0 0,0 1 0,0-1 0,0 0 0,0 0 0,0 1 0,0-1 0,0 0 0,0 0 0,1 1 0,-1-1 0,0 0 0,0 0 0,0 1 0,0-1 0,1 0 0,-1 0 0,0 0 0,0 1 0,0-1 0,1 0 0,-1 0 0,0 0 0,0 0 0,1 1 0,-1-1 0,0 0 0,0 0 0,1 0 0,-1 0 0,0 0 0,1 0 0,-1 0 0,0 0 0,1 0 0,3-13 0,-2-23 0,-3-9 0,-2 0 0,-2 0 0,-18-71 0,16 92 0,3 21 0,4 12 0,3 12 0,0-14 0,1 1 0,-1-1 0,1 0 0,1 1 0,10 11 0,-13-16 0,0-1 0,0 0 0,0 1 0,1-1 0,-1-1 0,1 1 0,0 0 0,4 2 0,-6-4 0,1 1 0,-1-1 0,0 0 0,1 1 0,-1-1 0,0 0 0,0 0 0,1 0 0,-1 0 0,0 0 0,1 0 0,-1 0 0,0 0 0,1-1 0,-1 1 0,0-1 0,0 1 0,1-1 0,-1 1 0,2-2 0,-1 0 0,0 1 0,0-1 0,-1 0 0,1 0 0,-1 0 0,0 0 0,1 0 0,-1 0 0,0 0 0,0 0 0,0 0 0,0 0 0,-1-1 0,1 1 0,0 0 0,-1-1 0,1-3 0,-1-44 0,-1 41 0,1-16 0,4 40 0,2 9 0,-2-11 69,1 1-1,0-1 0,0-1 0,10 17 1,-12-23-225,1-1 1,0 1 0,0-1 0,1 0 0,0 0 0,-1 0 0,2-1-1,-1 0 1,0 0 0,12 6 0,1-2-6671</inkml:trace>
  <inkml:trace contextRef="#ctx0" brushRef="#br0" timeOffset="1738.46">1531 357 24575,'0'-1'0,"-1"0"0,1 1 0,0-1 0,0 0 0,-1 0 0,1 0 0,-1 1 0,1-1 0,-1 0 0,1 0 0,-1 1 0,1-1 0,-1 0 0,0 1 0,1-1 0,-1 1 0,0-1 0,0 1 0,1-1 0,-1 1 0,0 0 0,0-1 0,0 1 0,1 0 0,-1-1 0,0 1 0,0 0 0,0 0 0,0 0 0,0 0 0,0 0 0,1 0 0,-1 0 0,0 0 0,0 0 0,0 0 0,0 1 0,0-1 0,1 0 0,-1 1 0,0-1 0,0 0 0,-1 2 0,-2 0 0,1 0 0,0 0 0,-1 0 0,1 1 0,0-1 0,0 1 0,0 0 0,-3 4 0,2-1 0,0 1 0,1-1 0,0 1 0,0-1 0,1 1 0,-1 0 0,-1 11 0,4-16 0,-1 0 0,1 0 0,0 0 0,0 0 0,0 0 0,0 0 0,0 0 0,1-1 0,-1 1 0,1 0 0,-1 0 0,1 0 0,-1 0 0,2 2 0,-1-3 0,0 0 0,0 0 0,0 0 0,0-1 0,0 1 0,0 0 0,0 0 0,1-1 0,-1 1 0,0 0 0,0-1 0,0 1 0,1-1 0,-1 0 0,0 1 0,1-1 0,-1 0 0,0 0 0,1 0 0,-1 0 0,0 0 0,1 0 0,1 0 0,-1-1 0,0 1 0,1-1 0,-1 1 0,0-1 0,0 0 0,1 0 0,-1 0 0,0 0 0,0 0 0,0 0 0,0-1 0,0 1 0,0-1 0,0 1 0,-1-1 0,1 0 0,-1 0 0,1 1 0,-1-1 0,1 0 0,-1 0 0,0-1 0,1-2 0,0 0 0,0 0 0,0 1 0,-1-2 0,0 1 0,0 0 0,0 0 0,-1 0 0,0 0 0,0-9 0,0 12 0,1 2 0,-1 1 0,1-1 0,-1 1 0,1 0 0,-1-1 0,1 1 0,0-1 0,-1 1 0,1-1 0,0 1 0,-1-1 0,1 0 0,0 1 0,-1-1 0,1 0 0,0 1 0,0-1 0,-1 0 0,1 0 0,1 0 0,0 0 0,0 0 0,0 0 0,0 0 0,0 0 0,0 0 0,0-1 0,0 1 0,0-1 0,0 1 0,0-1 0,0 0 0,-1 0 0,1 0 0,0 0 0,-1 0 0,1 0 0,0 0 0,-1 0 0,0-1 0,1 1 0,-1-1 0,0 1 0,1-1 0,-1 0 0,0 1 0,0-1 0,0 0 0,-1 0 0,2-3 0,1-3 0,-1-1 0,-1 1 0,0-1 0,0 0 0,0-10 0,0 6 0,-1 31 0,2 0 0,0 0 0,1-1 0,1 1 0,10 25 0,-7-18 0,62 207 0,-87-296 0,3 0 0,-13-124 0,28 184 0,-1-8 0,0 1 0,3-20 0,-2 29 0,0 0 0,0 1 0,0-1 0,1 0 0,-1 0 0,0 1 0,1-1 0,0 0 0,-1 1 0,1-1 0,0 1 0,0-1 0,0 1 0,0-1 0,0 1 0,0-1 0,0 1 0,0 0 0,1-1 0,-1 1 0,0 0 0,1 0 0,-1 0 0,1 0 0,2-1 0,-3 2 0,0 0 0,1 0 0,-1 0 0,1 1 0,-1-1 0,0 0 0,1 0 0,-1 1 0,0-1 0,1 1 0,-1-1 0,0 1 0,1 0 0,-1-1 0,0 1 0,0 0 0,0 0 0,0 0 0,0 0 0,0 0 0,0 0 0,0 0 0,0 0 0,0 0 0,-1 0 0,1 1 0,0-1 0,-1 0 0,1 0 0,-1 1 0,1-1 0,-1 3 0,3 3 0,-1 1 0,0 0 0,0 0 0,0 11 0,-2-14 0,0 0 0,0 0 0,-1 0 0,0 0 0,0 0 0,0 0 0,0 0 0,-1 0 0,-2 6 0,3-9 0,0 1 0,-1-1 0,1 1 0,-1-1 0,1 0 0,-1 1 0,0-1 0,0 0 0,0 0 0,0 0 0,0 0 0,-1-1 0,1 1 0,0 0 0,-1-1 0,1 0 0,-6 2 0,-4-3-1365,3-4-5461</inkml:trace>
  <inkml:trace contextRef="#ctx0" brushRef="#br0" timeOffset="2363.75">1933 280 24575,'0'-1'0,"0"0"0,0 1 0,0-1 0,0 1 0,0-1 0,0 1 0,0-1 0,0 1 0,0-1 0,0 1 0,0-1 0,0 1 0,-1-1 0,1 1 0,0 0 0,0-1 0,-1 1 0,1-1 0,0 1 0,0-1 0,-1 1 0,1 0 0,-1-1 0,1 1 0,0 0 0,-1-1 0,1 1 0,-1 0 0,1 0 0,-1-1 0,1 1 0,-1 0 0,1 0 0,-1 0 0,1 0 0,-1 0 0,1-1 0,-1 1 0,1 0 0,-1 0 0,1 0 0,-1 0 0,1 1 0,-2-1 0,1 0 0,-1 1 0,1-1 0,-1 1 0,1-1 0,0 1 0,-1-1 0,1 1 0,0 0 0,-1 0 0,1 0 0,0 0 0,0 0 0,0 0 0,-2 2 0,0 1 0,0 1 0,1-1 0,0 1 0,-1 0 0,2 0 0,-1 0 0,0 0 0,1 0 0,0 1 0,0-1 0,1 0 0,-1 0 0,1 1 0,0-1 0,1 0 0,-1 1 0,1-1 0,0 0 0,1 0 0,1 7 0,-1-9 0,-1 0 0,1 0 0,-1 0 0,1 0 0,0 0 0,0 0 0,0 0 0,1-1 0,-1 1 0,1-1 0,-1 1 0,1-1 0,0 0 0,0 0 0,0-1 0,0 1 0,0 0 0,0-1 0,1 0 0,-1 0 0,0 0 0,1 0 0,-1 0 0,1-1 0,-1 1 0,1-1 0,-1 0 0,1 0 0,-1 0 0,1-1 0,4 0 0,-5 0 0,1 0 0,-1 1 0,0-1 0,1-1 0,-1 1 0,0 0 0,0-1 0,0 1 0,0-1 0,0 0 0,0 0 0,-1-1 0,1 1 0,0 0 0,-1-1 0,4-4 0,-3 2 0,-1 1 0,1-1 0,-1 0 0,0-1 0,0 1 0,0 0 0,-1 0 0,0-1 0,1-8 0,-1-6 0,-2 1 0,0-1 0,0 1 0,-9-35 0,0 23 0,4 19 0,6 12 0,-1 0 0,1 0 0,0 0 0,0 0 0,0 0 0,0 0 0,-1 0 0,1 0 0,0 0 0,0 0 0,0 0 0,0 0 0,-1 0 0,1 0 0,0 0 0,0 0 0,0 0 0,0 0 0,-1 0 0,1 0 0,0 0 0,0 0 0,0 0 0,0 0 0,-1 0 0,1 1 0,0-1 0,0 0 0,0 0 0,0 0 0,0 0 0,0 0 0,-1 0 0,1 1 0,0-1 0,0 0 0,0 0 0,0 0 0,0 0 0,0 1 0,0-1 0,0 0 0,0 0 0,0 0 0,0 0 0,0 1 0,0-1 0,0 0 0,0 0 0,0 0 0,0 0 0,0 1 0,0-1 0,-4 20 0,1 0 0,2 0 0,0 0 0,0 0 0,6 35 0,-5-48 0,0 0 0,1 0 0,0 0 0,0 0 0,1 0 0,-1 0 0,2-1 0,-1 1 0,1-1 0,0 1 0,7 10 0,-10-16 0,1-1 0,-1 1 0,0-1 0,1 1 0,-1-1 0,1 0 0,-1 1 0,1-1 0,-1 0 0,1 1 0,-1-1 0,1 0 0,-1 1 0,1-1 0,-1 0 0,1 0 0,0 0 0,-1 1 0,1-1 0,-1 0 0,1 0 0,0 0 0,-1 0 0,1 0 0,-1 0 0,1 0 0,0 0 0,-1-1 0,1 1 0,-1 0 0,1 0 0,0 0 0,-1-1 0,1 1 0,-1 0 0,1 0 0,-1-1 0,1 1 0,-1-1 0,1 1 0,-1 0 0,0-1 0,1 1 0,-1-1 0,1 1 0,-1-1 0,0 1 0,1-1 0,-1 0 0,13-31 0,-12 30 0,3-11 0,-3 8 0,0 0 0,0 1 0,1-1 0,0 0 0,0 1 0,0 0 0,0-1 0,6-6 0,-8 11 0,0 0 0,1-1 0,-1 1 0,0 0 0,1 0 0,-1 0 0,0 0 0,1-1 0,-1 1 0,1 0 0,-1 0 0,0 0 0,1 0 0,-1 0 0,0 0 0,1 0 0,-1 0 0,1 0 0,-1 0 0,0 0 0,1 0 0,-1 0 0,1 0 0,-1 0 0,0 0 0,1 1 0,-1-1 0,0 0 0,1 0 0,-1 0 0,0 0 0,1 1 0,-1-1 0,0 0 0,1 1 0,-1-1 0,0 0 0,0 0 0,1 1 0,-1-1 0,0 0 0,0 1 0,0-1 0,1 1 0,8 19 0,-8-19 0,11 37 0,-10-30 0,0 0 0,0 0 0,1 0 0,0 0 0,1 0 0,0-1 0,0 1 0,9 11 0,-3-13-1365,0-3-5461</inkml:trace>
  <inkml:trace contextRef="#ctx0" brushRef="#br0" timeOffset="2721.95">2293 343 24575,'0'-2'0,"0"-1"0,-1 0 0,1 1 0,0-1 0,-1 1 0,0-1 0,1 1 0,-1 0 0,0-1 0,0 1 0,-1 0 0,1 0 0,0-1 0,-1 1 0,1 0 0,-1 0 0,0 0 0,-3-2 0,4 3 0,0 1 0,0-1 0,1 1 0,-1-1 0,0 1 0,0-1 0,0 1 0,0 0 0,0 0 0,0-1 0,0 1 0,0 0 0,0 0 0,0 0 0,0 0 0,0 0 0,0 0 0,0 0 0,-1 1 0,0-1 0,1 1 0,-1 0 0,1 0 0,-1 0 0,1 0 0,0 0 0,-1 0 0,1 0 0,0 0 0,0 0 0,0 0 0,0 1 0,0-1 0,0 0 0,-1 3 0,-2 4 0,0 0 0,1 0 0,0 1 0,1-1 0,-3 11 0,4-15 0,1 1 0,-1-1 0,1 0 0,-1 1 0,1 0 0,0-1 0,1 1 0,-1-1 0,1 0 0,0 1 0,3 8 0,-4-12 0,1-1 0,-1 1 0,0 0 0,1 0 0,-1 0 0,1 0 0,-1-1 0,1 1 0,0 0 0,-1-1 0,1 1 0,0 0 0,-1-1 0,1 1 0,0-1 0,0 1 0,0-1 0,-1 1 0,1-1 0,0 1 0,0-1 0,0 0 0,0 0 0,0 1 0,0-1 0,0 0 0,0 0 0,0 0 0,0 0 0,0 0 0,-1 0 0,1 0 0,2-1 0,-2 0 0,1 1 0,-1-1 0,1 0 0,-1 0 0,0 0 0,0 0 0,1 0 0,-1 0 0,0 0 0,0-1 0,0 1 0,0 0 0,0-1 0,-1 1 0,1 0 0,0-1 0,0 1 0,-1-1 0,1-2 0,4-54 0,-5 51 0,1 9 0,-1 5 57,1 1 0,1-1 0,-1 0 0,1 0 0,5 13 0,-6-18-88,0 0 0,0 0-1,0 0 1,0-1 0,1 1 0,-1 0 0,1 0 0,-1-1 0,1 1 0,2 2 0,-3-4-26,0 1 0,0-1 1,0 1-1,0-1 0,0 0 0,0 1 0,0-1 0,0 0 0,0 0 0,0 0 0,0 0 1,0 0-1,0 0 0,0 0 0,1 0 0,-1 0 0,0 0 0,0-1 0,0 1 1,0 0-1,0-1 0,-1 1 0,3-1 0,7-6-6769</inkml:trace>
  <inkml:trace contextRef="#ctx0" brushRef="#br0" timeOffset="3153.99">2342 336 24575,'0'-10'0,"0"5"0,0 1 0,0-1 0,0 0 0,0 1 0,1-1 0,-1 1 0,1 0 0,0-1 0,1 1 0,1-6 0,-2 10 0,-1-1 0,0 1 0,1 0 0,-1-1 0,1 1 0,-1 0 0,0-1 0,1 1 0,-1 0 0,1 0 0,-1-1 0,1 1 0,-1 0 0,1 0 0,-1 0 0,1 0 0,-1 0 0,1 0 0,-1 0 0,1 0 0,-1 0 0,1 0 0,0 0 0,-1 0 0,1 0 0,-1 0 0,1 0 0,-1 0 0,1 1 0,-1-1 0,0 0 0,1 0 0,-1 1 0,1-1 0,-1 0 0,1 1 0,-1-1 0,0 0 0,1 1 0,-1-1 0,0 0 0,1 2 0,18 19 0,-17-18 0,6 7 0,0 0 0,-1 0 0,-1 1 0,1 0 0,-2 0 0,0 1 0,6 17 0,-11-18 0,-4-10 0,3-2 0,1 0 0,-1 0 0,0 0 0,0 0 0,0 0 0,1 0 0,-1 0 0,0 0 0,1 0 0,-1-1 0,1 1 0,-1-2 0,-1-3 0,1 1 0,0 0 0,0-1 0,1 1 0,-1-1 0,1 1 0,0-1 0,1 1 0,-1-1 0,1 1 0,0-1 0,4-7 0,-2 5 0,0 1 0,1 0 0,1 0 0,-1 1 0,1 0 0,0-1 0,0 1 0,8-6 0,-8 8 0,0 0 0,-1-1 0,1 0 0,-1 0 0,0 0 0,0 0 0,-1 0 0,0-1 0,0 0 0,0 1 0,0-1 0,-1 0 0,0-1 0,-1 1 0,1 0 0,-1 0 0,0-1 0,0 1 0,-1-1 0,0 1 0,-1-7 0,0 73 0,6-4 0,4-1 0,21 77 0,-26-119-1365,-1-7-5461</inkml:trace>
  <inkml:trace contextRef="#ctx0" brushRef="#br0" timeOffset="3300.18">2554 336 24575,'2'-2'0,"8"-5"0,7-3 0,7-5 0,4-3 0,0-1 0,-5 0 0,-6 3-8191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3:17.317"/>
    </inkml:context>
    <inkml:brush xml:id="br0">
      <inkml:brushProperty name="width" value="0.025" units="cm"/>
      <inkml:brushProperty name="height" value="0.025" units="cm"/>
    </inkml:brush>
  </inkml:definitions>
  <inkml:trace contextRef="#ctx0" brushRef="#br0">1 248 24575,'27'-6'0,"-2"-1"0,224-7 0,-168 11 0,593-10-1226,-183 6 461,-396 5 736,1219-51-682,-1261 50 711,-16 2 0,0-3 0,0 0 0,41-12 0,-75 15 29,0 0 0,0 0 0,0 0 0,-1 0 0,1-1 1,0 1-1,0-1 0,-1 0 0,1 0 0,2-2 0,-5 3 7,1 1 0,-1 0 0,0-1 0,1 1 0,-1-1 0,0 1 0,0-1 0,1 1 0,-1 0-1,0-1 1,0 1 0,0-1 0,0 1 0,0-1 0,1 1 0,-1-1 0,0 1 0,0-1 0,0 1 0,-1-1 0,1 1 0,0-1 0,0 0 0,-1 0 18,1 0 0,-1 0 0,0 0 0,1 0 0,-1 0 0,0 1 0,0-1 0,0 0 0,0 1 0,0-1 1,0 0-1,0 1 0,0-1 0,0 1 0,-1-1 0,-7-2 5,0 1 0,0 0 0,0 1-1,-11-1 1,8 1 9,0-1 0,0 0 0,-16-5-1,26 7-61,0-1 0,-1 0-1,1 0 1,0 0-1,-1-1 1,1 1 0,0 0-1,0-1 1,0 0-1,0 1 1,0-1 0,1 0-1,-1 0 1,0 0 0,1 0-1,0 0 1,-1 0-1,1-1 1,0 1 0,-1-4-1,1 5-5,1 1 0,0 0 0,0-1 0,0 1 0,0 0 0,0-1 0,-1 1 0,1 0 0,0-1 0,0 1 0,0 0 0,0-1 0,0 1 0,0-1 0,0 1 0,0 0 0,1-1 0,-1 1 0,0 0 0,0-1 0,0 1 0,0 0 0,0-1 0,1 1 0,-1 0 0,0 0 0,0-1 0,0 1 0,1 0 0,-1-1 0,0 1 0,0 0 0,1 0 0,-1 0 0,0-1 0,1 1 0,-1 0 0,0 0 0,1 0 0,-1 0 0,0-1 0,1 1 0,-1 0 0,0 0 0,1 0 0,-1 0 0,0 0 0,1 0 0,-1 0 0,0 0 0,1 0 0,-1 0 0,1 0 0,-1 0 0,0 1 0,1-1 0,-1 0 0,0 0 0,1 0 0,-1 1 0,24 8 0,-24-9 0,4 2 0,19 8 0,-1 2 0,36 25 0,-53-34 0,-1 0 0,0 0 0,1 1 0,-1-1 0,-1 1 0,1 0 0,-1 1 0,0-1 0,1 0 0,-2 1 0,1 0 0,-1 0 0,1-1 0,-1 2 0,-1-1 0,1 0 0,-1 0 0,0 0 0,1 8 0,-2-10 23,-1 0 0,1 1 0,-1-1-1,0 0 1,1 0 0,-1 0 0,-1-1-1,1 1 1,0 0 0,-1 0 0,1-1-1,-1 1 1,0 0 0,-2 2 0,-2 0-365,1 0 1,-1 1 0,0-2-1,-10 8 1,4-5-6485</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3:17.970"/>
    </inkml:context>
    <inkml:brush xml:id="br0">
      <inkml:brushProperty name="width" value="0.025" units="cm"/>
      <inkml:brushProperty name="height" value="0.025" units="cm"/>
    </inkml:brush>
  </inkml:definitions>
  <inkml:trace contextRef="#ctx0" brushRef="#br0">64 161 24575,'0'-13'0,"0"15"0,-1 25 0,-12 70 0,-33 118 0,43-202 0,3-13 0,0 0 0,0 0 0,0 0 0,0 0 0,0 0 0,0 0 0,0 0 0,0 0 0,0 0 0,0 0 0,0 0 0,0 0 0,0 0 0,0 0 0,0 0 0,0 0 0,1 0 0,-1 0 0,0 1 0,0-1 0,0 0 0,0 0 0,0 0 0,0 0 0,0 0 0,0 0 0,7-23 0,59-282 0,-42 178 0,-14 89 0,-4 28 0,-2 12 0,0 16 0,7 141 0,-10-116 0,1-1 0,2 0 0,20 82 0,-23-118-195,1 0 0,0 0 0,1-1 0,-1 1 0,1 0 0,6 8 0,0-5-6631</inkml:trace>
  <inkml:trace contextRef="#ctx0" brushRef="#br0" timeOffset="401.88">43 253 24575,'-14'12'0,"14"-12"0,0 0 0,0 0 0,0 1 0,0-1 0,0 0 0,0 0 0,0 0 0,0 0 0,0 0 0,0 1 0,0-1 0,0 0 0,0 0 0,0 0 0,0 0 0,0 0 0,0 1 0,0-1 0,0 0 0,1 0 0,-1 0 0,0 0 0,0 0 0,0 1 0,0-1 0,0 0 0,0 0 0,0 0 0,0 0 0,0 0 0,1 0 0,-1 0 0,0 0 0,0 0 0,0 0 0,0 1 0,0-1 0,1 0 0,-1 0 0,0 0 0,0 0 0,0 0 0,0 0 0,0 0 0,1 0 0,-1 0 0,0 0 0,0 0 0,0 0 0,4 0 0,0-1 0,0 1 0,-1 0 0,1-1 0,0 0 0,6-2 0,48-24 0,-46 20 0,1 0 0,-1 2 0,1 0 0,24-7 0,-35 12 0,-1 0 0,0 0 0,0 0 0,1 0 0,-1 0 0,0 0 0,0 1 0,1-1 0,-1 0 0,0 1 0,0-1 0,1 1 0,-1-1 0,0 1 0,0 0 0,0-1 0,0 1 0,0 0 0,0 0 0,0 0 0,0 0 0,0 0 0,0 0 0,-1 0 0,1 0 0,0 0 0,-1 0 0,1 0 0,-1 0 0,1 0 0,-1 1 0,1-1 0,-1 0 0,0 2 0,3 7 0,-1 0 0,-1 0 0,1 15 0,-1-10 0,-1-13 0,1 3 0,-1 1 0,1 0 0,0-1 0,0 1 0,1-1 0,0 1 0,0-1 0,0 0 0,5 10 0,-6-15 0,-1 0 0,0 1 0,1-1 0,-1 0 0,0 0 0,1 1 0,-1-1 0,0 0 0,1 0 0,-1 0 0,0 1 0,1-1 0,-1 0 0,1 0 0,-1 0 0,0 0 0,1 0 0,-1 0 0,1 0 0,-1 0 0,1 0 0,-1 0 0,0 0 0,1 0 0,-1 0 0,1 0 0,-1 0 0,0 0 0,1 0 0,-1-1 0,1 1 0,-1 0 0,0 0 0,1 0 0,-1-1 0,0 1 0,1 0 0,-1 0 0,0-1 0,1 1 0,-1 0 0,0-1 0,0 1 0,1 0 0,-1-1 0,0 1 0,0-1 0,0 1 0,0 0 0,0-1 0,1 1 0,-1-1 0,0 1 0,0-1 0,8-25 0,-4-9 0,-1 0 0,-2-44 0,-1 69 0,1 0 132,2 9 56,5 13-880,-5-7-301,5 8-5833</inkml:trace>
  <inkml:trace contextRef="#ctx0" brushRef="#br0" timeOffset="942.81">424 260 24575,'0'0'0,"0"0"0,0 1 0,0-1 0,0 0 0,0 1 0,1-1 0,-1 0 0,0 1 0,0-1 0,0 0 0,0 0 0,1 1 0,-1-1 0,0 0 0,0 0 0,1 1 0,-1-1 0,0 0 0,0 0 0,1 0 0,-1 1 0,0-1 0,1 0 0,-1 0 0,0 0 0,0 0 0,1 0 0,-1 0 0,0 0 0,1 1 0,-1-1 0,0 0 0,1 0 0,-1 0 0,0 0 0,1-1 0,-1 1 0,0 0 0,1 0 0,-1 0 0,0 0 0,1 0 0,-1 0 0,0 0 0,1-1 0,-1 1 0,0 0 0,1-1 0,16-8 0,-13 6 0,0 0 0,0-1 0,-1 0 0,1 0 0,-1 0 0,0 0 0,5-9 0,-7 11 0,0 1 0,-1 0 0,1-1 0,-1 1 0,1 0 0,-1-1 0,1 1 0,-1 0 0,0-1 0,1 1 0,-1-1 0,0 1 0,0-1 0,0 1 0,0-1 0,0 1 0,-1-1 0,1 1 0,0 0 0,-1-1 0,1 1 0,-1-1 0,1 1 0,-1 0 0,0-1 0,1 1 0,-1 0 0,0 0 0,0 0 0,0 0 0,0 0 0,-2-2 0,2 2 0,0 1 0,0-1 0,0 1 0,0-1 0,0 1 0,0 0 0,0-1 0,0 1 0,0 0 0,0 0 0,0 0 0,0 0 0,0 0 0,0 0 0,0 0 0,0 0 0,0 0 0,0 1 0,0-1 0,0 0 0,0 0 0,0 1 0,0-1 0,0 1 0,0-1 0,0 1 0,0 0 0,0-1 0,1 1 0,-1 0 0,0-1 0,0 1 0,0 1 0,-3 2 0,1 1 0,0-1 0,0 0 0,0 1 0,-3 7 0,3-4 0,0 0 0,0 0 0,0 1 0,1-1 0,1 0 0,0 1 0,0-1 0,0 1 0,1 10 0,0-16 0,1-1 0,-1 0 0,1 1 0,-1-1 0,1 1 0,0-1 0,0 0 0,0 1 0,0-1 0,0 0 0,0 0 0,1 0 0,-1 0 0,1 0 0,-1 0 0,1 0 0,0 0 0,0-1 0,0 1 0,0-1 0,0 1 0,0-1 0,0 0 0,0 0 0,1 0 0,-1 0 0,0 0 0,1-1 0,-1 1 0,1-1 0,-1 1 0,1-1 0,-1 0 0,1 0 0,-1 0 0,3 0 0,4-1 0,0 0 0,0 0 0,0 0 0,0-1 0,0-1 0,-1 1 0,1-2 0,-1 1 0,0-1 0,0 0 0,0-1 0,-1 1 0,1-2 0,-1 1 0,0-1 0,-1 0 0,1-1 0,-1 1 0,0-1 0,-1 0 0,0-1 0,0 1 0,-1-1 0,1 0 0,-2 0 0,4-10 0,6-8 0,-13 25 0,0 1 0,1 0 0,-1-1 0,0 1 0,1 0 0,-1-1 0,0 1 0,1 0 0,-1 0 0,0 0 0,1-1 0,-1 1 0,1 0 0,-1 0 0,0 0 0,1 0 0,-1 0 0,1-1 0,-1 1 0,1 0 0,-1 0 0,1 0 0,0 1 0,0-1 0,0 1 0,-1-1 0,1 0 0,0 1 0,-1-1 0,1 1 0,0 0 0,-1-1 0,1 1 0,0-1 0,-1 1 0,1 0 0,-1 0 0,1-1 0,-1 2 0,6 9 0,-2 0 0,0 0 0,0 0 0,4 20 0,4 39 0,-10-61 0,-2-26 0,1 1 0,0 0 0,2-1 0,4-18 0,-5 29 0,-1 0 0,1 1 0,0-1 0,0 1 0,1 0 0,-1-1 0,1 1 0,0 0 0,1 1 0,-1-1 0,1 1 0,0-1 0,0 1 0,0 0 0,8-5 0,5 3-1365,-3 7-5461</inkml:trace>
  <inkml:trace contextRef="#ctx0" brushRef="#br0" timeOffset="1657.27">946 203 24575,'-1'-1'0,"0"0"0,0 0 0,-1 0 0,1 0 0,0 0 0,-1 0 0,1 1 0,-1-1 0,1 0 0,-1 1 0,0-1 0,1 1 0,-1 0 0,1-1 0,-1 1 0,0 0 0,1 0 0,-1 0 0,0 0 0,1 0 0,-1 0 0,0 1 0,1-1 0,-1 1 0,1-1 0,-1 1 0,1-1 0,-1 1 0,1 0 0,-1 0 0,1 0 0,-1 0 0,1 0 0,0 0 0,0 0 0,0 0 0,-2 2 0,-1 1 0,1 0 0,-1 0 0,1 1 0,0-1 0,1 1 0,-1-1 0,1 1 0,0 0 0,0 0 0,0 0 0,-1 7 0,3-11 0,0 0 0,0 1 0,0-1 0,0 0 0,0 0 0,0 0 0,0 0 0,1 0 0,-1 1 0,0-1 0,1 0 0,-1 0 0,1 0 0,-1 0 0,1 0 0,-1 0 0,1 0 0,0 0 0,-1 0 0,1 0 0,0-1 0,0 1 0,0 0 0,0 0 0,0-1 0,0 1 0,0-1 0,0 1 0,0 0 0,0-1 0,0 0 0,0 1 0,0-1 0,2 1 0,-2-1 0,1 0 0,-1 0 0,1 1 0,0-1 0,-1 0 0,1 0 0,-1 0 0,1-1 0,-1 1 0,1 0 0,-1-1 0,1 1 0,-1 0 0,0-1 0,1 0 0,-1 1 0,1-1 0,-1 0 0,0 0 0,0 0 0,0 0 0,1 0 0,-1 0 0,0 0 0,0 0 0,1-2 0,0-3 0,1 0 0,-2 0 0,1-1 0,-1 1 0,0 0 0,0-1 0,-1 1 0,1-1 0,-3-12 0,2 17 0,0 6 0,0 1 0,0-1 0,0 0 0,0 0 0,1 1 0,0-1 0,-1 0 0,1 0 0,1 1 0,-1-1 0,1 0 0,-1 0 0,1 0 0,0-1 0,1 1 0,-1 0 0,1-1 0,4 5 0,-3-4 0,1-1 0,0-1 0,0 1 0,0-1 0,0 0 0,0 0 0,1 0 0,-1-1 0,0 1 0,1-1 0,-1-1 0,1 1 0,0-1 0,-1 0 0,1 0 0,-1-1 0,1 0 0,-1 0 0,1 0 0,-1 0 0,7-3 0,-9 3 0,1-1 0,-1 1 0,1-1 0,-1 1 0,0-1 0,1 0 0,-1 0 0,0-1 0,0 1 0,0-1 0,-1 1 0,1-1 0,-1 0 0,1 0 0,-1 0 0,0 0 0,0-1 0,-1 1 0,1 0 0,0-1 0,-1 0 0,0 1 0,0-1 0,0 1 0,-1-1 0,1 0 0,-1 0 0,1 0 0,-1 1 0,-1-1 0,0-6 0,1 9 0,0 0 0,0 0 0,0-1 0,0 1 0,0 0 0,0 0 0,-1 0 0,1 0 0,-1 0 0,1-1 0,0 1 0,-1 0 0,0 0 0,1 0 0,-1 0 0,0 0 0,1 1 0,-1-1 0,0 0 0,0 0 0,0 0 0,0 1 0,0-1 0,0 0 0,0 1 0,0-1 0,0 1 0,0-1 0,0 1 0,0 0 0,0-1 0,0 1 0,0 0 0,-1 0 0,1 0 0,0-1 0,0 1 0,0 1 0,-2-1 0,1 0 0,0 1 0,0 0 0,1 0 0,-1 0 0,0 0 0,0 0 0,1 0 0,-1 1 0,1-1 0,-1 1 0,1-1 0,0 1 0,-1-1 0,1 1 0,0 0 0,0-1 0,0 1 0,0 0 0,0 0 0,1 0 0,-1 0 0,0 3 0,1-3 0,-1 0 0,1 0 0,0 0 0,0 0 0,0 0 0,0 0 0,1 0 0,-1 0 0,0 0 0,1 0 0,-1 0 0,1 0 0,0 0 0,0 0 0,0-1 0,0 1 0,0 0 0,0-1 0,0 1 0,2 1 0,-2-2 0,-1-1 0,1 1 0,-1-1 0,1 1 0,0-1 0,-1 1 0,1-1 0,0 0 0,-1 1 0,1-1 0,0 0 0,-1 0 0,1 0 0,0 1 0,-1-1 0,1 0 0,0 0 0,0 0 0,-1 0 0,1 0 0,1-1 0,-1 1 0,1-1 0,-1 1 0,0-1 0,0 0 0,0 1 0,0-1 0,0 0 0,0 0 0,0 0 0,-1 0 0,1 0 0,0 0 0,0 0 0,-1 0 0,1 0 0,0 0 0,0-2 0,6-19 0,-4 15 0,1 27 0,19 128 0,4 250 0,-27-387 0,0 0 0,0 0 0,-1 0 0,-1 0 0,0 0 0,-3 10 0,-4-8 0,9-13 0,0 0 0,-1 0 0,1 0 0,-1 0 0,1 0 0,0 0 0,-1 0 0,1 0 0,0 0 0,-1 0 0,1 0 0,-1 0 0,1 0 0,0 0 0,-1 0 0,1 0 0,0 0 0,-1 0 0,1 0 0,0-1 0,-1 1 0,1 0 0,-1-1 0,-1 0 0,1-1 0,-1 1 0,1-1 0,0 0 0,-1 0 0,1 1 0,0-1 0,0 0 0,0 0 0,-1-3 0,-3-13-171,1 0 0,0 0-1,2 0 1,-2-34 0,4 43-338,-3-43-6317</inkml:trace>
  <inkml:trace contextRef="#ctx0" brushRef="#br0" timeOffset="1963.83">1264 281 24575,'0'0'0,"0"1"0,1-1 0,-1 1 0,1-1 0,0 1 0,-1-1 0,1 0 0,-1 1 0,1-1 0,0 0 0,-1 0 0,1 1 0,-1-1 0,1 0 0,0 0 0,-1 0 0,1 0 0,0 0 0,0 0 0,-1 0 0,1 0 0,1 0 0,16-1 0,-15 0 0,0 0 0,-1 0 0,1-1 0,-1 1 0,1-1 0,-1 1 0,0-1 0,0 0 0,0 0 0,0 0 0,0 0 0,0 0 0,0-1 0,-1 1 0,1-1 0,-1 1 0,1-1 0,-1 1 0,0-1 0,1-3 0,-2 4 0,1 0 0,0-1 0,-1 1 0,1 0 0,-1 0 0,0 0 0,0 0 0,0-1 0,0 1 0,0 0 0,-1 0 0,1 0 0,0 0 0,-1 0 0,0-1 0,1 1 0,-1 0 0,0 0 0,0 0 0,0 1 0,0-1 0,-1 0 0,1 0 0,0 1 0,-1-1 0,1 0 0,-3-1 0,3 3 0,0-1 0,0 1 0,1-1 0,-1 1 0,0-1 0,0 1 0,0 0 0,0-1 0,0 1 0,0 0 0,0 0 0,0 0 0,0-1 0,0 1 0,0 0 0,0 1 0,0-1 0,0 0 0,0 0 0,1 0 0,-1 0 0,-2 1 0,1 0 0,0 1 0,0-1 0,0 0 0,0 1 0,0-1 0,1 1 0,-1-1 0,0 1 0,-1 2 0,-1 2 0,0 0 0,0 0 0,1 0 0,0 1 0,-3 9 0,5-15 9,0 1-1,1 0 0,-1 0 1,1 0-1,-1 0 0,1-1 1,-1 1-1,1 0 0,0 0 1,0 0-1,0 0 0,0 0 0,1 0 1,-1 0-1,0 0 0,1 0 1,-1-1-1,1 1 0,0 0 1,0 0-1,0-1 0,0 1 1,0 0-1,0-1 0,0 1 1,0-1-1,0 1 0,1-1 1,-1 1-1,1-1 0,-1 0 1,1 0-1,-1 0 0,1 0 1,0 0-1,-1 0 0,1 0 1,0-1-1,0 1 0,2 0 1,1 0-104,-1 0 0,0-1 0,1 0 0,-1 0 1,0 0-1,1 0 0,-1 0 0,0-1 0,1 0 0,-1 0 1,0 0-1,0 0 0,0-1 0,0 0 0,0 0 1,0 0-1,4-3 0,4-5-6731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3:24.702"/>
    </inkml:context>
    <inkml:brush xml:id="br0">
      <inkml:brushProperty name="width" value="0.025" units="cm"/>
      <inkml:brushProperty name="height" value="0.025" units="cm"/>
    </inkml:brush>
  </inkml:definitions>
  <inkml:trace contextRef="#ctx0" brushRef="#br0">92 466 24575,'3'-5'0,"1"1"0,0-1 0,-1 1 0,0-1 0,0 0 0,0 0 0,0-1 0,-1 1 0,0 0 0,0-1 0,-1 0 0,2-9 0,-2 12 0,-1 0 0,0 0 0,0 0 0,0 0 0,0 0 0,0 0 0,-1 0 0,1 1 0,-1-1 0,0 0 0,0 0 0,0 0 0,0 1 0,0-1 0,-1 0 0,1 1 0,-1-1 0,1 1 0,-1 0 0,0-1 0,0 1 0,0 0 0,-1 0 0,1 0 0,0 1 0,-4-3 0,5 3 0,0 1 0,-1-1 0,1 0 0,-1 1 0,1-1 0,-1 1 0,0-1 0,1 1 0,-1 0 0,1 0 0,-1-1 0,0 1 0,1 0 0,-1 1 0,1-1 0,-1 0 0,0 0 0,1 1 0,-4 0 0,3 0 0,-1 1 0,1-1 0,-1 1 0,1 0 0,0 0 0,0-1 0,0 1 0,0 1 0,0-1 0,-2 4 0,-1 2 0,0 0 0,1 0 0,0 0 0,1 1 0,-6 18 0,8-21 0,0 0 0,0 1 0,0-1 0,1 1 0,-1-1 0,2 1 0,-1 0 0,2 8 0,-2-14 0,1 1 0,-1-1 0,1 1 0,-1 0 0,1-1 0,0 1 0,0-1 0,-1 0 0,1 1 0,0-1 0,0 0 0,0 1 0,0-1 0,1 0 0,-1 0 0,0 0 0,0 0 0,1 0 0,-1 0 0,1 0 0,-1-1 0,1 1 0,-1 0 0,1-1 0,-1 1 0,1-1 0,-1 0 0,1 1 0,0-1 0,-1 0 0,1 0 0,0 0 0,-1 0 0,1 0 0,-1-1 0,1 1 0,0 0 0,1-1 0,0 0 0,1-1 0,-1 1 0,0 0 0,0-1 0,0 1 0,-1-1 0,1 0 0,0 0 0,-1 0 0,1-1 0,-1 1 0,1 0 0,-1-1 0,0 0 0,0 1 0,0-1 0,-1 0 0,1 0 0,-1 0 0,1 0 0,-1 0 0,0-1 0,0 1 0,0-6 0,2-6 0,-1-1 0,0 1 0,-1-31 0,-14-109 0,11 149 0,1 15 0,0 19 0,3-1 0,1 0 0,1-1 0,1 0 0,1 0 0,1 0 0,2-1 0,13 28 0,-19-47 57,0 0 0,1 0 0,0 0 0,0-1 0,8 8 0,-11-12-139,1 1 1,0-1 0,-1 1 0,1-1-1,0 0 1,0 0 0,-1 0-1,1 0 1,0 0 0,0 0 0,0 0-1,1-1 1,-1 1 0,0-1 0,0 1-1,0-1 1,0 0 0,0 0 0,1 0-1,2 0 1,9-5-6745</inkml:trace>
  <inkml:trace contextRef="#ctx0" brushRef="#br0" timeOffset="600.98">261 374 24575,'0'5'0,"0"4"0,0 0 0,0-1 0,3 13 0,-3-20 0,0 0 0,0-1 0,0 1 0,0 0 0,0 0 0,1 0 0,-1-1 0,0 1 0,0 0 0,1 0 0,-1 0 0,0-1 0,1 1 0,-1 0 0,1-1 0,-1 1 0,1 0 0,-1-1 0,1 1 0,-1 0 0,1-1 0,0 1 0,-1-1 0,1 1 0,0-1 0,0 0 0,-1 1 0,1-1 0,0 0 0,0 1 0,0-1 0,-1 0 0,1 0 0,0 0 0,0 0 0,0 0 0,-1 0 0,1 0 0,0 0 0,0 0 0,0 0 0,0 0 0,-1 0 0,1-1 0,2 1 0,-2-1 0,0 0 0,0 0 0,1 0 0,-1 0 0,0 0 0,0 0 0,0 0 0,0 0 0,0 0 0,0-1 0,-1 1 0,1 0 0,0-1 0,-1 1 0,1 0 0,0-1 0,-1 1 0,0-1 0,1 1 0,-1-1 0,0 1 0,0-1 0,0 1 0,0-1 0,0 1 0,0-1 0,-1-2 0,1 1 0,0 0 0,-1 0 0,0 0 0,0 0 0,0 0 0,0 1 0,0-1 0,0 0 0,-1 1 0,1-1 0,-1 1 0,0-1 0,-2-2 0,4 5 0,-1 0 0,1-1 0,-1 1 0,1 0 0,0 0 0,-1-1 0,1 1 0,-1 0 0,1 0 0,-1 0 0,0-1 0,1 1 0,-1 0 0,1 0 0,-1 0 0,1 0 0,-1 0 0,1 0 0,-1 0 0,1 0 0,-1 0 0,1 0 0,-1 1 0,1-1 0,-1 0 0,1 0 0,-1 0 0,1 1 0,-1-1 0,1 0 0,-1 1 0,1-1 0,-1 0 0,1 1 0,0-1 0,-1 0 0,1 1 0,0-1 0,-1 1 0,1-1 0,0 1 0,-1-1 0,1 1 0,0-1 0,0 1 0,0-1 0,0 1 0,-1 0 0,-8 28 0,8-24 0,0-1 0,1 1 0,-1-1 0,1 1 0,0-1 0,0 1 0,1 0 0,-1-1 0,1 1 0,0-1 0,0 1 0,0-1 0,1 0 0,0 1 0,-1-1 0,6 7 0,-5-9 0,0 1 0,0-1 0,0 0 0,1 1 0,-1-1 0,1 0 0,0-1 0,0 1 0,-1 0 0,1-1 0,0 0 0,0 0 0,0 0 0,1 0 0,-1 0 0,0 0 0,0-1 0,0 1 0,1-1 0,-1 0 0,0 0 0,0 0 0,1-1 0,4 0 0,-1-1 0,0 0 0,-1 0 0,1 0 0,-1-1 0,0 0 0,1 0 0,-1 0 0,-1-1 0,1 0 0,0 0 0,-1 0 0,0-1 0,0 0 0,0 0 0,-1 0 0,0-1 0,0 1 0,0-1 0,-1 0 0,1 0 0,3-13 0,-2 8 0,-2-1 0,1 1 0,-2-1 0,1 0 0,-2 0 0,0-1 0,0 1 0,-1 0 0,0 0 0,-1 0 0,-4-18 0,-2 9 0,7 21 0,0 0 0,0 0 0,0 0 0,0-1 0,0 1 0,0 0 0,0 0 0,0 0 0,0 0 0,0 0 0,-1 0 0,1-1 0,0 1 0,0 0 0,0 0 0,0 0 0,0 0 0,0 0 0,0 0 0,0 0 0,-1 0 0,1 0 0,0-1 0,0 1 0,0 0 0,0 0 0,0 0 0,-1 0 0,1 0 0,0 0 0,0 0 0,0 0 0,0 0 0,0 0 0,-1 0 0,1 0 0,0 0 0,0 0 0,0 0 0,0 0 0,0 0 0,-1 0 0,1 1 0,0-1 0,0 0 0,0 0 0,0 0 0,0 0 0,0 0 0,0 0 0,-1 0 0,1 0 0,0 1 0,-5 10 0,0 16 0,4-15 0,1 0 0,0 0 0,0 0 0,1 0 0,5 21 0,-5-29 0,1 0 0,-1 0 0,1 0 0,0 0 0,0 0 0,0 0 0,0 0 0,5 5 0,-6-7 0,1 0 0,0-1 0,-1 1 0,1-1 0,0 0 0,0 1 0,0-1 0,0 0 0,0 0 0,0 0 0,0 0 0,1-1 0,-1 1 0,0-1 0,0 1 0,1-1 0,2 1 0,-3-1 0,0 0 0,0-1 0,-1 1 0,1 0 0,0 0 0,0-1 0,-1 1 0,1-1 0,0 1 0,-1-1 0,1 0 0,-1 0 0,1 1 0,-1-1 0,1 0 0,-1-1 0,0 1 0,1 0 0,0-2 0,0 1 0,0-1 0,0 0 0,0 0 0,0-1 0,-1 1 0,0 0 0,1 0 0,0-8 0,1-3 0,-2 0 0,0 0 0,-1-23 0,0 33 0,37 87 0,-26-58-1365,0-2-5461</inkml:trace>
  <inkml:trace contextRef="#ctx0" brushRef="#br0" timeOffset="742.64">600 162 24575,'0'1'0,"0"3"0,0 2 0,1 5 0,0 2 0,1 3 0,-1-3-8191</inkml:trace>
  <inkml:trace contextRef="#ctx0" brushRef="#br0" timeOffset="1035.5">684 275 24575,'3'0'0,"-1"1"0,0-1 0,0 1 0,0-1 0,0 1 0,0 0 0,0-1 0,0 1 0,0 0 0,0 1 0,0-1 0,0 0 0,-1 0 0,1 1 0,0-1 0,-1 1 0,1 0 0,-1-1 0,0 1 0,1 0 0,-1 0 0,0 0 0,0 0 0,1 4 0,0-4 0,-1 1 0,1 0 0,0 0 0,0 0 0,0-1 0,0 1 0,0-1 0,5 4 0,-6-6 0,-1 0 0,0 0 0,1-1 0,-1 1 0,1 0 0,-1 0 0,0-1 0,1 1 0,-1-1 0,0 1 0,0 0 0,1-1 0,-1 1 0,0 0 0,0-1 0,0 1 0,1-1 0,-1 1 0,0-1 0,0 1 0,0 0 0,0-1 0,0 1 0,0-1 0,0 1 0,0-1 0,0 1 0,0-1 0,0 1 0,0-1 0,0 0 0,0-18 0,0 19 0,0-15 0,-1 11 0,1-1 0,0 1 0,0-1 0,0 1 0,0 0 0,1-1 0,-1 1 0,1 0 0,0 0 0,1-1 0,1-4 0,-2 9-36,-1 0 0,0-1 0,0 1 1,0 0-1,1-1 0,-1 1 0,0 0 0,1-1 0,-1 1 0,0 0 0,1 0 0,-1-1 0,0 1 0,1 0 0,-1 0 0,0 0 0,1 0 1,-1 0-1,1-1 0,-1 1 0,0 0 0,1 0 0,-1 0 0,1 0 0,-1 0 0,0 0 0,1 0 0,-1 0 0,1 0 0,-1 0 0,0 1 1,1-1-1,-1 0 0,0 0 0,1 0 0,-1 0 0,1 1 0,6 4-6790</inkml:trace>
  <inkml:trace contextRef="#ctx0" brushRef="#br0" timeOffset="1937.01">854 282 24575,'2'-1'0,"0"1"0,1-1 0,-1 0 0,0 0 0,0 0 0,0 0 0,0 0 0,1-1 0,-1 1 0,-1-1 0,1 1 0,0-1 0,0 0 0,2-3 0,-3 4 0,0 0 0,0 0 0,0 0 0,0-1 0,0 1 0,0 0 0,0-1 0,0 1 0,-1 0 0,1-1 0,0 1 0,-1-1 0,1 1 0,-1-1 0,0 1 0,0-1 0,1 0 0,-1 1 0,0-1 0,0 1 0,0-1 0,-1-2 0,0 3 0,1 1 0,0-1 0,-1 1 0,1-1 0,-1 1 0,0-1 0,1 1 0,-1-1 0,1 1 0,-1 0 0,0-1 0,1 1 0,-1 0 0,0-1 0,1 1 0,-1 0 0,0 0 0,0 0 0,1 0 0,-1 0 0,0 0 0,1 0 0,-1 0 0,0 0 0,0 0 0,1 0 0,-1 0 0,0 0 0,1 1 0,-1-1 0,0 0 0,1 0 0,-1 1 0,0-1 0,1 0 0,-1 1 0,0-1 0,1 1 0,-1-1 0,1 1 0,-1 0 0,-2 1 0,1 0 0,0 0 0,-1 0 0,1 0 0,0 0 0,0 1 0,1-1 0,-4 6 0,4-7 0,1 0 0,-1 0 0,1 1 0,0-1 0,-1 0 0,1 0 0,0 0 0,0 1 0,0-1 0,0 0 0,0 0 0,0 1 0,0-1 0,0 0 0,0 0 0,0 1 0,1-1 0,-1 0 0,1 0 0,-1 0 0,1 1 0,-1-1 0,1 0 0,-1 0 0,1 0 0,0 0 0,0 0 0,0 0 0,0 0 0,0 0 0,-1-1 0,1 1 0,1 0 0,-1-1 0,0 1 0,0 0 0,0-1 0,0 1 0,0-1 0,1 0 0,0 1 0,2 0 0,0 0 0,0 0 0,0-1 0,0 1 0,0-1 0,0 0 0,0 0 0,0 0 0,0-1 0,0 0 0,8-2 0,-8 2 0,0-1 0,-1 0 0,1 0 0,0-1 0,0 1 0,-1-1 0,0 0 0,1 0 0,-1 0 0,0 0 0,0 0 0,-1-1 0,1 1 0,-1-1 0,0 0 0,0 0 0,0 0 0,0 0 0,-1 0 0,1 0 0,-1 0 0,0-1 0,-1 1 0,1-6 0,-1 9 0,0-1 0,1 1 0,-1 0 0,0 0 0,0-1 0,1 1 0,-1 0 0,0 0 0,1 0 0,-1-1 0,1 1 0,-1 0 0,1 0 0,0 0 0,0 0 0,-1 0 0,1 0 0,0 0 0,1-1 0,-1 2 0,0 0 0,0 0 0,0 1 0,0-1 0,0 0 0,0 0 0,0 1 0,0-1 0,0 0 0,-1 1 0,1-1 0,0 1 0,0-1 0,0 1 0,-1-1 0,1 1 0,0 0 0,-1-1 0,1 1 0,0 0 0,-1 0 0,1 0 0,-1-1 0,1 1 0,-1 0 0,0 0 0,1 0 0,-1 1 0,11 18 0,-2 1 0,0 0 0,-2 1 0,0 0 0,4 27 0,-8-36 0,-5-18 0,-3-23 0,4 14 0,0 0 0,1 1 0,0-1 0,1 0 0,3-14 0,-3 25 0,0-1 0,-1 0 0,1 1 0,1-1 0,-1 1 0,1 0 0,-1-1 0,1 1 0,0 0 0,0 0 0,0 0 0,0 0 0,1 1 0,-1-1 0,1 1 0,0-1 0,0 1 0,0 0 0,0 0 0,0 0 0,0 0 0,0 0 0,1 1 0,3-2 0,-6 3 0,1-1 0,-1 1 0,0 0 0,0-1 0,0 1 0,0 0 0,0 0 0,0 0 0,0 0 0,0 0 0,1 0 0,-1 0 0,0 0 0,2 1 0,-4 9 0,1-8 0,-1 0 0,1 0 0,-1 0 0,1 0 0,0 0 0,0 0 0,0 0 0,0 0 0,0 0 0,0 0 0,1 0 0,0 3 0,-1-4 0,1 1 0,-1-1 0,1 1 0,0-1 0,0 1 0,0-1 0,-1 0 0,1 1 0,1-1 0,-1 0 0,0 0 0,0 0 0,0 0 0,1 0 0,-1 0 0,0 0 0,1 0 0,-1 0 0,1-1 0,-1 1 0,1-1 0,-1 1 0,1-1 0,-1 1 0,1-1 0,0 0 0,-1 0 0,1 0 0,-1 0 0,1 0 0,0 0 0,-1 0 0,1-1 0,-1 1 0,1 0 0,0-1 0,1 0 0,0 0 0,1-1 0,-1 1 0,0-1 0,0 1 0,0-1 0,0 0 0,0 0 0,0 0 0,0-1 0,-1 1 0,1-1 0,-1 1 0,1-1 0,-1 0 0,0 0 0,2-3 0,0-6 0,-1 5 0,-3 23 0,2 39 0,2 0 0,18 91 0,39 105 0,-51-211 0,-3-13 0,-7-27 0,0 0 0,0 0 0,0 0 0,0 0 0,0 0 0,0 1 0,0-1 0,0 0 0,0 0 0,1 0 0,-1 0 0,0 0 0,0 0 0,0 1 0,0-1 0,0 0 0,0 0 0,0 0 0,0 0 0,0 0 0,0 1 0,0-1 0,0 0 0,0 0 0,0 0 0,0 0 0,0 0 0,0 1 0,-1-1 0,1 0 0,0 0 0,0 0 0,0 0 0,0 0 0,0 0 0,0 1 0,0-1 0,0 0 0,0 0 0,0 0 0,-1 0 0,1 0 0,0 0 0,0 0 0,0 0 0,0 0 0,0 0 0,-1 1 0,1-1 0,0 0 0,-7-8 0,-6-14 0,5 3-170,1 0-1,1-1 0,1 1 1,1-1-1,0 0 0,2-1 1,-1-21-1,3-6-6655</inkml:trace>
  <inkml:trace contextRef="#ctx0" brushRef="#br0" timeOffset="2356.1">1559 247 24575,'0'-3'0,"0"0"0,0 1 0,0-1 0,-1 0 0,1 1 0,-1-1 0,0 0 0,0 1 0,0-1 0,0 1 0,0 0 0,0-1 0,-1 1 0,1 0 0,-1 0 0,0-1 0,1 1 0,-3-1 0,2 2 0,1 0 0,0 1 0,0-1 0,0 0 0,-1 1 0,1-1 0,0 1 0,0 0 0,-1-1 0,1 1 0,0 0 0,-1 0 0,1 0 0,0 0 0,-1 0 0,1 0 0,0 0 0,-1 1 0,1-1 0,0 0 0,-1 1 0,1-1 0,0 1 0,0-1 0,0 1 0,-1 0 0,1-1 0,0 1 0,0 0 0,0 0 0,0 0 0,0 0 0,0 0 0,1 0 0,-1 0 0,-1 2 0,-3 4 0,0 0 0,0 1 0,1-1 0,0 1 0,1 0 0,0 0 0,-3 12 0,4-14 0,1-1 0,0 0 0,0 0 0,0 0 0,1 1 0,-1-1 0,1 0 0,1 0 0,-1 1 0,1-1 0,0 0 0,0 0 0,3 8 0,-4-12 0,1 1 0,-1-1 0,1 0 0,-1 0 0,1 1 0,0-1 0,-1 0 0,1 0 0,0 0 0,0 0 0,0 0 0,0 0 0,0 0 0,0 0 0,0 0 0,0-1 0,0 1 0,0 0 0,0-1 0,0 1 0,1 0 0,-1-1 0,0 0 0,0 1 0,1-1 0,-1 0 0,0 1 0,1-1 0,-1 0 0,0 0 0,1 0 0,-1 0 0,0-1 0,1 1 0,-1 0 0,0 0 0,1-1 0,-1 1 0,0-1 0,0 1 0,3-2 0,-1 0 0,-1 0 0,1-1 0,0 1 0,-1-1 0,1 1 0,-1-1 0,0 0 0,0 0 0,0 0 0,0 0 0,-1 0 0,1-1 0,-1 1 0,2-7 0,1-16 0,-1 1 0,-1-2 0,-3-45 0,0 48 0,1 18 0,0-15 0,0 1 0,-2 0 0,0 0 0,-2 0 0,-6-22 0,10 42 0,0-1 0,0 1 0,0-1 0,0 1 0,0-1 0,0 1 0,0-1 0,-1 1 0,1-1 0,0 1 0,0 0 0,-1-1 0,1 1 0,0 0 0,0-1 0,-1 1 0,1 0 0,0-1 0,-1 1 0,1 0 0,0-1 0,-1 1 0,1 0 0,-1 0 0,0-1 0,-4 10 0,1 20 0,4-10-114,0-1 1,2 1-1,0-1 0,1 0 0,1 0 1,0 0-1,2 0 0,0-1 0,1 0 1,0 0-1,16 24 0,-8-21-6712</inkml:trace>
  <inkml:trace contextRef="#ctx0" brushRef="#br0" timeOffset="3316.88">1743 169 24575,'0'-1'0,"0"0"0,0 0 0,0 0 0,0 0 0,-1 0 0,1 0 0,0 0 0,0 0 0,-1 0 0,1 0 0,-1 0 0,1 0 0,-1 0 0,1 0 0,-1 0 0,1 0 0,-1 0 0,0 1 0,1-1 0,-1 0 0,0 0 0,0 1 0,0-1 0,0 0 0,0 1 0,1-1 0,-1 1 0,0 0 0,0-1 0,0 1 0,0 0 0,0-1 0,0 1 0,-1 0 0,1 0 0,0 0 0,0 0 0,0 0 0,0 0 0,0 0 0,0 0 0,0 0 0,-1 1 0,-2 0 0,1-1 0,0 1 0,-1 0 0,1 0 0,0 0 0,0 1 0,0-1 0,0 1 0,0 0 0,0-1 0,0 1 0,-3 4 0,3-1 0,0-1 0,0 1 0,0 0 0,1 0 0,0 0 0,0 0 0,0 0 0,1 0 0,-1 1 0,1-1 0,1 0 0,-1 10 0,1-13 0,-1 1 0,1-1 0,0 0 0,1 0 0,-1 0 0,0 1 0,1-1 0,-1 0 0,1 0 0,-1 0 0,1 0 0,0 0 0,0 0 0,0 0 0,0 0 0,0 0 0,1-1 0,-1 1 0,0 0 0,1-1 0,0 1 0,-1-1 0,1 1 0,0-1 0,0 0 0,-1 0 0,1 0 0,0 0 0,0 0 0,0 0 0,0 0 0,0-1 0,4 2 0,-4-2 0,0 0 0,0 0 0,-1 0 0,1 0 0,0 0 0,0-1 0,0 1 0,-1 0 0,1-1 0,0 1 0,-1-1 0,1 0 0,0 1 0,-1-1 0,1 0 0,-1 0 0,1 0 0,-1 0 0,0 0 0,1-1 0,-1 1 0,0 0 0,0-1 0,0 1 0,0 0 0,0-1 0,0 1 0,1-4 0,1-2 0,0-1 0,-1 1 0,1-1 0,1-13 0,-2 8 0,-2 12 0,0 1 0,0 0 0,0 0 0,0 0 0,0 0 0,0 0 0,0 0 0,0 0 0,0 0 0,0 0 0,0 0 0,0-1 0,0 1 0,0 0 0,0 0 0,0 0 0,0 0 0,0 0 0,0 0 0,0 0 0,0 0 0,0 0 0,0 0 0,0 0 0,0-1 0,0 1 0,0 0 0,0 0 0,1 0 0,-1 0 0,0 0 0,0 0 0,0 0 0,0 0 0,0 0 0,0 0 0,0 0 0,0 0 0,0 0 0,0 0 0,0 0 0,1 0 0,-1 0 0,0 0 0,0 0 0,0 0 0,0 0 0,0 0 0,0 0 0,0 0 0,0 0 0,0 0 0,0 0 0,0 0 0,1 0 0,-1 0 0,0 0 0,0 0 0,0 0 0,0 0 0,0 0 0,0 0 0,0 0 0,0 0 0,1 2 0,0-1 0,1 0 0,-1 1 0,0-1 0,0 0 0,1 0 0,-1 0 0,1 0 0,-1 0 0,1 0 0,-1-1 0,1 1 0,0 0 0,-1-1 0,1 1 0,0-1 0,-1 1 0,1-1 0,0 0 0,0 0 0,-1 0 0,1 0 0,0 0 0,-1 0 0,1-1 0,0 1 0,0 0 0,1-2 0,0 1 0,0 0 0,-1 0 0,1-1 0,-1 1 0,1-1 0,-1 0 0,0 1 0,1-1 0,-1 0 0,0 0 0,0-1 0,-1 1 0,1 0 0,0-1 0,2-4 0,-2 12 0,1-1 0,1 1 0,-1-1 0,1 0 0,7 7 0,-9-9 0,0 1 0,1-1 0,-1 0 0,1 0 0,-1 0 0,1 0 0,0-1 0,-1 1 0,1-1 0,0 1 0,0-1 0,0 0 0,1 0 0,-1 0 0,0-1 0,6 1 0,-7-1 0,-1-1 0,0 1 0,1 0 0,-1-1 0,0 0 0,1 1 0,-1-1 0,0 0 0,0 0 0,0 1 0,0-1 0,0 0 0,0 0 0,0 0 0,0 0 0,0-1 0,0 1 0,0 0 0,-1 0 0,1 0 0,0-1 0,-1 1 0,1 0 0,0-3 0,0-3 0,1 0 0,-1 0 0,0-13 0,1 0 0,-2 20 0,0 0 0,0 0 0,0 0 0,0 1 0,0-1 0,0 0 0,0 0 0,0 0 0,0 0 0,1 0 0,-1 0 0,0 0 0,0 0 0,0 0 0,0 0 0,0 0 0,0 0 0,0 0 0,0 0 0,0 0 0,0 0 0,1 0 0,-1 0 0,0 0 0,0 0 0,0 0 0,0 0 0,0 0 0,0 0 0,0 0 0,0 0 0,0 0 0,1 0 0,-1 0 0,0 0 0,0 0 0,0 0 0,0 0 0,0 0 0,0 0 0,0 0 0,0 0 0,0-1 0,0 1 0,0 0 0,0 0 0,0 0 0,0 0 0,0 0 0,1 0 0,-1 0 0,0 0 0,0 0 0,0 0 0,0 0 0,0-1 0,0 1 0,0 0 0,0 0 0,0 0 0,5 13 0,5 22 0,4 30 0,9 123 0,-23-181 0,0-1 0,0 0 0,-1 0 0,1 0 0,-2 0 0,-1 6 0,3-11 0,0 0 0,0-1 0,-1 1 0,1 0 0,0 0 0,-1-1 0,1 1 0,-1 0 0,1-1 0,-1 1 0,1 0 0,-1-1 0,1 1 0,-1-1 0,0 1 0,1-1 0,-1 1 0,0-1 0,1 0 0,-1 1 0,-1-1 0,1 0 0,0 0 0,0 0 0,0 0 0,0 0 0,0-1 0,0 1 0,0 0 0,0-1 0,0 1 0,-1-1 0,2 1 0,-1-1 0,0 0 0,0 1 0,0-1 0,0 0 0,0 1 0,0-1 0,1 0 0,-2-1 0,-2-3 0,0-1 0,0 0 0,1 0 0,-1 0 0,1 0 0,1 0 0,-1-1 0,1 1 0,0-1 0,1 0 0,-1 0 0,1 1 0,1-1 0,-1-8 0,1-6 0,1-1 0,1 1 0,6-28 0,-4 27 0,1 0 0,1 1 0,1 0 0,1 0 0,1 1 0,0 0 0,2 0 0,0 1 0,1 0 0,20-22 0,-17 29 0,-14 12 0,-1 0 0,0-1 0,0 1 0,1 0 0,-1 0 0,0 0 0,0 0 0,0 0 0,1 0 0,-1 0 0,0 0 0,0 0 0,1 0 0,-1 0 0,0 0 0,0 1 0,1-1 0,-1 0 0,0 0 0,0 0 0,0 0 0,1 0 0,-1 0 0,0 0 0,0 1 0,0-1 0,1 0 0,-1 0 0,0 0 0,0 0 0,0 1 0,0-1 0,0 0 0,1 0 0,-1 0 0,0 1 0,1 3 0,-1 0 0,1 0 0,-1-1 0,0 1 0,0 0 0,0 6 0,0 16 0,2-22 0,-1 0 0,1-1 0,0 1 0,0-1 0,0 1 0,1-1 0,-1 0 0,1 0 0,0 0 0,0 0 0,0 0 0,7 4 0,-6-4 0,0 0 0,0 1 0,0 0 0,0 0 0,0 0 0,-1 0 0,4 7 0,-6-9 10,0 0-1,0 0 1,0 0-1,0 1 1,-1-1-1,1 0 1,-1 0-1,0 1 1,1-1-1,-1 0 1,0 1-1,-1-1 1,1 0-1,0 0 0,0 1 1,-1-1-1,0 0 1,1 0-1,-1 1 1,0-1-1,0 0 1,0 0-1,0 0 1,0 0-1,-1 0 1,1-1-1,-1 1 1,1 0-1,-1-1 1,0 1-1,1-1 1,-1 1-1,0-1 1,0 0-1,-3 2 1,-4 2-224,1-1 1,-1 0 0,0 0-1,0-1 1,0 0 0,0-1-1,-13 2 1,2-2-6613</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3:29.905"/>
    </inkml:context>
    <inkml:brush xml:id="br0">
      <inkml:brushProperty name="width" value="0.025" units="cm"/>
      <inkml:brushProperty name="height" value="0.025" units="cm"/>
    </inkml:brush>
  </inkml:definitions>
  <inkml:trace contextRef="#ctx0" brushRef="#br0">1 0 24575,'8'4'0,"1"0"0,0-1 0,0 1 0,0-2 0,0 0 0,0 0 0,1 0 0,16-1 0,-13 1 0,319 14 0,-243-13 0,915 11-2035,62 3-177,1073 110 55,-1840-97 1607,-202-15 1025,-104-16-180,-1-1-1,0 0 1,0 0-1,1-1 1,-1 0-1,1 0 1,0-1-1,0 0 1,0 0-1,0-1 1,1 1-1,0-1 1,0-1-1,0 1 1,1-1-1,-1 0 1,2-1-1,-1 1 1,0-1-1,1 0 1,-4-8-1,4 5-294,-16-28 0,19 36 0,0 1 0,0 0 0,0-1 0,0 1 0,0 0 0,-1 0 0,1 0 0,0 0 0,0 0 0,-1 0 0,1 0 0,-1 0 0,1 0 0,-1 1 0,1-1 0,-1 1 0,1-1 0,-1 1 0,1 0 0,-1-1 0,0 1 0,-2 0 0,4 0 0,0 0 0,0 0 0,0 0 0,-1 0 0,1 0 0,0 0 0,0 0 0,0 0 0,0 0 0,-1 0 0,1 0 0,0 0 0,0 0 0,0 0 0,-1 0 0,1 0 0,0 0 0,0 0 0,0 0 0,0 0 0,-1 1 0,1-1 0,0 0 0,0 0 0,0 0 0,0 0 0,0 0 0,0 0 0,-1 1 0,1-1 0,0 0 0,0 0 0,0 0 0,0 0 0,0 1 0,0-1 0,0 0 0,0 0 0,0 0 0,0 0 0,0 1 0,0-1 0,0 0 0,0 1 0,7 7 0,13 5 0,3-3 0,-4-1 0,0 1 0,27 17 0,-41-24 0,-1 1 0,1-1 0,-1 1 0,0 0 0,-1 0 0,1 0 0,-1 0 0,1 1 0,-1 0 0,-1-1 0,1 1 0,-1 0 0,1 0 0,2 10 0,-5-10 22,0-1-1,0 1 0,0-1 1,0 1-1,-1-1 0,1 0 1,-1 1-1,0-1 0,0 0 1,-1 1-1,0-1 0,1 0 1,-1 0-1,0 0 0,-4 5 1,-1 1-364,-1 0 1,0 0 0,0-1-1,-12 11 1,6-8-6485</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3:37.842"/>
    </inkml:context>
    <inkml:brush xml:id="br0">
      <inkml:brushProperty name="width" value="0.025" units="cm"/>
      <inkml:brushProperty name="height" value="0.025" units="cm"/>
    </inkml:brush>
  </inkml:definitions>
  <inkml:trace contextRef="#ctx0" brushRef="#br0">1 130 24575,'36'5'0,"10"-5"0,0-1 0,0-2 0,66-13 0,132-42 0,-222 52 0,-11 4 0,1-1 0,-1 0 0,-1-1 0,1 0 0,0-1 0,15-9 0,-26 14 0,0 0 0,1-1 0,-1 1 0,0 0 0,1 0 0,-1 0 0,0 0 0,0-1 0,1 1 0,-1 0 0,0 0 0,0-1 0,1 1 0,-1 0 0,0 0 0,0-1 0,0 1 0,0 0 0,0 0 0,1-1 0,-1 1 0,0 0 0,0-1 0,0 1 0,0 0 0,0-1 0,0 1 0,0 0 0,0-1 0,0 1 0,0 0 0,0-1 0,-9-4 0,-17 3 0,-46 3 0,0 3 0,1 3 0,-89 21 0,145-23 0,24-4 0,26-2 0,-4-1 0,0-2 0,0-2 0,-1 0 0,34-12 0,-58 14 171,-9 3 0,-12 2-1878,2 0-5119</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3:31.127"/>
    </inkml:context>
    <inkml:brush xml:id="br0">
      <inkml:brushProperty name="width" value="0.025" units="cm"/>
      <inkml:brushProperty name="height" value="0.025" units="cm"/>
    </inkml:brush>
  </inkml:definitions>
  <inkml:trace contextRef="#ctx0" brushRef="#br0">149 487 24575,'-7'-8'0,"-1"0"0,1 1 0,-2 0 0,1 1 0,-1-1 0,0 2 0,-10-6 0,17 11 0,1-1 0,-1 1 0,1 0 0,-1 0 0,1 0 0,-1 0 0,1 0 0,-1 0 0,1 0 0,-1 1 0,1-1 0,-1 0 0,1 1 0,-1 0 0,1-1 0,0 1 0,-1 0 0,1-1 0,0 1 0,0 0 0,-1 0 0,1 0 0,0 0 0,0 0 0,0 0 0,0 0 0,0 1 0,0-1 0,1 0 0,-1 1 0,0 0 0,-3 6 0,0 0 0,1 0 0,0 0 0,-3 10 0,3-4 0,0 1 0,1-1 0,0 0 0,1 1 0,1 0 0,0-1 0,3 17 0,-2-25 0,0 0 0,0 0 0,1 0 0,0-1 0,0 1 0,1 0 0,-1-1 0,7 10 0,-6-12 0,-1 0 0,0-1 0,1 1 0,0-1 0,-1 1 0,1-1 0,0 0 0,0 0 0,0 0 0,1-1 0,-1 1 0,0-1 0,1 1 0,-1-1 0,1 0 0,3 0 0,-2-1 0,1 0 0,0 0 0,-1 0 0,1-1 0,-1 1 0,1-2 0,-1 1 0,0 0 0,0-1 0,1 0 0,-1-1 0,0 1 0,0-1 0,-1 0 0,8-5 0,-2 0 0,0 0 0,-1 0 0,0-1 0,0 0 0,-1-1 0,7-10 0,-9 10 0,0-2 0,-1 1 0,0-1 0,-1 1 0,0-1 0,-1-1 0,0 1 0,-1 0 0,-1-1 0,1-13 0,-2-19 0,-7-63 0,6 96 0,1 11 0,-1-11 0,0 0 0,-1 0 0,0 0 0,-1 0 0,-5-16 0,1 20 0,2 10 0,-3 15 0,5 1 0,0 0 0,1-1 0,1 1 0,3 33 0,12 72 0,-12-107 0,-1-5 0,0 0 0,1-1 0,0 1 0,1-1 0,0 0 0,1 1 0,0-2 0,7 14 0,-10-22 0,-1 0 0,0-1 0,1 1 0,-1 0 0,1 0 0,-1-1 0,1 1 0,0-1 0,-1 1 0,1-1 0,0 1 0,-1-1 0,1 1 0,0-1 0,-1 1 0,1-1 0,0 0 0,0 1 0,0-1 0,-1 0 0,1 0 0,0 0 0,0 0 0,0 0 0,1 0 0,0 0 0,-1-1 0,0 1 0,0-1 0,1 1 0,-1-1 0,0 0 0,0 0 0,0 0 0,0 0 0,0 0 0,0 0 0,0 0 0,0 0 0,1-1 0,3-6 0,0-1 0,-1 1 0,6-14 0,-9 18 0,0 2 0,2-4 0,-1-1 0,2 1 0,6-12 0,-10 18 0,0 0 0,0 0 0,0 0 0,0-1 0,0 1 0,1 0 0,-1 0 0,0 0 0,0 0 0,0-1 0,0 1 0,0 0 0,1 0 0,-1 0 0,0 0 0,0 0 0,0 0 0,0-1 0,1 1 0,-1 0 0,0 0 0,0 0 0,0 0 0,1 0 0,-1 0 0,0 0 0,0 0 0,0 0 0,1 0 0,-1 0 0,0 0 0,0 0 0,0 0 0,1 0 0,-1 0 0,0 0 0,0 0 0,0 0 0,1 1 0,-1-1 0,0 0 0,0 0 0,0 0 0,0 0 0,1 0 0,-1 1 0,5 12 0,-2 16 0,-3-22 49,0 1 0,1-1 0,-1 0-1,2 1 1,-1-1 0,5 12 0,-5-17-100,0-1 1,0 1 0,0-1 0,0 1 0,0-1-1,0 0 1,0 1 0,0-1 0,0 0 0,1 0-1,-1 0 1,0 0 0,1 0 0,-1 0 0,1 0-1,-1 0 1,1-1 0,0 1 0,-1 0 0,1-1 0,0 0-1,-1 1 1,1-1 0,0 0 0,0 0 0,-1 0-1,1 0 1,0 0 0,0 0 0,-1 0 0,1-1-1,0 1 1,2-2 0,13-3-6776</inkml:trace>
  <inkml:trace contextRef="#ctx0" brushRef="#br0" timeOffset="547.04">545 466 24575,'-3'0'0,"0"1"0,0-1 0,0 1 0,1 0 0,-1 0 0,0 0 0,1 0 0,-1 0 0,1 1 0,-1-1 0,1 1 0,0 0 0,-1-1 0,1 1 0,0 0 0,0 1 0,0-1 0,1 0 0,-1 0 0,1 1 0,-3 3 0,2-2 0,0-1 0,1 0 0,-1 1 0,1-1 0,0 1 0,0-1 0,0 1 0,0-1 0,1 1 0,-1 0 0,1-1 0,0 1 0,0 0 0,0-1 0,1 1 0,1 5 0,-2-8 0,0 0 0,1 0 0,-1 0 0,1 0 0,-1 1 0,1-2 0,-1 1 0,1 0 0,0 0 0,-1 0 0,1 0 0,0 0 0,0 0 0,0-1 0,0 1 0,-1 0 0,1-1 0,0 1 0,0-1 0,0 1 0,1-1 0,-1 1 0,1-1 0,0 1 0,0-1 0,0 0 0,0 0 0,-1-1 0,1 1 0,0 0 0,0-1 0,-1 1 0,1-1 0,0 1 0,0-1 0,-1 0 0,3-1 0,0-1 0,-1 1 0,1 0 0,-1-1 0,0 0 0,0 0 0,0 0 0,0 0 0,-1 0 0,1 0 0,-1-1 0,0 0 0,3-6 0,1-42 0,-6 39 0,0 35 0,2 18 0,6-20 0,-7-20 0,-1 1 0,0-1 0,1 1 0,-1-1 0,1 0 0,-1 1 0,1-1 0,-1 1 0,0-1 0,1 0 0,0 0 0,-1 1 0,1-1 0,-1 0 0,1 0 0,-1 0 0,1 1 0,-1-1 0,1 0 0,0 0 0,-1 0 0,1 0 0,-1 0 0,1 0 0,0 0 0,-1-1 0,1 1 0,0 0 0,1-1 0,-1 1 0,0-1 0,0 0 0,-1 1 0,1-1 0,0 0 0,0 0 0,0 0 0,0 1 0,-1-1 0,1 0 0,0 0 0,-1 0 0,1 0 0,0 0 0,-1-1 0,0 1 0,1-1 0,7-26 0,-6 18 0,-1 4 0,1 0 0,0 1 0,0 0 0,0-1 0,1 1 0,0 0 0,0 0 0,4-5 0,-6 9 0,-1 1 0,1-1 0,0 0 0,0 0 0,0 1 0,-1-1 0,1 1 0,0-1 0,0 0 0,0 1 0,0 0 0,0-1 0,0 1 0,0 0 0,0-1 0,0 1 0,0 0 0,1 0 0,0 0 0,0 0 0,-1 1 0,1-1 0,-1 1 0,1 0 0,-1-1 0,1 1 0,-1 0 0,1 0 0,-1 0 0,0 0 0,0 0 0,1 0 0,-1 0 0,0 0 0,0 1 0,0-1 0,1 2 0,3 5 0,-1 1 0,1 0 0,-1 0 0,-1 0 0,0 0 0,0 0 0,-1 1 0,0 0 0,0-1 0,-1 11 0,-8-101 0,7 73-124,0-1 0,0 1 0,1-1 0,0 1 0,1 0 0,0-1-1,0 1 1,1 0 0,0 0 0,5-9 0,1 6-6702</inkml:trace>
  <inkml:trace contextRef="#ctx0" brushRef="#br0" timeOffset="734.88">848 339 24575,'0'-2'0,"0"-4"0,0-3 0,0-2 0,0 2 0,0 7 0,0 11 0,0 12 0,0 12 0,0 11 0,0 5 0,0-2 0,0-3 0,0-8 0,0-11-8191</inkml:trace>
  <inkml:trace contextRef="#ctx0" brushRef="#br0" timeOffset="873.42">841 543 24575,'1'-2'0,"3"-1"0,3-3 0,3 1 0,2 0 0,1-1 0,-1 1-8191</inkml:trace>
  <inkml:trace contextRef="#ctx0" brushRef="#br0" timeOffset="1104.31">114 812 24575,'5'0'0,"8"0"0,15 0 0,19-3 0,21 0 0,17-5 0,12-1 0,4 2 0,-7 1 0,-12 1 0,-20 3-8191</inkml:trace>
  <inkml:trace contextRef="#ctx0" brushRef="#br0" timeOffset="1395.13">262 911 24575,'-3'2'0,"0"1"0,11 0 0,21 0 0,27-9 0,28-8 0,23-7 0,16-2 0,8-2 0,-8 3 0,-15 2 0,-25 6 0,-30 4 0,-28 4 0,-21 5 0,-13 2 0,-6 1-8191</inkml:trace>
  <inkml:trace contextRef="#ctx0" brushRef="#br0" timeOffset="2469.12">1504 254 24575,'0'-7'0,"0"-1"0,-1 0 0,2 0 0,-1 0 0,1 0 0,0 0 0,1 0 0,3-9 0,-4 23 0,-7 137 0,0-39 0,1 343 0,5-436 0,-1-5 0,1-1 0,0 1 0,1 0 0,0 0 0,-1 0 0,2-1 0,-1 1 0,4 9 0,-4-14 8,-1-1 0,0 1-1,1-1 1,-1 1 0,1-1-1,-1 1 1,1-1 0,-1 1-1,1-1 1,-1 0 0,1 1 0,-1-1-1,1 0 1,-1 1 0,1-1-1,0 0 1,-1 0 0,1 1-1,-1-1 1,1 0 0,0 0-1,-1 0 1,1 0 0,0 0-1,-1 0 1,1 0 0,0 0 0,-1 0-1,1 0 1,0-1 0,-1 1-1,1 0 1,-1 0 0,1 0-1,0-1 1,-1 1 0,1 0-1,-1-1 1,1 1 0,-1-1 0,1 1-1,-1-1 1,1 0 0,22-22-1298,-22 21 876,19-25-6412</inkml:trace>
  <inkml:trace contextRef="#ctx0" brushRef="#br0" timeOffset="3016.13">1793 501 24575,'0'-1'0,"0"0"0,0-1 0,-1 1 0,1 0 0,-1-1 0,1 1 0,-1 0 0,1 0 0,-1-1 0,0 1 0,1 0 0,-1 0 0,0 0 0,0 0 0,0 0 0,0 0 0,0 0 0,0 0 0,0 1 0,0-1 0,-1 0 0,1 1 0,0-1 0,0 0 0,-1 1 0,1-1 0,0 1 0,-1 0 0,1 0 0,0-1 0,-1 1 0,1 0 0,0 0 0,-1 0 0,-1 1 0,-1-2 0,1 1 0,-1 1 0,0-1 0,0 0 0,0 1 0,1 0 0,-1 0 0,0 0 0,1 0 0,-1 1 0,-6 3 0,5-1 0,0 1 0,1 0 0,-1 0 0,1 1 0,0-1 0,0 1 0,1 0 0,-1 0 0,-1 7 0,4-11 0,0 0 0,0 1 0,1-1 0,-1 0 0,1 1 0,-1-1 0,1 0 0,0 1 0,0-1 0,0 1 0,0-1 0,1 4 0,0-4 0,-1-1 0,1 0 0,0 1 0,-1-1 0,1 0 0,0 0 0,0 0 0,0 0 0,0 1 0,0-1 0,0-1 0,0 1 0,0 0 0,0 0 0,1 0 0,-1 0 0,0-1 0,1 1 0,-1-1 0,0 1 0,1-1 0,2 1 0,-2 0 0,0-1 0,0 0 0,0 0 0,1 0 0,-1 0 0,0 0 0,0 0 0,0-1 0,1 1 0,-1-1 0,0 1 0,0-1 0,0 0 0,0 0 0,0 0 0,0 0 0,0 0 0,0 0 0,-1-1 0,1 1 0,0-1 0,-1 1 0,1-1 0,-1 1 0,1-1 0,-1 0 0,0 0 0,0 0 0,0 0 0,2-3 0,0-3 0,1 0 0,-1 0 0,0 0 0,-1-1 0,0 1 0,1-14 0,1-40 0,-5-66 0,0 90 0,1 30 0,0-1 0,0-1 0,-1 0 0,-4-19 0,5 29 0,0 0 0,0 1 0,0-1 0,0 0 0,0 0 0,0 0 0,0 0 0,0 0 0,0 0 0,0 0 0,0 0 0,-1 0 0,1 0 0,0 0 0,0 0 0,0 0 0,0 0 0,0 0 0,0 0 0,0 0 0,0 0 0,0 0 0,0 0 0,-1 0 0,1 0 0,0 0 0,0 0 0,0 0 0,0 0 0,0 0 0,0 0 0,0 0 0,0 0 0,0 0 0,0 0 0,-1 0 0,1 0 0,0 0 0,0 0 0,0 0 0,0 0 0,0 0 0,0 0 0,0 0 0,0 0 0,0 0 0,0 0 0,0 0 0,0-1 0,0 1 0,0 0 0,0 0 0,-1 0 0,1 0 0,0 0 0,0 0 0,0 0 0,0 0 0,0 0 0,0 0 0,0-1 0,0 1 0,0 0 0,-3 13 0,-2 17 0,4 0 0,1-1 0,9 56 0,-8-74 0,2 1 0,-1-1 0,2 0 0,-1 1 0,2-2 0,-1 1 0,2 0 0,-1-1 0,1 0 0,10 13 0,-14-22 0,-1 1 0,0-1 0,1 1 0,-1-1 0,1 0 0,0 0 0,-1 1 0,1-1 0,0 0 0,0 0 0,3 1 0,-4-2 0,0 0 0,-1 0 0,1 0 0,0 0 0,0 0 0,0 0 0,0 0 0,-1 0 0,1 0 0,0 0 0,0 0 0,0-1 0,0 1 0,-1 0 0,1-1 0,0 1 0,0 0 0,-1-1 0,2 0 0,1-2 0,-2 1 0,1 0 0,0-1 0,0 1 0,-1-1 0,1 0 0,-1 1 0,0-1 0,0 0 0,0 0 0,0 0 0,-1 0 0,1-6 0,1-27 0,-1 29 0,-2 25 0,2 33-1365,2-34-5461</inkml:trace>
  <inkml:trace contextRef="#ctx0" brushRef="#br0" timeOffset="3150.85">1871 289 24575,'-2'0'0,"-2"2"0,1 4 0,2 6 0,5 2 0,2 0 0,1-4-8191</inkml:trace>
  <inkml:trace contextRef="#ctx0" brushRef="#br0" timeOffset="4009.75">2005 395 24575,'-3'1'0,"1"-1"0,-1 0 0,1 1 0,0-1 0,-1 1 0,1 0 0,-1 0 0,1 0 0,0 0 0,0 0 0,0 1 0,-1-1 0,1 1 0,1-1 0,-1 1 0,0 0 0,-2 2 0,1 0 0,0 0 0,0 0 0,0 0 0,1 1 0,-1-1 0,1 1 0,0-1 0,-2 10 0,3-11 0,0 1 0,1-1 0,-1 1 0,1 0 0,0-1 0,0 1 0,0-1 0,0 1 0,0-1 0,1 1 0,0-1 0,1 5 0,-1-6 0,0 0 0,0 0 0,0-1 0,0 1 0,0 0 0,0-1 0,0 1 0,1-1 0,-1 0 0,1 1 0,-1-1 0,1 0 0,-1 0 0,1 0 0,0 0 0,0 0 0,-1 0 0,1 0 0,0-1 0,0 1 0,0-1 0,0 1 0,2-1 0,-2 1 0,0-1 0,0 0 0,1 0 0,-1 0 0,0 0 0,0-1 0,1 1 0,-1-1 0,0 1 0,0-1 0,0 0 0,0 0 0,0 0 0,0 0 0,0 0 0,0 0 0,0 0 0,0-1 0,-1 1 0,1-1 0,0 1 0,-1-1 0,0 0 0,1 0 0,-1 0 0,0 1 0,1-3 0,1-3 0,0 1 0,0 0 0,-1-1 0,0 1 0,0-1 0,0 0 0,0-10 0,-2 17 0,0 0 0,1-1 0,-1 1 0,0 0 0,0 0 0,1-1 0,-1 1 0,0 0 0,0 0 0,1-1 0,-1 1 0,0 0 0,1 0 0,-1 0 0,0-1 0,1 1 0,-1 0 0,0 0 0,1 0 0,-1 0 0,1 0 0,-1 0 0,0 0 0,1 0 0,-1 0 0,0 0 0,1 0 0,-1 0 0,1 0 0,-1 0 0,0 0 0,1 0 0,-1 0 0,0 1 0,1-1 0,-1 0 0,24 7 0,-9-2 0,-14-5 0,1 1 0,-1-1 0,0 0 0,0 1 0,0-1 0,0 0 0,1 0 0,-1 0 0,0 0 0,0 0 0,0 0 0,1 0 0,-1-1 0,0 1 0,0 0 0,0-1 0,0 1 0,0-1 0,1 1 0,-1-1 0,0 1 0,0-1 0,0 0 0,-1 0 0,1 1 0,2-3 0,-3 2 0,0 0 0,1 0 0,-1 0 0,0-1 0,0 1 0,0 0 0,0 0 0,0 0 0,0 0 0,0 0 0,0-1 0,0 1 0,-1 0 0,1 0 0,0 0 0,-1 0 0,1 0 0,-1 0 0,1 0 0,-1 0 0,-1-2 0,2 2 0,-1 0 0,0-1 0,0 1 0,0 0 0,0 0 0,0 0 0,0 0 0,0 0 0,0 0 0,0 0 0,0 0 0,0 0 0,-1 0 0,1 1 0,0-1 0,-1 1 0,1-1 0,-1 1 0,1-1 0,0 1 0,-1 0 0,1-1 0,-1 1 0,1 0 0,-1 0 0,1 0 0,-1 0 0,1 1 0,-1-1 0,1 0 0,-1 1 0,1-1 0,0 0 0,-1 1 0,1 0 0,0-1 0,-1 1 0,1 0 0,0 0 0,0 0 0,-1 0 0,1 0 0,0 0 0,-1 1 0,1 0 0,-1-1 0,1 0 0,0 0 0,0 1 0,0-1 0,0 1 0,0-1 0,0 1 0,0-1 0,1 1 0,-1 0 0,1-1 0,-1 1 0,1 0 0,-1-1 0,1 1 0,0 0 0,0 0 0,0-1 0,0 1 0,0 0 0,0 0 0,1-1 0,-1 1 0,0 0 0,1-1 0,0 1 0,-1 0 0,1-1 0,0 1 0,0-1 0,0 1 0,0-1 0,0 1 0,0-1 0,0 0 0,0 1 0,3 1 0,0 0 0,1 0 0,-1 0 0,1-1 0,0 1 0,0-1 0,0 0 0,0-1 0,0 1 0,0-1 0,0 0 0,10 1 0,-9-2 0,0 0 0,0 0 0,0-1 0,-1 1 0,1-1 0,0 0 0,-1-1 0,1 1 0,-1-1 0,1 0 0,-1-1 0,0 1 0,9-7 0,-10 6 0,-1 0 0,1 0 0,-1-1 0,0 1 0,0-1 0,0 0 0,0 0 0,-1 0 0,0 0 0,1 0 0,-2-1 0,1 1 0,0-1 0,-1 1 0,0-1 0,1-8 0,1 16 0,0-1 0,0 1 0,0 0 0,0-1 0,0 0 0,1 0 0,-1 0 0,1 0 0,-1 0 0,1-1 0,-1 0 0,1 1 0,5 0 0,-8-3 0,1 1 0,-1 0 0,0 0 0,0 0 0,0 0 0,1-1 0,-1 1 0,0-1 0,0 1 0,0-1 0,0 1 0,0-1 0,0 0 0,0 1 0,0-1 0,0 0 0,0 0 0,0 0 0,0 1 0,0-3 0,12-22 0,-8 13 0,-5 12 0,0 0 0,0 0 0,0 0 0,0 0 0,0 0 0,0 0 0,0 0 0,0-1 0,0 1 0,0 0 0,0 0 0,0 0 0,0 0 0,0 0 0,0 0 0,1 0 0,-1 0 0,0-1 0,0 1 0,0 0 0,0 0 0,0 0 0,0 0 0,0 0 0,0 0 0,1 0 0,-1 0 0,0 0 0,0 0 0,0 0 0,0 0 0,0 0 0,0 0 0,1 0 0,-1 0 0,0 0 0,0 0 0,0 0 0,0 0 0,0 0 0,0 0 0,1 0 0,-1 0 0,0 0 0,0 0 0,0 0 0,0 0 0,0 0 0,0 1 0,0-1 0,0 0 0,1 0 0,-1 0 0,0 0 0,0 0 0,0 0 0,0 0 0,0 0 0,0 1 0,0-1 0,0 0 0,0 0 0,6 14 0,1 19 0,9 84 0,-1 144 0,-15-256 0,-2 31 0,2-35 0,0 1 0,0-1 0,0 1 0,-1-1 0,1 1 0,-1-1 0,1 1 0,-1-1 0,1 0 0,-1 1 0,0-1 0,0 0 0,0 1 0,0-1 0,0 0 0,0 0 0,0 0 0,-1 1 0,1-2-23,1 0 0,-1 0 0,1 0 0,-1 0 0,0 0 0,1 0 0,-1 0 0,1 0 0,-1-1 0,0 1 0,1 0 0,-1 0-1,1-1 1,-1 1 0,1 0 0,-1-1 0,1 1 0,-1 0 0,1-1 0,0 1 0,-1-1 0,1 1 0,-1-1 0,1 1 0,0-1 0,-1 1 0,1-1 0,0 0-1,-1 0-672,-8-11-6130</inkml:trace>
  <inkml:trace contextRef="#ctx0" brushRef="#br0" timeOffset="4135.83">2711 431 24575,'-2'2'0,"-3"1"0,-1 0-8191</inkml:trace>
  <inkml:trace contextRef="#ctx0" brushRef="#br0" timeOffset="9357.74">3233 120 24575,'-1'-1'-144,"0"0"1,0-1-1,1 1 0,-1 0 0,0 0 0,0 0 0,0 0 0,0 0 1,0 0-1,0 0 0,-1 0 0,1 0 0,-2 0 0,2 0 176,-1 0 0,1 1 0,0 0 0,-1-1-1,1 1 1,-1 0 0,0-1 0,1 1 0,-1 0 0,1 0-1,-1 0 1,1 0 0,-1 1 0,1-1 0,-1 0 0,1 1-1,-1-1 1,1 1 0,-1-1 0,1 1 0,0 0-1,-1-1 1,1 1 0,0 0 0,0 0 0,-1 0 0,1 0-1,0 0 1,0 0 0,-1 2 0,-6 12 54,1-1-1,1 1 1,0 0-1,1 1 1,1-1 0,0 1-1,1 0 1,1 0-1,0 0 1,1 1 0,3 29-1,-2-40-85,1 0 0,0 0 0,0 0 0,0-1 0,1 1 0,0 0 0,0-1 0,1 0 0,0 1 0,0-1 0,0 0 0,0 0 0,1-1 0,6 7 0,-8-8 0,1-1 0,0 1 0,1-1 0,-1 0 0,0-1 0,1 1 0,-1 0 0,1-1 0,-1 0 0,1 0 0,0 0 0,-1 0 0,1-1 0,0 1 0,0-1 0,-1 0 0,1 0 0,0-1 0,0 1 0,-1-1 0,1 1 0,0-1 0,5-2 0,-1-1 0,-1 1 0,1-1 0,-1-1 0,0 1 0,0-1 0,0-1 0,-1 1 0,0-1 0,0 0 0,0 0 0,-1-1 0,0 1 0,0-1 0,-1-1 0,0 1 0,0-1 0,5-15 0,-3 8 0,-1-1 0,-1 0 0,0 0 0,-1 0 0,-1 0 0,-1-1 0,0 1 0,-2-24 0,0 26 0,-1 0 0,-1 0 0,0 0 0,0 1 0,-1-1 0,-1 1 0,-10-20 0,14 31 0,0 1 0,0-1 0,0 1 0,0-1 0,0 1 0,0 0 0,0-1 0,-1 1 0,1 0 0,0 0 0,-1 0 0,1 0 0,-4-1 0,5 2 0,-1-1 0,0 1 0,1 0 0,-1 0 0,0 0 0,1 0 0,-1 0 0,0 0 0,1 0 0,-1 0 0,1 1 0,-1-1 0,0 0 0,1 0 0,-1 0 0,0 1 0,1-1 0,-1 0 0,1 1 0,-1-1 0,1 0 0,-1 1 0,1-1 0,-1 2 0,-2 1 0,1 0 0,0 0 0,0 1 0,0 0 0,0-1 0,1 1 0,0 0 0,-1 0 0,1-1 0,0 7 0,-2 7 0,2-1 0,0 1 0,1 0 0,0 0 0,4 21 0,-2-28 0,-1 0 0,2-1 0,-1 1 0,1-1 0,1 0 0,0 0 0,0 0 0,1 0 0,0-1 0,9 13 0,-13-20 0,0 0 0,0 0 0,0 1 0,0-1 0,0 0 0,1 0 0,-1 0 0,0 0 0,1 0 0,-1 0 0,1 0 0,-1-1 0,1 1 0,-1 0 0,1-1 0,-1 1 0,1-1 0,-1 0 0,1 1 0,3-1 0,-4-1 0,1 1 0,-1-1 0,1 1 0,-1-1 0,0 0 0,1 1 0,-1-1 0,0 0 0,1 0 0,-1 0 0,0 0 0,0 0 0,0 0 0,0-1 0,0 1 0,0 0 0,1-2 0,3-7 0,0 0 0,-1 0 0,0 0 0,4-18 0,-7 23 0,-1 4 0,0 1 0,0-1 0,0 0 0,1 0 0,-1 0 0,0 0 0,1 0 0,-1 0 0,0 1 0,1-1 0,-1 0 0,1 0 0,0 0 0,-1 1 0,1-1 0,0 0 0,0 1 0,-1 0 0,0 0 0,1 0 0,-1 0 0,0 0 0,0 1 0,1-1 0,-1 0 0,0 0 0,1 0 0,-1 1 0,0-1 0,0 0 0,1 1 0,-1-1 0,0 0 0,0 0 0,0 1 0,0-1 0,1 0 0,-1 1 0,0-1 0,0 0 0,0 1 0,0-1 0,0 0 0,0 1 0,8 37 0,-7-31 0,1 0 0,0 1 0,1 0 0,-1-1 0,2 1 0,-1-1 0,1 0 0,9 13 0,-12-18 0,-1-1 0,1 1 0,1-1 0,-1 1 0,0-1 0,0 0 0,0 0 0,1 0 0,-1 1 0,1-1 0,-1-1 0,1 1 0,-1 0 0,1 0 0,-1 0 0,1-1 0,0 1 0,-1-1 0,1 1 0,0-1 0,0 0 0,-1 0 0,1 0 0,0 0 0,0 0 0,0 0 0,-1 0 0,1 0 0,0-1 0,-1 1 0,1-1 0,0 1 0,-1-1 0,1 0 0,0 1 0,-1-1 0,1 0 0,-1 0 0,1 0 0,-1-1 0,3-1 0,0-2 0,0 0 0,1 0 0,-2-1 0,1 0 0,-1 1 0,1-1 0,-2 0 0,1 0 0,-1-1 0,3-8 0,-2 4 0,-1-1 0,0 1 0,-1-1 0,0 1 0,-1-13 0,0 23 0,1 0 0,-1 0 0,0 0 0,0 0 0,0 0 0,-1 0 0,1 0 0,0 0 0,0 0 0,0 0 0,-1 0 0,1 1 0,-1-1 0,1 0 0,0 0 0,-1 0 0,0 0 0,1 0 0,-1 1 0,1-1 0,-2 0 0,2 1 0,-1-1 0,0 1 0,1 0 0,-1 1 0,0-1 0,1 0 0,-1 0 0,1 0 0,-1 0 0,0 0 0,1 1 0,-1-1 0,1 0 0,-1 0 0,1 1 0,-1-1 0,1 0 0,-1 1 0,1-1 0,-1 1 0,1-1 0,-1 1 0,0 0 0,-3 4 0,0 0 0,0 0 0,0 1 0,-5 9 0,6-8 0,-1 1 0,1-1 0,0 1 0,1-1 0,-1 1 0,2 0 0,-1 0 0,1 0 0,0 13 0,1-20 0,0 0 0,0 0 0,0 0 0,0 0 0,0 0 0,1-1 0,-1 1 0,0 0 0,1 0 0,-1 0 0,0-1 0,1 1 0,-1 0 0,1-1 0,-1 1 0,1 0 0,0-1 0,-1 1 0,1 0 0,-1-1 0,1 1 0,0-1 0,0 0 0,-1 1 0,1-1 0,0 1 0,0-1 0,0 0 0,-1 0 0,1 1 0,0-1 0,0 0 0,0 0 0,0 0 0,-1 0 0,1 0 0,0 0 0,0 0 0,0 0 0,0 0 0,-1-1 0,2 1 0,0-1 0,1 1 0,-1-1 0,0 0 0,1 0 0,-1 0 0,0 0 0,0-1 0,0 1 0,0-1 0,0 1 0,-1-1 0,1 0 0,3-3 0,-2-1 0,0 0 0,0 0 0,-1 0 0,0 0 0,0-1 0,0 1 0,-1-1 0,1-9 0,0-1 0,-3-35 0,7 57 0,5 5 0,-11-10 0,0 0 0,0 0 0,0-1 0,0 1 0,0 0 0,0 0 0,0 0 0,0 0 0,0 0 0,0-1 0,0 1 0,0 0 0,0 0 0,0 0 0,0 0 0,0 0 0,0-1 0,0 1 0,0 0 0,0 0 0,0 0 0,0 0 0,0 0 0,0-1 0,0 1 0,0 0 0,0 0 0,0 0 0,0 0 0,0 0 0,0 0 0,1 0 0,-1-1 0,0 1 0,0 0 0,0 0 0,0 0 0,0 0 0,0 0 0,0 0 0,1 0 0,-1 0 0,0 0 0,0 0 0,0 0 0,0 0 0,0 0 0,1 0 0,-1 0 0,0 0 0,0 0 0,0 0 0,0 0 0,0 0 0,1 0 0,-1 0 0,0 0 0,0 0 0,0 0 0,0 0 0,0 0 0,0 0 0,1 0 0,-1 0 0,0 0 0,0 0 0,0 0 0,0 0 0,0 1 0,-1-6-1365,-3 1-5461</inkml:trace>
  <inkml:trace contextRef="#ctx0" brushRef="#br0" timeOffset="11642.84">3148 233 24575,'-1'0'0,"-1"0"0,1 0 0,0 0 0,0 0 0,0 0 0,0 0 0,0 1 0,0-1 0,0 0 0,-1 1 0,1-1 0,0 1 0,0-1 0,0 1 0,0 0 0,1-1 0,-1 1 0,0 0 0,0 0 0,0-1 0,0 1 0,0 2 0,1-3 0,-1 0 0,1 0 0,0 1 0,0-1 0,0 0 0,0 0 0,0 1 0,0-1 0,0 0 0,0 0 0,0 1 0,0-1 0,0 0 0,0 0 0,0 1 0,1-1 0,-1 0 0,0 0 0,0 1 0,0-1 0,0 0 0,0 0 0,0 1 0,1-1 0,-1 0 0,0 0 0,0 0 0,0 0 0,0 1 0,1-1 0,-1 0 0,0 0 0,1 0 0,17 3 0,15-7 0,0 0 0,0-3 0,44-13 0,92-41 0,-158 56 0,3 0 0,1-1 0,-1-1 0,21-13 0,-23 8 0,-12 11 0,0 1 0,0 0 0,0-1 0,0 1 0,0 0 0,0 0 0,0-1 0,0 1 0,0 0 0,0-1 0,0 1 0,0 0 0,0-1 0,0 1 0,0 0 0,0 0 0,0-1 0,0 1 0,0 0 0,-1-1 0,1 1 0,0 0 0,0 0 0,0-1 0,0 1 0,-1 0 0,1 0 0,0-1 0,-2 0 0,0 1 0,1-1 0,-1 0 0,0 1 0,1-1 0,-1 1 0,0-1 0,1 1 0,-1 0 0,0 0 0,0 0 0,0 0 0,-3 0 0,-11 3 0,-1 0 0,1 1 0,0 0 0,0 2 0,1-1 0,-1 2 0,-14 9 0,-4 4 0,-58 43 0,79-53 0,1 0 0,0 0 0,1 1 0,-14 18 0,24-28 0,0-1 0,1 1 0,-1 1 0,0-1 0,0 0 0,1 0 0,-1 0 0,0 0 0,1 0 0,-1 1 0,1-1 0,0 0 0,-1 1 0,1-1 0,0 0 0,0 0 0,0 1 0,0-1 0,0 0 0,0 1 0,0-1 0,0 0 0,1 3 0,0-4 0,0 1 0,-1 0 0,1 0 0,0 0 0,0 0 0,1-1 0,-1 1 0,0 0 0,0-1 0,0 1 0,0-1 0,0 1 0,1-1 0,-1 0 0,0 1 0,0-1 0,1 0 0,-1 0 0,2 0 0,7 0 0,1 0 0,-1-1 0,1-1 0,16-3 0,1-2 0,0-2 0,-1 0 0,0-2 0,0-1 0,-1-1 0,26-18 0,-51 30 0,1 0 0,0 0 0,-1 0 0,1 0 0,-1 0 0,0-1 0,1 1 0,-1 0 0,0-1 0,0 1 0,0-1 0,0 1 0,0-1 0,0 0 0,-1 1 0,1-1 0,0-2 0,-1 4 0,0-1 0,0 0 0,0 1 0,0-1 0,0 1 0,0-1 0,-1 1 0,1-1 0,0 1 0,0-1 0,-1 1 0,1-1 0,0 1 0,-1-1 0,1 1 0,0 0 0,-1-1 0,1 1 0,-1 0 0,0-1 0,-19-7 0,2 5 57,0 2 0,1-1 0,-1 2-1,0 1 1,-20 2 0,-88 19-1543,119-20 1266,-63 13-6606</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3:44.076"/>
    </inkml:context>
    <inkml:brush xml:id="br0">
      <inkml:brushProperty name="width" value="0.025" units="cm"/>
      <inkml:brushProperty name="height" value="0.025" units="cm"/>
    </inkml:brush>
  </inkml:definitions>
  <inkml:trace contextRef="#ctx0" brushRef="#br0">0 37 24575,'10'4'0,"-1"-1"0,1 1 0,0-1 0,21 3 0,53 3 0,-38-5 0,663 38 0,-628-39 0,-4-1 0,273 2 0,-326-6 0,-62-5-1365,16 3-5461</inkml:trace>
  <inkml:trace contextRef="#ctx0" brushRef="#br0" timeOffset="251.67">1256 1 24575,'0'0'0,"0"0"0,0 0 0,0 0 0,-1 0 0,1 0 0,0 0 0,0 0 0,0 0 0,0 0 0,0 0 0,0 0 0,-1 0 0,1 0 0,0 0 0,0 0 0,0 0 0,0 0 0,0 0 0,-1 0 0,1 0 0,0 0 0,0 0 0,0 0 0,0 0 0,0 0 0,0 0 0,-1 0 0,1 0 0,0 0 0,0 0 0,0 1 0,0-1 0,0 0 0,0 0 0,0 0 0,0 0 0,0 0 0,-1 0 0,1 0 0,0 1 0,0-1 0,0 0 0,0 0 0,0 0 0,0 0 0,0 0 0,0 0 0,0 1 0,0-1 0,0 0 0,0 0 0,0 0 0,0 0 0,0 0 0,0 1 0,0-1 0,0 0 0,0 0 0,9 9 0,16 5 0,15 3 0,43 18 0,-73-29 0,1 0 0,-1 0 0,0 1 0,-1 0 0,13 12 0,-21-18 0,0 0 0,0 0 0,0 0 0,0 1 0,0-1 0,0 0 0,0 0 0,-1 1 0,1-1 0,0 0 0,-1 1 0,1-1 0,-1 1 0,1-1 0,-1 1 0,0-1 0,0 1 0,1-1 0,-1 1 0,0-1 0,0 1 0,-1 2 0,0-2 0,0 0 0,0 0 0,0 0 0,0 0 0,0 0 0,0 0 0,-1 0 0,1 0 0,-1-1 0,0 1 0,1 0 0,-1-1 0,-2 2 0,-8 5 0,0-1 0,-1-1 0,-25 10 0,30-13 0,-33 10-1365,28-12-5461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3:47.386"/>
    </inkml:context>
    <inkml:brush xml:id="br0">
      <inkml:brushProperty name="width" value="0.025" units="cm"/>
      <inkml:brushProperty name="height" value="0.025" units="cm"/>
    </inkml:brush>
  </inkml:definitions>
  <inkml:trace contextRef="#ctx0" brushRef="#br0">129 187 24575,'2'-14'-2607,"4"-9"3071,2-5 338,-6 20-716,-1-2 165,1 0-1,-1-20 1,-1 28-231,0 1 0,0-1 0,0 0 0,0 0 0,-1 1 0,1-1 1,0 0-1,-1 1 0,1-1 0,-1 0 0,0 1 0,0-1 0,1 1 1,-1-1-1,0 1 0,0-1 0,-1 1 0,1 0 0,0-1 0,0 1 1,-1 0-1,1 0 0,0 0 0,-2-1 0,2 2-20,0 0 0,0-1 0,0 1 0,-1 0 0,1 0 0,0 0 0,0 0 0,0 0 0,0 0 0,0 0 0,0 0 0,0 0 0,0 1 0,0-1 0,0 0 0,0 1 0,0-1 0,0 0 0,0 1 0,0 0 0,0-1 0,1 1 0,-1-1 0,0 1 0,-1 1 0,-18 23 0,19-23 0,-12 18 0,1 1 0,1 0 0,-9 24 0,14-31 0,1 1 0,1-1 0,1 1 0,0-1 0,0 1 0,1 18 0,2-31 0,0 1 0,0-1 0,0 1 0,0-1 0,0 1 0,1-1 0,0 1 0,-1-1 0,1 0 0,0 1 0,0-1 0,0 0 0,1 1 0,-1-1 0,0 0 0,1 0 0,-1 0 0,1 0 0,2 2 0,-1-3 0,-1 1 0,1-1 0,-1 0 0,1 1 0,0-1 0,-1-1 0,1 1 0,0 0 0,-1-1 0,1 1 0,0-1 0,0 0 0,0 0 0,0 0 0,-1 0 0,1 0 0,3-2 0,10-1 0,0-2 0,-1 0 0,0-1 0,0-1 0,0 0 0,-1-1 0,0-1 0,0 0 0,-1 0 0,0-2 0,15-15 0,-24 23 0,-1-1 0,0 0 0,0 0 0,0 0 0,0 0 0,0 0 0,-1-1 0,0 1 0,0-1 0,0 1 0,0-1 0,-1 0 0,0 0 0,0 0 0,0 0 0,0 0 0,-1 0 0,0-6 0,0 11 0,0-1 0,0 1 0,0-1 0,0 0 0,0 1 0,0-1 0,-1 0 0,1 1 0,0-1 0,0 1 0,0-1 0,-1 1 0,1-1 0,0 0 0,-1 1 0,1-1 0,0 1 0,-1-1 0,1 1 0,-1 0 0,1-1 0,-1 1 0,1-1 0,-1 1 0,1 0 0,-1-1 0,1 1 0,-1 0 0,0 0 0,1-1 0,-1 1 0,1 0 0,-1 0 0,0 0 0,1 0 0,-1 0 0,0 0 0,1 0 0,-1 0 0,1 0 0,-1 0 0,0 0 0,1 0 0,-1 1 0,1-1 0,-1 0 0,0 0 0,1 1 0,-1-1 0,1 0 0,-1 0 0,0 1 0,-2 2 0,-1-1 0,1 1 0,0-1 0,0 1 0,0 0 0,0 0 0,-2 4 0,-3 5 0,1 1 0,-12 24 0,17-31 0,-1 0 0,1 0 0,1 0 0,-1 0 0,1 0 0,0 0 0,0 1 0,1-1 0,0 7 0,0-12 0,0 0 0,0-1 0,0 1 0,0 0 0,0-1 0,0 1 0,0 0 0,0-1 0,0 1 0,1 0 0,-1-1 0,0 1 0,0-1 0,1 1 0,-1 0 0,0-1 0,1 1 0,-1-1 0,1 1 0,-1-1 0,0 1 0,1-1 0,0 0 0,-1 1 0,1-1 0,-1 1 0,1-1 0,-1 0 0,1 0 0,0 1 0,-1-1 0,1 0 0,1 0 0,-1 0 0,1 0 0,-1-1 0,1 1 0,-1-1 0,1 1 0,-1-1 0,0 0 0,1 1 0,-1-1 0,0 0 0,0 0 0,2-1 0,3-3 0,-1 0 0,0 0 0,0-1 0,-1 1 0,5-8 0,-5 6 0,-1-1 0,0 1 0,-1 0 0,1-1 0,-1 1 0,-1-1 0,0 0 0,0 1 0,0-1 0,-1 0 0,0 0 0,-2-10 0,2 18 0,0 0 0,0 0 0,0 0 0,0 0 0,0 1 0,0-1 0,0 0 0,0 0 0,0 0 0,0 0 0,0 0 0,-1 0 0,1 0 0,0 0 0,0 0 0,0 0 0,0 0 0,0 0 0,0 0 0,0 0 0,0 0 0,0 0 0,0 0 0,0 0 0,0 0 0,-1 0 0,1 0 0,0 0 0,0 0 0,0 0 0,0 0 0,0 0 0,0 0 0,0 0 0,0 0 0,0 0 0,0 0 0,0 0 0,0 0 0,0 0 0,-1 0 0,1-1 0,0 1 0,0 0 0,0 0 0,0 0 0,0 0 0,0 0 0,0 0 0,0 0 0,0 0 0,0 0 0,0 0 0,0 0 0,0 0 0,0 0 0,0-1 0,0 1 0,0 0 0,0 0 0,0 0 0,0 0 0,0 0 0,0 0 0,-4 10 0,0 14 0,3-15 57,2 0 0,-1 0 0,1 0 0,0 0 0,3 8 0,-3-13-179,1 0 0,-1 0 0,0 0 0,1-1 0,0 1 0,0-1 0,0 0 0,0 1 0,1-1 1,-1 0-1,1 0 0,0 0 0,5 4 0,1-2-6704</inkml:trace>
  <inkml:trace contextRef="#ctx0" brushRef="#br0" timeOffset="265.16">355 152 24575,'0'0'0,"0"-1"0,0 1 0,0 0 0,0-1 0,-1 1 0,1 0 0,0-1 0,0 1 0,1 0 0,-1-1 0,0 1 0,0 0 0,0-1 0,0 1 0,0 0 0,0 0 0,0-1 0,0 1 0,1 0 0,-1-1 0,0 1 0,0 0 0,0 0 0,1-1 0,-1 1 0,0 0 0,0 0 0,1 0 0,-1-1 0,0 1 0,0 0 0,1 0 0,-1 0 0,1-1 0,10 7 0,8 15 0,-15-9 0,-1-1 0,0 1 0,-1 0 0,1 18 0,-2-40 0,-1 0 0,1 0 0,1 1 0,0-1 0,0 0 0,6-15 0,-6 20 0,0 0 0,0 1 0,0-1 0,1 1 0,-1-1 0,1 1 0,0 0 0,0 0 0,1 0 0,-1 0 0,1 1 0,0-1 0,0 1 0,7-4 0,-8 6-91,-1 0 0,1 0 0,0 0 0,0 1 0,0-1 0,-1 1 0,1 0 0,0 0 0,0 0 0,0 0 0,0 0 0,0 1 0,0-1 0,4 3 0,15 4-6735</inkml:trace>
  <inkml:trace contextRef="#ctx0" brushRef="#br0" timeOffset="668.53">679 152 24575,'0'-2'0,"0"1"0,0-1 0,0 0 0,0 1 0,0-1 0,-1 1 0,1-1 0,0 1 0,-1-1 0,0 0 0,1 1 0,-1 0 0,0-1 0,0 1 0,1-1 0,-1 1 0,0 0 0,-1 0 0,1-1 0,0 1 0,0 0 0,0 0 0,-1 0 0,1 0 0,0 1 0,-1-1 0,1 0 0,-1 0 0,1 1 0,-1-1 0,1 1 0,-4-1 0,2 1 0,0-1 0,1 1 0,-1 0 0,0 0 0,0 1 0,1-1 0,-1 1 0,0-1 0,0 1 0,1 0 0,-1 0 0,0 0 0,1 0 0,-1 0 0,1 1 0,0-1 0,-1 1 0,-2 2 0,0 2 0,0 0 0,0 0 0,0 1 0,1-1 0,0 1 0,0 0 0,-3 10 0,5-13 0,0 0 0,1 0 0,0 0 0,0 0 0,0 0 0,0 0 0,1 0 0,-1 0 0,1 0 0,0 0 0,1 1 0,-1-1 0,1 0 0,-1 0 0,4 8 0,-4-11 0,1 1 0,0-1 0,0 1 0,0-1 0,0 0 0,0 1 0,0-1 0,0 0 0,0 0 0,0 1 0,0-1 0,1 0 0,-1 0 0,0-1 0,1 1 0,-1 0 0,1 0 0,-1-1 0,1 1 0,0-1 0,-1 1 0,1-1 0,-1 1 0,1-1 0,0 0 0,-1 0 0,1 0 0,0 0 0,-1 0 0,1 0 0,0-1 0,-1 1 0,1-1 0,-1 1 0,1-1 0,0 1 0,2-2 0,-1 0 0,1 0 0,0 0 0,-1-1 0,1 1 0,-1-1 0,0 0 0,0 0 0,0 0 0,0 0 0,0 0 0,-1 0 0,0-1 0,1 0 0,1-3 0,0-6 0,0 0 0,-1 0 0,-1 0 0,1 0 0,-2 0 0,0-17 0,-6-79 0,4 98 0,0 5 0,0 7 0,-1 18 0,1 35 0,3 0-682,15 99-1,-9-115-6143</inkml:trace>
  <inkml:trace contextRef="#ctx0" brushRef="#br0" timeOffset="1101.11">1208 102 24575,'-2'1'0,"0"-1"0,0 0 0,1 1 0,-1-1 0,0 1 0,0 0 0,0 0 0,0 0 0,0-1 0,1 2 0,-1-1 0,0 0 0,1 0 0,-1 1 0,1-1 0,-1 0 0,1 1 0,0-1 0,0 1 0,0 0 0,0 0 0,0-1 0,0 1 0,0 0 0,-1 3 0,-2 6 0,1 0 0,0 0 0,-2 13 0,4-18 0,-5 23 0,2 0 0,1 1 0,2 43 0,1-72 0,0-1 0,0 0 0,0 0 0,0 0 0,-1 0 0,1 0 0,0 0 0,0 0 0,0 0 0,0 1 0,0-1 0,0 0 0,0 0 0,0 0 0,0 0 0,0 0 0,0 0 0,0 0 0,0 1 0,0-1 0,0 0 0,0 0 0,0 0 0,0 0 0,0 0 0,0 0 0,0 1 0,0-1 0,0 0 0,0 0 0,0 0 0,0 0 0,0 0 0,0 0 0,0 0 0,1 0 0,-1 1 0,0-1 0,0 0 0,0 0 0,0 0 0,0 0 0,0 0 0,0 0 0,0 0 0,1 0 0,-1 0 0,0 0 0,0 0 0,0 0 0,0 0 0,0 0 0,0 0 0,0 0 0,1 0 0,-1 0 0,0 0 0,0 0 0,0 0 0,0 0 0,0 0 0,0 0 0,1 0 0,-1 0 0,0 0 0,0 0 0,0 0 0,0 0 0,6-12 0,6-21 0,9-47 0,-15 52 0,1 0 0,2 1 0,23-52 0,-31 78 0,-1-1 0,1 1 0,0 0 0,0-1 0,-1 1 0,1 0 0,0 0 0,0 0 0,0 0 0,0 0 0,0-1 0,1 2 0,-1-1 0,0 0 0,0 0 0,1 0 0,-1 1 0,3-2 0,-4 2 0,1 0 0,0 0 0,0 1 0,0-1 0,0 0 0,-1 0 0,1 1 0,0-1 0,0 0 0,-1 1 0,1-1 0,0 1 0,0-1 0,-1 1 0,1-1 0,-1 1 0,1-1 0,0 1 0,-1-1 0,1 1 0,-1 0 0,1 0 0,0 0 0,2 6 0,0 0 0,0 0 0,0 1 0,-1-1 0,3 14 0,0 20 0,0 1 0,-3-1 0,-3 43 0,1-80-170,0 0-1,-1-1 0,1 1 1,-1 0-1,0-1 0,0 1 1,-2 5-1,-2-1-6655</inkml:trace>
  <inkml:trace contextRef="#ctx0" brushRef="#br0" timeOffset="1255.86">1194 307 24575,'3'0'0,"5"-2"0,5-1 0,5-5 0,3-1 0,1-1 0,-2 0 0,0 3 0,-3 3-8191</inkml:trace>
  <inkml:trace contextRef="#ctx0" brushRef="#br0" timeOffset="1521.48">1392 258 24575,'0'6'0,"0"0"0,1 0 0,-1 1 0,1-1 0,0 0 0,1 0 0,0 0 0,0 0 0,0 0 0,1 0 0,-1-1 0,7 9 0,-9-13 0,0-1 0,1 1 0,-1-1 0,0 1 0,1-1 0,-1 0 0,0 1 0,1-1 0,-1 0 0,1 1 0,-1-1 0,0 0 0,1 0 0,-1 1 0,1-1 0,-1 0 0,1 0 0,-1 0 0,1 0 0,-1 1 0,1-1 0,-1 0 0,1 0 0,-1 0 0,1 0 0,-1 0 0,1 0 0,-1 0 0,1 0 0,-1-1 0,2 1 0,-2-1 0,1 1 0,0-1 0,0 0 0,0 0 0,-1 0 0,1 0 0,0 0 0,-1 0 0,1 0 0,-1 0 0,1 0 0,-1 0 0,1-1 0,6-36 0,-6 16 0,-2 17 0,1-1 0,0 0 0,1 1 0,-1-1 0,1 1 0,0-1 0,3-7 0,-4 13-12,0 0-1,1 0 1,-1 0-1,0 0 1,0 0-1,0 0 1,0 0-1,1 0 1,-1-1-1,0 1 1,0 0-1,0 0 1,1 0-1,-1 0 1,0 0-1,0 0 1,1 0-1,-1 0 1,0 0-1,0 0 1,0 0-1,1 0 1,-1 0-1,0 0 1,0 1-1,0-1 1,0 0-1,1 0 1,-1 0-1,0 0 1,0 0-1,0 0 1,1 0-1,-1 1 1,0-1-1,0 0 1,0 0-1,0 0 1,0 0-1,0 1 1,1-1-1,-1 0 1,0 0-1,0 0 1,0 1-1,0-1 1,0 0-1,0 0 1,0 1-1,1 0-727,5 8-6086</inkml:trace>
  <inkml:trace contextRef="#ctx0" brushRef="#br0" timeOffset="2041.5">1568 314 24575,'0'1'0,"0"-1"0,0 0 0,1 1 0,-1-1 0,0 0 0,0 1 0,0-1 0,0 0 0,0 0 0,0 1 0,0-1 0,0 0 0,1 1 0,-1-1 0,0 0 0,0 0 0,0 1 0,1-1 0,-1 0 0,0 0 0,0 0 0,1 1 0,-1-1 0,0 0 0,0 0 0,1 0 0,-1 0 0,0 1 0,1-1 0,-1 0 0,0 0 0,1 0 0,-1 0 0,0 0 0,0 0 0,1 0 0,-1 0 0,0 0 0,1 0 0,-1 0 0,0 0 0,1 0 0,-1 0 0,0-1 0,1 1 0,-1 0 0,0 0 0,0 0 0,1 0 0,-1 0 0,0-1 0,0 1 0,1 0 0,-1 0 0,0-1 0,17-11 0,-15 9 0,-1 0 0,1-1 0,0 1 0,-1 0 0,0-1 0,0 1 0,0-1 0,0-3 0,0 5 0,-1 1 0,0 0 0,0-1 0,1 1 0,-1 0 0,0-1 0,0 1 0,-1 0 0,1-1 0,0 1 0,0 0 0,-1-1 0,1 1 0,-1 0 0,1 0 0,-1-1 0,1 1 0,-1 0 0,0 0 0,1 0 0,-1 0 0,0 0 0,0 0 0,0 0 0,-1-1 0,1 1 0,0 1 0,0 0 0,0 0 0,0 0 0,0 0 0,0 0 0,0 0 0,1 0 0,-1 0 0,0 0 0,0 0 0,0 1 0,0-1 0,0 0 0,0 0 0,1 1 0,-1-1 0,0 1 0,0-1 0,0 1 0,1-1 0,-1 1 0,0-1 0,1 1 0,-1 0 0,1-1 0,-1 1 0,0 0 0,0 1 0,-15 24 0,15-24 0,0 0 0,0 0 0,0-1 0,1 1 0,-1 0 0,1 0 0,-1 0 0,1 0 0,0 0 0,0 0 0,0 0 0,0 0 0,0 0 0,0 0 0,1 0 0,-1 0 0,0 0 0,1 0 0,0 0 0,-1 0 0,1-1 0,0 1 0,0 0 0,0 0 0,0-1 0,0 1 0,1-1 0,1 3 0,-1-2 0,0-1 0,0 0 0,0 0 0,0 0 0,0 0 0,0-1 0,0 1 0,0 0 0,1-1 0,-1 1 0,0-1 0,0 0 0,0 0 0,1 0 0,-1 0 0,0 0 0,0 0 0,0-1 0,1 1 0,-1-1 0,0 1 0,0-1 0,0 0 0,0 0 0,4-2 0,-2 0 0,0 0 0,0-1 0,0 1 0,0-1 0,-1 0 0,1 0 0,-1 0 0,0-1 0,0 1 0,0-1 0,-1 1 0,0-1 0,2-6 0,12-18 0,-16 28 0,0 0 0,1 1 0,-1-1 0,1 0 0,-1 1 0,1-1 0,-1 0 0,1 1 0,-1-1 0,1 1 0,-1-1 0,1 1 0,0-1 0,-1 1 0,1-1 0,0 1 0,0 0 0,-1-1 0,1 1 0,0 0 0,0 0 0,0 0 0,-1 0 0,1-1 0,0 1 0,0 0 0,0 0 0,-1 1 0,1-1 0,0 0 0,0 0 0,0 0 0,-1 0 0,1 1 0,0-1 0,0 0 0,-1 1 0,1-1 0,0 0 0,-1 1 0,1-1 0,0 1 0,-1-1 0,1 1 0,-1 0 0,1-1 0,-1 1 0,1 0 0,5 6 0,-1-1 0,0 1 0,7 13 0,-8-13 0,0-2 0,14 28 0,-17-32 0,0 0 0,-1 1 0,1-1 0,-1 0 0,1 1 0,-1-1 0,1 0 0,-1 1 0,0-1 0,0 1 0,1-1 0,-1 1 0,0-1 0,-1 0 0,1 1 0,0-1 0,0 1 0,-1-1 0,0 3 0,1-4 0,0 1 0,-1-1 0,1 0 0,0 1 0,-1-1 0,1 0 0,-1 0 0,1 1 0,0-1 0,-1 0 0,1 0 0,-1 1 0,1-1 0,-1 0 0,1 0 0,-1 0 0,1 0 0,0 0 0,-1 0 0,1 0 0,-1 0 0,1 0 0,-1 0 0,1 0 0,-1 0 0,1 0 0,-1 0 0,1 0 0,-1-1 0,1 1 0,0 0 0,-1 0 0,1 0 0,-1-1 0,1 1 0,0 0 0,-1-1 0,1 1 0,-1 0 0,1-1 0,0 1 0,0 0 0,-1-1 0,1 1 0,0-1 0,0 1 0,-1 0 0,1-1 0,0 1 0,0-2 0,-11-23 0,10 21 16,1 0-1,0 0 1,0 0-1,1 1 1,-1-1-1,1 0 1,0 0-1,0 0 1,0 0-1,0 1 1,1-1-1,-1 1 1,1-1-1,0 1 1,0-1-1,1 1 1,-1 0 0,1 0-1,-1 0 1,1 0-1,4-3 1,-4 4-82,-1 0 0,1 0 1,0 0-1,0 1 0,0-1 1,0 1-1,0-1 0,0 1 1,1 0-1,-1 1 1,0-1-1,0 0 0,1 1 1,-1 0-1,0-1 0,1 2 1,-1-1-1,1 0 0,-1 1 1,0-1-1,0 1 1,1 0-1,-1 0 0,0 0 1,4 2-1,4 3-6760</inkml:trace>
  <inkml:trace contextRef="#ctx0" brushRef="#br0" timeOffset="2725.68">1921 265 24575,'0'-7'0,"1"-1"0,-1-1 0,-1 0 0,-2-15 0,3 23 0,0 0 0,0 0 0,0 0 0,-1 1 0,1-1 0,0 0 0,0 0 0,0 1 0,-1-1 0,1 0 0,0 0 0,-1 1 0,1-1 0,-1 0 0,1 1 0,-1-1 0,1 1 0,-1-1 0,1 0 0,-1 1 0,0-1 0,1 1 0,-1 0 0,0-1 0,1 1 0,-1-1 0,0 1 0,0 0 0,1 0 0,-1-1 0,0 1 0,0 0 0,1 0 0,-1 0 0,0 0 0,0 0 0,0 0 0,1 0 0,-1 0 0,0 0 0,0 0 0,0 1 0,1-1 0,-1 0 0,0 0 0,0 1 0,1-1 0,-1 1 0,0-1 0,1 0 0,-1 1 0,0-1 0,0 2 0,-2 1 0,1-1 0,-1 1 0,1 0 0,0 0 0,0 0 0,0 1 0,0-1 0,0 0 0,1 1 0,-1-1 0,1 1 0,0 0 0,-1 4 0,2-6 0,0 0 0,-1 0 0,1 0 0,0 0 0,0 0 0,0 0 0,0-1 0,1 1 0,-1 0 0,0 0 0,1 0 0,1 3 0,-2-5 0,1 1 0,-1 0 0,1 0 0,0 0 0,-1-1 0,1 1 0,0 0 0,0-1 0,0 1 0,-1-1 0,1 1 0,0-1 0,0 1 0,0-1 0,0 1 0,0-1 0,0 0 0,0 0 0,0 1 0,0-1 0,0 0 0,0 0 0,0 0 0,0 0 0,1 0 0,0-1 0,-1 1 0,1-1 0,0 1 0,0-1 0,-1 0 0,1 0 0,0 0 0,-1 0 0,1 0 0,-1 0 0,1 0 0,-1-1 0,0 1 0,0 0 0,1-1 0,-1 1 0,0-1 0,0 1 0,0-1 0,0 0 0,-1 1 0,2-4 0,1 0 0,36 46 0,-33-37 0,0-1 0,0 0 0,0 0 0,1 0 0,0-1 0,-1 0 0,1 0 0,0-1 0,0 0 0,0 0 0,14 0 0,-17-1 0,-1 0 0,1-1 0,-1 1 0,1-1 0,-1 0 0,1 0 0,-1 0 0,0 0 0,1-1 0,-1 0 0,4-2 0,-5 3 0,-1 0 0,1-1 0,0 0 0,-1 1 0,1-1 0,-1 0 0,1 0 0,-1 0 0,0 0 0,0 0 0,0 0 0,0 0 0,0-1 0,-1 1 0,1 0 0,0 0 0,-1-1 0,1-2 0,-1 3 0,0 0 0,0 0 0,0 0 0,-1 0 0,1 0 0,0 0 0,-1 0 0,1 0 0,-1 1 0,1-1 0,-1 0 0,0 0 0,0 1 0,0-1 0,0 0 0,0 1 0,0-1 0,-1 1 0,1 0 0,0-1 0,-1 1 0,1 0 0,-1 0 0,1-1 0,-1 1 0,0 0 0,1 1 0,-3-2 0,2 2 0,1-1 0,0 1 0,-1-1 0,1 1 0,-1 0 0,1 0 0,-1 0 0,1 0 0,-1 0 0,1 0 0,-1 0 0,1 0 0,-1 1 0,1-1 0,0 1 0,-1-1 0,1 1 0,0-1 0,-1 1 0,1 0 0,0 0 0,0-1 0,-1 1 0,1 0 0,0 0 0,0 0 0,0 0 0,0 1 0,0-1 0,0 0 0,1 0 0,-1 0 0,0 1 0,1-1 0,-1 1 0,0 1 0,0-2 0,1 0 0,0 0 0,-1 0 0,1 1 0,0-1 0,0 0 0,-1 0 0,1 0 0,0 0 0,0 0 0,0 1 0,0-1 0,1 1 0,-1-1 0,0-1 0,0 0 0,1 1 0,-1-1 0,0 0 0,0 1 0,0-1 0,1 0 0,-1 0 0,0 1 0,0-1 0,1 0 0,-1 0 0,0 0 0,1 1 0,-1-1 0,0 0 0,1 0 0,-1 0 0,0 0 0,1 0 0,-1 1 0,1-1 0,-1 0 0,1 0 0,1 0 0,0-1 0,0 1 0,0 0 0,0-1 0,1 1 0,-1-1 0,0 0 0,-1 0 0,1 0 0,4-2 0,-6 3 0,0 0 0,0 0 0,1 0 0,-1 0 0,0 0 0,0 0 0,1 0 0,-1 0 0,0 0 0,0 0 0,1 1 0,-1-1 0,0 0 0,0 0 0,1 0 0,-1 0 0,0 0 0,0 0 0,0 1 0,1-1 0,-1 0 0,0 0 0,0 0 0,0 0 0,0 1 0,1-1 0,-1 0 0,0 0 0,0 1 0,0-1 0,0 0 0,0 0 0,0 0 0,0 1 0,0-1 0,0 0 0,1 0 0,-1 1 0,0-1 0,0 0 0,0 1 0,0-1 0,-1 0 0,1 0 0,0 1 0,0-1 0,2 18 0,-2-16 0,-5 294 0,5-288 0,-4 26 0,4-32 0,0 0 0,-1 0 0,1 0 0,-1 0 0,0 0 0,0-1 0,1 1 0,-1 0 0,0 0 0,-1-1 0,1 1 0,0 0 0,-2 1 0,3-3 0,0 0 0,-1 0 0,1 0 0,0 0 0,0 1 0,0-1 0,0 0 0,0 0 0,-1 0 0,1 0 0,0 0 0,0 0 0,0 0 0,0 0 0,-1 0 0,1 0 0,0 0 0,0 0 0,0 0 0,0 0 0,-1 0 0,1 0 0,0 0 0,0 0 0,0 0 0,0 0 0,-1 0 0,1 0 0,0 0 0,0 0 0,0-1 0,0 1 0,0 0 0,0 0 0,-1 0 0,1 0 0,0 0 0,0 0 0,0 0 0,0-1 0,0 1 0,-4-10 0,0-12 0,3-10-1365,0-1-5461</inkml:trace>
  <inkml:trace contextRef="#ctx0" brushRef="#br0" timeOffset="3051.45">2260 216 24575,'-1'-1'0,"1"1"0,0 0 0,-1 0 0,1 0 0,0 0 0,0 0 0,-1 0 0,1 0 0,0 0 0,-1 0 0,1 0 0,0 0 0,-1 0 0,1 0 0,0 0 0,-1 0 0,1 1 0,0-1 0,0 0 0,-1 0 0,1 0 0,0 0 0,0 1 0,-1-1 0,1 0 0,0 0 0,0 0 0,-1 1 0,1-1 0,0 0 0,0 0 0,0 1 0,0-1 0,0 0 0,-1 1 0,1-1 0,0 0 0,0 0 0,0 1 0,0-1 0,0 0 0,0 1 0,0-1 0,0 0 0,0 1 0,0-1 0,0 0 0,0 1 0,0-1 0,0 1 0,1-1 0,-1 1 0,0-1 0,1 1 0,-1-1 0,1 1 0,-1-1 0,1 1 0,-1-1 0,1 1 0,-1-1 0,1 1 0,0-1 0,-1 0 0,1 0 0,0 1 0,-1-1 0,1 0 0,0 0 0,-1 1 0,1-1 0,0 0 0,-1 0 0,1 0 0,0 0 0,1 0 0,0-1 0,0 1 0,0-1 0,0 1 0,0-1 0,0 0 0,-1 0 0,1 0 0,0 0 0,0 0 0,0 0 0,-1 0 0,1 0 0,-1-1 0,1 1 0,-1-1 0,1 1 0,-1-1 0,0 0 0,0 1 0,0-1 0,1-2 0,0 1 0,-1 1 0,0-1 0,0 0 0,-1 1 0,1-1 0,0 0 0,-1 0 0,0 0 0,1 0 0,-1 1 0,0-1 0,0 0 0,-1 0 0,1 0 0,-2-3 0,2 6 0,0-1 0,0 1 0,0-1 0,0 0 0,0 1 0,0-1 0,0 1 0,-1-1 0,1 1 0,0-1 0,0 1 0,-1-1 0,1 1 0,0-1 0,-1 1 0,1-1 0,-1 1 0,1-1 0,-1 1 0,1 0 0,0-1 0,-1 1 0,0 0 0,1-1 0,-1 1 0,1 0 0,-1 0 0,1 0 0,-1-1 0,1 1 0,-1 0 0,0 0 0,0 0 0,0 1 0,-1-1 0,1 1 0,0-1 0,0 1 0,-1 0 0,1 0 0,0 0 0,0 0 0,0 0 0,0 0 0,0 0 0,0 0 0,-1 1 0,-3 5 0,0 1 0,1-1 0,-6 13 0,6-7 0,-1-1 0,2 1 0,0 0 0,0 0 0,0 22 0,2-31 0,1 0 0,1-1 0,-1 1 0,0-1 0,1 1 0,0-1 0,0 1 0,0-1 0,0 0 0,1 1 0,2 4 0,-3-6 0,1 0 0,-1-1 0,1 1 0,-1-1 0,1 1 0,0-1 0,0 0 0,-1 0 0,1 0 0,0 0 0,0 0 0,0 0 0,0 0 0,0 0 0,0-1 0,1 1 0,-1-1 0,0 0 0,0 0 0,0 0 0,3 0 0,-3 0-47,0 0 0,0 0 0,0 0 0,0-1 0,0 1 0,0-1 0,0 1 0,-1-1 0,1 0-1,0 0 1,0 0 0,-1 0 0,1 0 0,0 0 0,-1 0 0,1 0 0,-1-1 0,1 1 0,-1-1 0,0 1 0,0-1 0,0 1-1,1-1 1,-1 0 0,-1 0 0,1 1 0,0-1 0,0-3 0,4-10-6779</inkml:trace>
  <inkml:trace contextRef="#ctx0" brushRef="#br0" timeOffset="3742.75">2478 208 24575,'2'1'0,"-1"-1"0,1 0 0,-1 0 0,1 1 0,-1-1 0,0 1 0,1-1 0,-1 1 0,0 0 0,0 0 0,0-1 0,1 1 0,-1 0 0,0 0 0,0 0 0,0 0 0,0 0 0,0 0 0,0 1 0,-1-1 0,1 0 0,0 0 0,-1 1 0,1-1 0,-1 0 0,1 1 0,-1-1 0,1 1 0,-1 1 0,2 6 0,-1-1 0,0 1 0,0 12 0,0-2 0,-2 0 0,0 0 0,-1 0 0,-6 25 0,10-76 0,8-15 0,3 1 0,37-88 0,-49 132 0,1-3 0,0 1 0,0 0 0,0 0 0,0-1 0,1 1 0,0 0 0,0 1 0,0-1 0,5-4 0,-7 7 0,-1 1 0,1 0 0,-1 0 0,1 0 0,-1 0 0,1 0 0,-1 0 0,1 0 0,-1 0 0,1 0 0,-1 0 0,1 0 0,-1 0 0,0 0 0,1 0 0,-1 0 0,1 1 0,-1-1 0,1 0 0,-1 0 0,1 0 0,-1 1 0,0-1 0,1 0 0,-1 1 0,1-1 0,-1 0 0,0 1 0,1-1 0,-1 1 0,0-1 0,0 0 0,1 1 0,-1-1 0,0 1 0,0-1 0,0 1 0,1-1 0,-1 1 0,0-1 0,0 1 0,0-1 0,0 1 0,0-1 0,0 1 0,0 0 0,4 26 0,-4-26 0,1 13 0,-1 0 0,0-1 0,-1 1 0,0-1 0,-6 21 0,6-27 0,-1-1 0,0 0 0,0 0 0,-1 0 0,0-1 0,0 1 0,0-1 0,0 1 0,-1-1 0,0 0 0,0 0 0,-1-1 0,1 1 0,-7 3 0,11-7 0,-1 0 0,1-1 0,-1 1 0,1-1 0,-1 1 0,0-1 0,1 1 0,-1-1 0,0 1 0,1-1 0,-1 0 0,0 0 0,0 1 0,1-1 0,-1 0 0,0 0 0,0 0 0,0 0 0,1 0 0,-1 1 0,0-2 0,0 1 0,0 0 0,1 0 0,-1 0 0,0 0 0,0 0 0,0-1 0,1 1 0,-1 0 0,0-1 0,1 1 0,-1 0 0,0-1 0,1 1 0,-1-1 0,0 1 0,1-1 0,-1 0 0,1 1 0,-1-1 0,1 0 0,-1 0 0,0 0 0,1-1 0,0 1 0,-1 0 0,1 0 0,0-1 0,0 1 0,0 0 0,0-1 0,0 1 0,0 0 0,0 0 0,1-1 0,-1 1 0,0 0 0,1 0 0,-1 0 0,1-1 0,-1 1 0,1 0 0,0 0 0,-1 0 0,1 0 0,0 0 0,0 0 0,0 0 0,1-1 0,-2 2 0,1-1 0,0 1 0,0 0 0,0-1 0,0 1 0,0 0 0,0 0 0,0 0 0,0 0 0,0 0 0,0 0 0,0 0 0,0 0 0,0 0 0,0 0 0,-1 0 0,1 1 0,0-1 0,0 0 0,0 1 0,0-1 0,0 0 0,0 1 0,-1-1 0,1 1 0,0 0 0,0-1 0,-1 1 0,1 0 0,0-1 0,0 2 0,26 30 0,-19-23 0,-3-2-105,0-1 0,1 0 0,-1-1 0,2 1 0,-1-1 0,1 0 0,-1-1 0,1 1 0,0-1 0,1-1 0,-1 1 0,12 3 0,-5-5-6721</inkml:trace>
  <inkml:trace contextRef="#ctx0" brushRef="#br0" timeOffset="4408.99">2775 399 24575,'4'-8'0,"0"1"0,-1 0 0,0-1 0,0 0 0,2-12 0,-4 16 0,0 1 0,0-1 0,0 0 0,-1 0 0,0 0 0,1 0 0,-2 0 0,1 1 0,0-1 0,-1 0 0,0 0 0,1 0 0,-3-4 0,3 8 0,0 0 0,0-1 0,-1 1 0,1 0 0,0-1 0,0 1 0,0 0 0,-1-1 0,1 1 0,0 0 0,-1 0 0,1-1 0,0 1 0,0 0 0,-1 0 0,1-1 0,0 1 0,-1 0 0,1 0 0,-1 0 0,1 0 0,0 0 0,-1 0 0,1-1 0,0 1 0,-1 0 0,1 0 0,-1 0 0,1 0 0,0 0 0,-1 0 0,1 1 0,-1-1 0,1 0 0,-1 0 0,-12 13 0,-5 20 0,15-25 0,1 0 0,0 0 0,1 0 0,0 1 0,-1 14 0,2-22 0,0 1 0,1-1 0,-1 1 0,0-1 0,0 1 0,1-1 0,-1 1 0,0-1 0,1 1 0,0-1 0,-1 1 0,1-1 0,0 0 0,0 0 0,0 1 0,1 0 0,-1-1 0,0-1 0,0 1 0,0-1 0,0 1 0,0-1 0,0 0 0,0 1 0,1-1 0,-1 0 0,0 0 0,0 0 0,0 0 0,0 0 0,1 0 0,-1 0 0,0-1 0,0 1 0,0 0 0,0-1 0,0 1 0,0 0 0,0-1 0,0 0 0,0 1 0,1-2 0,1 1 0,0-1 0,0 0 0,0 0 0,-1-1 0,1 1 0,-1-1 0,0 1 0,0-1 0,0 0 0,0 1 0,0-1 0,0 0 0,-1 0 0,1 0 0,-1-1 0,1-3 0,12-22 0,-14 29 0,1 0 0,-1 0 0,0 0 0,0 0 0,0 0 0,1 1 0,-1-1 0,0 0 0,0 0 0,0 0 0,1 0 0,-1 0 0,0 0 0,0 0 0,0 0 0,0 0 0,1 0 0,-1 1 0,0-1 0,0 0 0,0 0 0,0 0 0,0 0 0,1 0 0,-1 1 0,0-1 0,0 0 0,0 0 0,0 0 0,0 0 0,0 1 0,0-1 0,0 0 0,0 0 0,0 0 0,0 1 0,0-1 0,0 0 0,0 0 0,0 0 0,0 1 0,0-1 0,5 17 0,-2-10 0,-2-4 0,0 0 0,0 0 0,1 0 0,-1-1 0,1 1 0,0-1 0,0 1 0,0-1 0,0 0 0,0 1 0,1-1 0,-1 0 0,0 0 0,1-1 0,5 4 0,-7-5 0,1 1 0,-1-1 0,1 0 0,-1 0 0,1 1 0,-1-1 0,1 0 0,-1 0 0,1 0 0,-1 0 0,1-1 0,-1 1 0,1 0 0,-1-1 0,1 1 0,-1-1 0,1 1 0,-1-1 0,0 0 0,1 0 0,-1 1 0,0-1 0,0 0 0,1 0 0,-1 0 0,0-1 0,0 1 0,0 0 0,0 0 0,-1 0 0,1-1 0,0 1 0,0 0 0,0-2 0,2-4 0,0 0 0,0-1 0,-1 1 0,1 0 0,-2-1 0,1 1 0,0-12 0,-1-55 0,-1 58 0,-4-17 0,4 32 0,0 1 0,0 0 0,0 0 0,0 0 0,0 0 0,0 0 0,0 0 0,0 0 0,0 0 0,0-1 0,0 1 0,0 0 0,0 0 0,0 0 0,0 0 0,0 0 0,0 0 0,-1 0 0,1 0 0,0 0 0,0 0 0,0-1 0,0 1 0,0 0 0,0 0 0,0 0 0,0 0 0,0 0 0,0 0 0,-1 0 0,1 0 0,0 0 0,0 0 0,0 0 0,0 0 0,0 0 0,0 0 0,0 0 0,0 0 0,-1 0 0,1 0 0,0 0 0,0 0 0,0 0 0,0 0 0,0 0 0,0 0 0,0 0 0,0 0 0,-1 0 0,1 0 0,0 0 0,0 1 0,0-1 0,0 0 0,0 0 0,0 0 0,0 0 0,0 0 0,0 0 0,0 0 0,0 0 0,0 0 0,-7 19 0,2 10 0,0 1 0,2-1 0,1 48 0,2-75 0,0-1 0,0 1 0,0-1 0,0 0 0,1 1 0,-1-1 0,0 0 0,1 1 0,-1-1 0,0 0 0,1 1 0,0-1 0,-1 0 0,2 2 0,-2-3 0,0 0 0,1 0 0,-1 0 0,0 0 0,1 1 0,-1-1 0,0 0 0,1 0 0,-1 0 0,0 0 0,1 0 0,-1 0 0,1 0 0,-1 0 0,0 0 0,1 0 0,-1 0 0,0 0 0,1 0 0,-1-1 0,0 1 0,1 0 0,-1 0 0,0 0 0,1 0 0,-1-1 0,0 1 0,1 0 0,-1 0 0,0-1 0,1 1 0,4-6 0,1 0 0,-1 0 0,7-12 0,-2 4 0,-9 12 0,0 0 0,1 1 0,-1-1 0,0 1 0,1-1 0,-1 1 0,1 0 0,-1 0 0,1-1 0,0 1 0,0 0 0,-1 1 0,1-1 0,0 0 0,0 0 0,0 1 0,0-1 0,0 1 0,0-1 0,0 1 0,0 0 0,0 0 0,0 0 0,0 0 0,2 1 0,-2 0 0,0 0 0,0 0 0,1 0 0,-1 1 0,-1-1 0,1 0 0,0 1 0,0 0 0,0-1 0,-1 1 0,1 0 0,-1 0 0,0 0 0,1 0 0,-1 0 0,0 1 0,0-1 0,0 0 0,0 0 0,0 4 0,8 38 0,-9-41 0,1-1 0,-1 0 0,0 1 0,0-1 0,0 0 0,0 1 0,0-1 0,-1 0 0,1 1 0,-1-1 0,1 0 0,-1 0 0,0 1 0,0-1 0,0 0 0,-1 2 0,-3-3-1365,0-5-5461</inkml:trace>
  <inkml:trace contextRef="#ctx0" brushRef="#br0" timeOffset="4540.13">3120 117 24575,'0'2'0,"0"4"0,0 3 0,0 4 0,0 1 0,0-1-8191</inkml:trace>
  <inkml:trace contextRef="#ctx0" brushRef="#br0" timeOffset="5231.19">3149 307 24575,'0'-1'0,"0"-1"0,0 1 0,0-1 0,0 1 0,0-1 0,1 1 0,-1-1 0,1 1 0,-1-1 0,1 1 0,1-3 0,-2 4 0,0-1 0,1 1 0,-1-1 0,1 1 0,-1 0 0,0-1 0,1 1 0,-1 0 0,1-1 0,-1 1 0,1 0 0,-1-1 0,1 1 0,-1 0 0,1 0 0,-1 0 0,1 0 0,-1-1 0,1 1 0,0 0 0,-1 0 0,1 0 0,1 1 0,-1-1 0,0 1 0,1-1 0,-1 1 0,0-1 0,0 1 0,1 0 0,-1-1 0,0 1 0,0 0 0,0 0 0,0 0 0,0 0 0,0 0 0,0 0 0,0 0 0,0 1 0,-1-1 0,1 0 0,0 0 0,-1 1 0,1-1 0,0 2 0,1 4 0,-1-1 0,1 1 0,-1 0 0,0 13 0,1 0 0,-2-20 0,0 0 0,0 1 0,0-1 0,0 0 0,0 1 0,0-1 0,0 0 0,0 1 0,1-1 0,-1 0 0,0 1 0,0-1 0,0 0 0,0 0 0,1 1 0,-1-1 0,0 0 0,0 0 0,1 1 0,-1-1 0,0 0 0,0 0 0,1 0 0,-1 1 0,0-1 0,1 0 0,-1 0 0,0 0 0,1 0 0,-1 0 0,0 0 0,1 0 0,-1 0 0,0 0 0,1 0 0,-1 0 0,0 0 0,1 0 0,-1 0 0,0 0 0,1 0 0,-1 0 0,0 0 0,1 0 0,-1 0 0,0-1 0,1 1 0,-1 0 0,0 0 0,0 0 0,1 0 0,-1-1 0,0 1 0,0 0 0,1 0 0,-1-1 0,0 1 0,0 0 0,1-1 0,20-19 0,-17 17 0,1-3 0,-3 4 0,0 0 0,0 0 0,0 0 0,1 0 0,-1 0 0,0 1 0,5-3 0,-6 4 0,0 0 0,0-1 0,1 1 0,-1 0 0,0 0 0,0 0 0,0 0 0,1 0 0,-1 1 0,0-1 0,0 0 0,0 0 0,1 1 0,-1-1 0,0 1 0,0-1 0,0 1 0,0-1 0,0 1 0,0 0 0,1 1 0,3 1 0,30 20 0,-34-22 0,1 0 0,-1 0 0,0 0 0,1-1 0,-1 1 0,1-1 0,-1 1 0,1-1 0,0 1 0,-1-1 0,1 0 0,-1 0 0,1 0 0,0 0 0,-1 0 0,1 0 0,-1 0 0,1 0 0,-1-1 0,1 1 0,2-2 0,-3 1 0,0 0 0,0-1 0,0 1 0,0 0 0,0-1 0,0 1 0,-1-1 0,1 0 0,0 1 0,-1-1 0,0 0 0,1 1 0,-1-1 0,0 0 0,0 1 0,0-1 0,0 0 0,0-2 0,-4-33 0,4 33 0,-1 2 0,1-1 0,-1 0 0,0 0 0,0 0 0,0 1 0,0-1 0,0 0 0,-1 1 0,1-1 0,-1 1 0,1-1 0,-3-1 0,3 3 0,1 1 0,0 0 0,-1-1 0,1 1 0,-1 0 0,1 0 0,0-1 0,-1 1 0,1 0 0,-1 0 0,1 0 0,0 0 0,-1 0 0,1-1 0,-1 1 0,1 0 0,-1 0 0,1 0 0,-1 0 0,1 0 0,0 0 0,-1 0 0,1 1 0,-1-1 0,1 0 0,-1 0 0,1 0 0,-1 1 0,0 0 0,0 0 0,0 0 0,0 0 0,0 0 0,0 0 0,0 1 0,0-1 0,0 0 0,1 1 0,-1-1 0,1 0 0,-1 1 0,0 2 0,0 1 0,-1 0 0,1 1 0,1 0 0,-1-1 0,1 1 0,0 7 0,0-13 0,0 1 0,0 0 0,0 0 0,0 0 0,0-1 0,0 1 0,0 0 0,0 0 0,0 0 0,1-1 0,-1 1 0,0 0 0,1 0 0,-1-1 0,0 1 0,1 0 0,-1-1 0,1 1 0,-1 0 0,1-1 0,-1 1 0,1-1 0,0 1 0,-1-1 0,1 1 0,0-1 0,-1 1 0,1-1 0,0 0 0,0 1 0,-1-1 0,1 0 0,0 0 0,0 1 0,0-1 0,-1 0 0,1 0 0,0 0 0,0 0 0,0 0 0,-1 0 0,1 0 0,0 0 0,0-1 0,0 1 0,-1 0 0,1 0 0,0-1 0,0 1 0,-1 0 0,1-1 0,0 0 0,7-3 0,7-1 0,-14 6 0,0-1 0,-1 1 0,0-1 0,1 1 0,-1-1 0,1 1 0,-1 0 0,0-1 0,1 1 0,-1-1 0,0 1 0,1 0 0,-1-1 0,0 1 0,0 0 0,0-1 0,0 1 0,0 0 0,0 0 0,0-1 0,0 1 0,0 0 0,0-1 0,0 1 0,0 0 0,0-1 0,-1 2 0,-3 43 0,-17 302 0,23-248 0,-2 53 0,-6-111 0,-3-25 0,9-16 0,-1 0 0,1 0 0,-1 0 0,1 1 0,0-1 0,-1 0 0,1 0 0,-1 0 0,1 0 0,-1 0 0,1 0 0,-1 1 0,1-1 0,-1 0 0,1-1 0,-1 1 0,1 0 0,-1 0 0,1 0 0,-1 0 0,1 0 0,0 0 0,-1-1 0,1 1 0,-1 0 0,1 0 0,-1 0 0,1-1 0,0 1 0,-1 0 0,0-1 0,-5-6 0,0 0 0,1 0 0,0 0 0,0-1 0,0 0 0,1 0 0,0 0 0,1 0 0,-4-11 0,0 1 0,-15-39-1365,3 2-5461</inkml:trace>
  <inkml:trace contextRef="#ctx0" brushRef="#br0" timeOffset="5417.88">3622 470 24575,'-3'0'0,"-2"-3"0,-4 0 0,0 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7T05:33:54.182"/>
    </inkml:context>
    <inkml:brush xml:id="br0">
      <inkml:brushProperty name="width" value="0.025" units="cm"/>
      <inkml:brushProperty name="height" value="0.025" units="cm"/>
    </inkml:brush>
  </inkml:definitions>
  <inkml:trace contextRef="#ctx0" brushRef="#br0">0 24 24575,'22'2'-167,"32"8"0,4 2 233,89 10 68,180 4 0,-330-26-134,1 0 0,0-1 0,0 1 0,-1-1 0,1 0 0,0 0 0,0 0 0,0 0 0,0 0 0,0 0 0,0 0 0,0-1 0,-3-2 0,-27-30 0,27 27 0,-1 1 0,0 0 0,0-1 0,-1 2 0,-8-7 0,14 11 0,1 1 0,0 0 0,0 0 0,0-1 0,-1 1 0,1 0 0,0 0 0,0 0 0,0-1 0,-1 1 0,1 0 0,0 0 0,-1 0 0,1 0 0,0 0 0,0-1 0,-1 1 0,1 0 0,0 0 0,-1 0 0,1 0 0,0 0 0,0 0 0,-1 0 0,1 0 0,0 0 0,-1 0 0,1 0 0,0 0 0,-1 0 0,1 0 0,0 1 0,0-1 0,-1 0 0,1 0 0,0 0 0,0 0 0,-1 0 0,1 1 0,0-1 0,0 0 0,-1 0 0,1 1 0,0-1 0,0 1 0,0-1 0,0 1 0,1 0 0,-1-1 0,0 1 0,1 0 0,-1-1 0,0 1 0,1-1 0,-1 1 0,1-1 0,-1 1 0,1-1 0,-1 1 0,1-1 0,0 0 0,-1 1 0,1-1 0,-1 0 0,2 1 0,31 11 0,-26-10 0,0 0 0,0 1 0,-1-1 0,1 1 0,-1 0 0,8 6 0,-12-7 0,-1-1 0,1 0 0,-1 1 0,0-1 0,0 1 0,0 0 0,0-1 0,0 1 0,0 0 0,0-1 0,0 1 0,-1 0 0,1 0 0,-1 0 0,1 0 0,-1 0 0,0 0 0,1 0 0,-1 0 0,0 0 0,-1-1 0,1 1 0,0 0 0,0 0 0,-1 0 0,1 0 0,-1 0 0,-1 2 0,-2 6-105,-1-1 0,0 1 0,0-1 0,-1 0 0,-1-1 0,1 1 0,-1-2 0,-1 1 0,1 0 0,-1-1 0,0-1 0,-13 8 0,-9 5-6721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4:10.324"/>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1 0,'737'36,"-1186"-44,336 9,644-1,-477 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4:13.983"/>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52 0,'15'1,"0"0,16 4,16 1,510 3,-428-10,-949 8,795-7</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4:16.094"/>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1 88,'625'-67,"0"49,476 16,-562 4,-791 13,93-3,-1061 33,106-6,1029-34,28 0</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4:21.883"/>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1 362,'33'-2,"0"0,41-10,-27 5,2183-248,-1212 207,-928 39,-26 2,-11 3,225-10,-277 13,0 1,-1 0,1 0,0 0,0 0,-1 0,1 0,0 0,0 0,-1 0,1 0,0 0,0 0,-1 1,1-1,0 0,-1 1,1-1,0 0,-1 1,1-1,0 1,-1-1,1 1,-1 0,0 0,0 0,-1-1,1 1,0 0,-1-1,1 1,0 0,-1-1,1 1,-1-1,1 1,-1 0,0-1,1 1,-1-1,1 0,-2 1,-38 22,39-22,-51 24,-2-3,0-1,-1-3,-1-3,-98 15,-311 7,-3-29,-113 6,454-7,-538 18,136 12,292-13,155-18,75-5</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4:23.220"/>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0 85,'527'-38,"-246"10,144 9,-194 20,-219-1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4:24.115"/>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0 13,'104'-6,"-15"0,436 11,-166 2,-283-6,1076 11,-1065-10,127 19,-197-18,-2-1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4:25.464"/>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0 1,'637'22,"-193"-3,2-22,-245-8,267-10,-417 20</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4:26.838"/>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0 126,'4'0,"9"0,22-1,22-2,25-5,20-2,16-2,36-1,25-2,10 1,-6 0,-21 1,-31 3,-35 2,-34 3</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4:35.619"/>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0 0,'9'0,"41"0,58 0,53 0,29 0,7 0,-17 0,-32 0,-37 0,-39 0</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4:36.820"/>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0 6,'3'0,"25"0,28 0,23 2,15 0,4 2,-6-2,-14 1,-20-2,-18 0,-11-1,-2-2,-2-3,5 1,-4 0,-4 0,-7 2</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4:37.460"/>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1 419,'2'0,"7"-1,10-4,18-5,28-7,30-6,39-10,44-10,34-7,10-1,-1 4,-19 3,-35 8,-44 9,-41 8,-34 9,-26 8,-16 3</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4:38.162"/>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1 132,'2'0,"4"0,16-1,23-7,32-5,40-9,69-1,38 2,5 3,-12 6,-34 4,-45 4,-45 2,-38 2</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7T05:34:38.903"/>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1 0,'2'0,"9"0,24 0,24 0,25 0,38 0,72 0,71 0,84 0,47 3,11 6,-16 10,-55 6,-72 2,-74-1,-70-6,-56-5</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u Singhal" refreshedDate="46128.534249189812" createdVersion="8" refreshedVersion="8" minRefreshableVersion="3" recordCount="1002" xr:uid="{12770A41-2863-4D2A-A45C-30358EC9D023}">
  <cacheSource type="worksheet">
    <worksheetSource ref="A1:Z1013" sheet="Main Data"/>
  </cacheSource>
  <cacheFields count="30">
    <cacheField name="OrderID" numFmtId="0">
      <sharedItems containsBlank="1"/>
    </cacheField>
    <cacheField name="OrderDate" numFmtId="0">
      <sharedItems containsNonDate="0" containsDate="1" containsString="0" containsBlank="1" minDate="2025-04-10T00:00:00" maxDate="2026-04-10T00:00:00" count="340">
        <d v="2025-07-16T00:00:00"/>
        <d v="2025-05-14T00:00:00"/>
        <d v="2025-08-28T00:00:00"/>
        <d v="2025-07-12T00:00:00"/>
        <d v="2025-09-29T00:00:00"/>
        <d v="2026-02-05T00:00:00"/>
        <d v="2025-12-18T00:00:00"/>
        <d v="2025-05-04T00:00:00"/>
        <d v="2025-05-01T00:00:00"/>
        <d v="2025-07-25T00:00:00"/>
        <d v="2025-06-24T00:00:00"/>
        <d v="2026-01-11T00:00:00"/>
        <d v="2025-11-09T00:00:00"/>
        <d v="2025-10-30T00:00:00"/>
        <d v="2026-03-13T00:00:00"/>
        <d v="2025-12-10T00:00:00"/>
        <d v="2025-05-31T00:00:00"/>
        <d v="2025-05-07T00:00:00"/>
        <d v="2025-11-26T00:00:00"/>
        <d v="2025-08-26T00:00:00"/>
        <d v="2025-12-28T00:00:00"/>
        <d v="2025-12-23T00:00:00"/>
        <d v="2026-02-26T00:00:00"/>
        <d v="2025-09-30T00:00:00"/>
        <d v="2026-03-26T00:00:00"/>
        <d v="2026-01-27T00:00:00"/>
        <d v="2026-04-04T00:00:00"/>
        <d v="2025-08-12T00:00:00"/>
        <d v="2025-06-14T00:00:00"/>
        <d v="2025-12-13T00:00:00"/>
        <d v="2025-10-10T00:00:00"/>
        <d v="2026-02-15T00:00:00"/>
        <d v="2025-05-30T00:00:00"/>
        <d v="2025-08-05T00:00:00"/>
        <d v="2025-11-21T00:00:00"/>
        <d v="2026-01-04T00:00:00"/>
        <d v="2025-06-13T00:00:00"/>
        <d v="2025-09-11T00:00:00"/>
        <d v="2025-09-13T00:00:00"/>
        <d v="2026-04-08T00:00:00"/>
        <d v="2025-04-29T00:00:00"/>
        <d v="2026-02-08T00:00:00"/>
        <d v="2025-11-19T00:00:00"/>
        <d v="2025-06-18T00:00:00"/>
        <d v="2025-09-04T00:00:00"/>
        <d v="2025-09-20T00:00:00"/>
        <d v="2025-06-22T00:00:00"/>
        <d v="2025-08-31T00:00:00"/>
        <d v="2025-09-22T00:00:00"/>
        <d v="2026-03-06T00:00:00"/>
        <d v="2025-06-11T00:00:00"/>
        <d v="2025-07-22T00:00:00"/>
        <d v="2025-06-09T00:00:00"/>
        <d v="2026-01-15T00:00:00"/>
        <d v="2026-01-10T00:00:00"/>
        <d v="2025-12-06T00:00:00"/>
        <d v="2025-09-27T00:00:00"/>
        <d v="2025-05-24T00:00:00"/>
        <d v="2025-08-17T00:00:00"/>
        <d v="2025-09-18T00:00:00"/>
        <d v="2025-09-09T00:00:00"/>
        <d v="2025-09-05T00:00:00"/>
        <d v="2025-07-08T00:00:00"/>
        <d v="2025-11-14T00:00:00"/>
        <d v="2025-10-23T00:00:00"/>
        <d v="2026-01-12T00:00:00"/>
        <d v="2025-08-04T00:00:00"/>
        <d v="2025-10-13T00:00:00"/>
        <d v="2025-08-10T00:00:00"/>
        <d v="2025-07-09T00:00:00"/>
        <d v="2025-05-27T00:00:00"/>
        <d v="2025-11-04T00:00:00"/>
        <d v="2025-07-19T00:00:00"/>
        <d v="2026-04-02T00:00:00"/>
        <d v="2025-09-08T00:00:00"/>
        <d v="2025-06-01T00:00:00"/>
        <d v="2025-04-14T00:00:00"/>
        <d v="2026-01-31T00:00:00"/>
        <d v="2025-11-07T00:00:00"/>
        <d v="2025-07-29T00:00:00"/>
        <d v="2025-07-27T00:00:00"/>
        <d v="2026-01-09T00:00:00"/>
        <d v="2025-04-15T00:00:00"/>
        <d v="2025-06-04T00:00:00"/>
        <d v="2025-08-22T00:00:00"/>
        <d v="2026-03-27T00:00:00"/>
        <d v="2025-05-16T00:00:00"/>
        <d v="2026-01-01T00:00:00"/>
        <d v="2025-04-18T00:00:00"/>
        <d v="2025-07-18T00:00:00"/>
        <d v="2025-10-18T00:00:00"/>
        <d v="2025-10-20T00:00:00"/>
        <d v="2025-10-05T00:00:00"/>
        <d v="2026-01-17T00:00:00"/>
        <d v="2025-07-07T00:00:00"/>
        <d v="2025-12-02T00:00:00"/>
        <d v="2025-11-22T00:00:00"/>
        <d v="2026-03-14T00:00:00"/>
        <d v="2025-06-26T00:00:00"/>
        <d v="2026-02-27T00:00:00"/>
        <d v="2025-11-24T00:00:00"/>
        <d v="2025-12-11T00:00:00"/>
        <d v="2025-08-29T00:00:00"/>
        <d v="2025-09-07T00:00:00"/>
        <d v="2025-08-01T00:00:00"/>
        <d v="2025-12-26T00:00:00"/>
        <d v="2025-08-30T00:00:00"/>
        <d v="2026-03-31T00:00:00"/>
        <d v="2025-05-23T00:00:00"/>
        <d v="2025-07-14T00:00:00"/>
        <d v="2025-04-24T00:00:00"/>
        <d v="2025-09-10T00:00:00"/>
        <d v="2025-07-06T00:00:00"/>
        <d v="2025-12-30T00:00:00"/>
        <d v="2025-07-31T00:00:00"/>
        <d v="2025-10-11T00:00:00"/>
        <d v="2025-06-23T00:00:00"/>
        <d v="2025-05-09T00:00:00"/>
        <d v="2025-10-09T00:00:00"/>
        <d v="2025-10-17T00:00:00"/>
        <d v="2025-06-02T00:00:00"/>
        <d v="2025-09-03T00:00:00"/>
        <d v="2025-08-21T00:00:00"/>
        <d v="2025-04-25T00:00:00"/>
        <d v="2025-06-20T00:00:00"/>
        <d v="2025-11-13T00:00:00"/>
        <d v="2026-02-11T00:00:00"/>
        <d v="2025-07-15T00:00:00"/>
        <d v="2026-01-21T00:00:00"/>
        <d v="2025-10-19T00:00:00"/>
        <d v="2025-09-23T00:00:00"/>
        <d v="2026-02-06T00:00:00"/>
        <d v="2025-06-29T00:00:00"/>
        <d v="2026-03-04T00:00:00"/>
        <d v="2025-10-26T00:00:00"/>
        <d v="2025-10-01T00:00:00"/>
        <d v="2025-10-08T00:00:00"/>
        <d v="2025-07-30T00:00:00"/>
        <d v="2025-09-25T00:00:00"/>
        <d v="2025-07-04T00:00:00"/>
        <d v="2025-12-20T00:00:00"/>
        <d v="2026-03-20T00:00:00"/>
        <d v="2026-01-06T00:00:00"/>
        <d v="2025-10-24T00:00:00"/>
        <d v="2025-11-29T00:00:00"/>
        <d v="2026-02-22T00:00:00"/>
        <d v="2025-07-11T00:00:00"/>
        <d v="2025-07-02T00:00:00"/>
        <d v="2025-12-03T00:00:00"/>
        <d v="2025-06-06T00:00:00"/>
        <d v="2025-05-25T00:00:00"/>
        <d v="2025-12-16T00:00:00"/>
        <d v="2025-12-14T00:00:00"/>
        <d v="2026-03-18T00:00:00"/>
        <d v="2025-07-24T00:00:00"/>
        <d v="2026-02-19T00:00:00"/>
        <d v="2025-05-29T00:00:00"/>
        <d v="2025-09-26T00:00:00"/>
        <d v="2025-05-20T00:00:00"/>
        <d v="2025-09-12T00:00:00"/>
        <d v="2025-12-29T00:00:00"/>
        <d v="2025-06-28T00:00:00"/>
        <d v="2025-12-22T00:00:00"/>
        <d v="2026-03-05T00:00:00"/>
        <d v="2026-02-03T00:00:00"/>
        <d v="2025-12-15T00:00:00"/>
        <d v="2025-05-03T00:00:00"/>
        <d v="2025-11-12T00:00:00"/>
        <d v="2025-12-12T00:00:00"/>
        <d v="2025-10-15T00:00:00"/>
        <d v="2026-04-05T00:00:00"/>
        <d v="2026-01-05T00:00:00"/>
        <d v="2026-03-11T00:00:00"/>
        <d v="2026-02-17T00:00:00"/>
        <d v="2026-03-03T00:00:00"/>
        <d v="2025-08-16T00:00:00"/>
        <d v="2026-02-12T00:00:00"/>
        <d v="2025-05-13T00:00:00"/>
        <d v="2026-04-09T00:00:00"/>
        <d v="2025-08-07T00:00:00"/>
        <d v="2025-10-04T00:00:00"/>
        <d v="2025-10-07T00:00:00"/>
        <d v="2025-12-24T00:00:00"/>
        <d v="2025-08-02T00:00:00"/>
        <d v="2025-08-08T00:00:00"/>
        <d v="2025-11-17T00:00:00"/>
        <d v="2025-08-03T00:00:00"/>
        <d v="2025-04-26T00:00:00"/>
        <d v="2026-01-20T00:00:00"/>
        <d v="2026-04-03T00:00:00"/>
        <d v="2026-03-12T00:00:00"/>
        <d v="2026-03-10T00:00:00"/>
        <d v="2025-06-08T00:00:00"/>
        <d v="2026-03-22T00:00:00"/>
        <d v="2025-05-10T00:00:00"/>
        <d v="2025-04-12T00:00:00"/>
        <d v="2026-01-14T00:00:00"/>
        <d v="2025-12-31T00:00:00"/>
        <d v="2026-01-02T00:00:00"/>
        <d v="2025-06-16T00:00:00"/>
        <d v="2026-03-23T00:00:00"/>
        <d v="2025-06-03T00:00:00"/>
        <d v="2025-06-27T00:00:00"/>
        <d v="2025-08-27T00:00:00"/>
        <d v="2025-11-02T00:00:00"/>
        <d v="2025-05-17T00:00:00"/>
        <d v="2025-08-23T00:00:00"/>
        <d v="2025-05-19T00:00:00"/>
        <d v="2025-12-27T00:00:00"/>
        <d v="2026-01-22T00:00:00"/>
        <d v="2025-04-16T00:00:00"/>
        <d v="2026-03-30T00:00:00"/>
        <d v="2025-07-10T00:00:00"/>
        <d v="2025-06-12T00:00:00"/>
        <d v="2026-04-06T00:00:00"/>
        <d v="2026-01-16T00:00:00"/>
        <d v="2026-01-23T00:00:00"/>
        <d v="2025-04-19T00:00:00"/>
        <d v="2026-01-03T00:00:00"/>
        <d v="2025-11-25T00:00:00"/>
        <d v="2025-12-19T00:00:00"/>
        <d v="2026-01-29T00:00:00"/>
        <d v="2026-02-28T00:00:00"/>
        <d v="2026-01-07T00:00:00"/>
        <d v="2025-10-27T00:00:00"/>
        <d v="2025-05-12T00:00:00"/>
        <d v="2025-08-11T00:00:00"/>
        <d v="2025-08-09T00:00:00"/>
        <d v="2025-09-17T00:00:00"/>
        <d v="2025-10-29T00:00:00"/>
        <d v="2025-05-28T00:00:00"/>
        <d v="2026-02-04T00:00:00"/>
        <d v="2025-12-17T00:00:00"/>
        <d v="2025-05-26T00:00:00"/>
        <d v="2025-09-16T00:00:00"/>
        <d v="2025-05-22T00:00:00"/>
        <d v="2025-05-15T00:00:00"/>
        <d v="2026-03-07T00:00:00"/>
        <d v="2026-03-01T00:00:00"/>
        <d v="2025-08-24T00:00:00"/>
        <d v="2026-02-18T00:00:00"/>
        <d v="2025-12-08T00:00:00"/>
        <d v="2025-09-14T00:00:00"/>
        <d v="2025-05-21T00:00:00"/>
        <d v="2025-11-08T00:00:00"/>
        <d v="2025-11-01T00:00:00"/>
        <d v="2025-10-06T00:00:00"/>
        <d v="2025-04-22T00:00:00"/>
        <d v="2025-07-05T00:00:00"/>
        <d v="2025-04-21T00:00:00"/>
        <d v="2025-10-25T00:00:00"/>
        <d v="2025-08-20T00:00:00"/>
        <d v="2025-12-21T00:00:00"/>
        <d v="2025-04-11T00:00:00"/>
        <d v="2025-09-28T00:00:00"/>
        <d v="2025-11-27T00:00:00"/>
        <d v="2026-02-14T00:00:00"/>
        <d v="2026-03-02T00:00:00"/>
        <d v="2025-12-04T00:00:00"/>
        <d v="2025-11-03T00:00:00"/>
        <d v="2025-10-31T00:00:00"/>
        <d v="2025-12-07T00:00:00"/>
        <d v="2026-01-25T00:00:00"/>
        <d v="2025-09-24T00:00:00"/>
        <d v="2025-05-18T00:00:00"/>
        <d v="2025-07-26T00:00:00"/>
        <d v="2026-03-28T00:00:00"/>
        <d v="2025-12-09T00:00:00"/>
        <d v="2026-02-09T00:00:00"/>
        <d v="2026-03-08T00:00:00"/>
        <d v="2025-09-21T00:00:00"/>
        <d v="2025-04-23T00:00:00"/>
        <d v="2026-03-25T00:00:00"/>
        <d v="2025-12-25T00:00:00"/>
        <d v="2025-11-05T00:00:00"/>
        <d v="2026-02-21T00:00:00"/>
        <d v="2025-10-22T00:00:00"/>
        <d v="2025-08-13T00:00:00"/>
        <d v="2026-03-15T00:00:00"/>
        <d v="2025-11-28T00:00:00"/>
        <d v="2026-04-01T00:00:00"/>
        <d v="2025-06-05T00:00:00"/>
        <d v="2025-06-21T00:00:00"/>
        <d v="2025-09-01T00:00:00"/>
        <d v="2025-10-21T00:00:00"/>
        <d v="2026-02-13T00:00:00"/>
        <d v="2025-09-02T00:00:00"/>
        <d v="2026-01-19T00:00:00"/>
        <d v="2025-04-17T00:00:00"/>
        <d v="2025-08-06T00:00:00"/>
        <d v="2026-03-24T00:00:00"/>
        <d v="2025-08-18T00:00:00"/>
        <d v="2025-07-03T00:00:00"/>
        <d v="2025-06-19T00:00:00"/>
        <d v="2026-02-10T00:00:00"/>
        <d v="2025-11-06T00:00:00"/>
        <d v="2025-11-11T00:00:00"/>
        <d v="2025-08-15T00:00:00"/>
        <d v="2025-09-06T00:00:00"/>
        <d v="2025-04-20T00:00:00"/>
        <d v="2025-12-05T00:00:00"/>
        <d v="2026-03-09T00:00:00"/>
        <d v="2025-06-30T00:00:00"/>
        <d v="2025-10-03T00:00:00"/>
        <d v="2026-04-07T00:00:00"/>
        <d v="2025-07-01T00:00:00"/>
        <d v="2025-07-20T00:00:00"/>
        <d v="2025-05-06T00:00:00"/>
        <d v="2025-11-20T00:00:00"/>
        <d v="2025-07-21T00:00:00"/>
        <d v="2025-04-27T00:00:00"/>
        <d v="2025-04-30T00:00:00"/>
        <d v="2026-01-24T00:00:00"/>
        <d v="2025-06-10T00:00:00"/>
        <d v="2025-05-11T00:00:00"/>
        <d v="2026-01-08T00:00:00"/>
        <d v="2026-02-24T00:00:00"/>
        <d v="2026-02-25T00:00:00"/>
        <d v="2025-04-28T00:00:00"/>
        <d v="2025-05-05T00:00:00"/>
        <d v="2025-07-28T00:00:00"/>
        <d v="2026-02-01T00:00:00"/>
        <d v="2025-04-10T00:00:00"/>
        <d v="2026-01-30T00:00:00"/>
        <d v="2025-08-19T00:00:00"/>
        <d v="2026-01-13T00:00:00"/>
        <d v="2025-11-16T00:00:00"/>
        <d v="2025-06-17T00:00:00"/>
        <d v="2025-10-12T00:00:00"/>
        <d v="2025-08-25T00:00:00"/>
        <d v="2025-10-28T00:00:00"/>
        <d v="2026-02-02T00:00:00"/>
        <d v="2025-11-23T00:00:00"/>
        <d v="2025-06-15T00:00:00"/>
        <d v="2025-10-16T00:00:00"/>
        <d v="2026-02-20T00:00:00"/>
        <d v="2025-11-15T00:00:00"/>
        <d v="2025-11-10T00:00:00"/>
        <d v="2025-07-17T00:00:00"/>
        <m/>
      </sharedItems>
      <fieldGroup par="29"/>
    </cacheField>
    <cacheField name="CustomerID" numFmtId="0">
      <sharedItems containsBlank="1"/>
    </cacheField>
    <cacheField name="CustomerName" numFmtId="0">
      <sharedItems containsBlank="1"/>
    </cacheField>
    <cacheField name="Gender" numFmtId="0">
      <sharedItems containsBlank="1" count="3">
        <s v="Female"/>
        <s v="Male"/>
        <m/>
      </sharedItems>
    </cacheField>
    <cacheField name="Age" numFmtId="0">
      <sharedItems containsString="0" containsBlank="1" containsNumber="1" containsInteger="1" minValue="18" maxValue="60"/>
    </cacheField>
    <cacheField name="Product" numFmtId="0">
      <sharedItems containsBlank="1"/>
    </cacheField>
    <cacheField name="Category" numFmtId="0">
      <sharedItems containsBlank="1" count="4">
        <s v="Electronics"/>
        <s v="Fashion"/>
        <s v="Accessories"/>
        <m/>
      </sharedItems>
    </cacheField>
    <cacheField name="SubCategory" numFmtId="0">
      <sharedItems containsBlank="1" count="13">
        <s v="Headphones"/>
        <s v="Keyboard"/>
        <s v="Shoes"/>
        <s v="Backpack"/>
        <s v="Laptop"/>
        <s v="Camera"/>
        <s v="Phone"/>
        <s v="Watch"/>
        <s v="Tablet"/>
        <s v="Mouse"/>
        <s v="USB"/>
        <s v="USB Cable"/>
        <m/>
      </sharedItems>
    </cacheField>
    <cacheField name="Brand" numFmtId="0">
      <sharedItems containsBlank="1" count="11">
        <s v="Sony"/>
        <s v="Boat"/>
        <s v="Dell"/>
        <s v="HP"/>
        <s v="Lenovo"/>
        <s v="Samsung"/>
        <s v="Nike"/>
        <s v="Apple"/>
        <s v="Noise"/>
        <s v="Adidas"/>
        <m/>
      </sharedItems>
    </cacheField>
    <cacheField name="Quantity" numFmtId="0">
      <sharedItems containsString="0" containsBlank="1" containsNumber="1" containsInteger="1" minValue="1" maxValue="5"/>
    </cacheField>
    <cacheField name="UnitPrice" numFmtId="0">
      <sharedItems containsString="0" containsBlank="1" containsNumber="1" containsInteger="1" minValue="528" maxValue="49982"/>
    </cacheField>
    <cacheField name="Discount" numFmtId="0">
      <sharedItems containsString="0" containsBlank="1" containsNumber="1" containsInteger="1" minValue="0" maxValue="20"/>
    </cacheField>
    <cacheField name="DiscountAmount" numFmtId="0">
      <sharedItems containsString="0" containsBlank="1" containsNumber="1" minValue="0" maxValue="49241"/>
    </cacheField>
    <cacheField name="Tax" numFmtId="0">
      <sharedItems containsString="0" containsBlank="1" containsNumber="1" minValue="104.58" maxValue="44473.5"/>
    </cacheField>
    <cacheField name="ShippingCost" numFmtId="0">
      <sharedItems containsString="0" containsBlank="1" containsNumber="1" containsInteger="1" minValue="0" maxValue="499"/>
    </cacheField>
    <cacheField name="TotalAmount" numFmtId="0">
      <sharedItems containsString="0" containsBlank="1" containsNumber="1" minValue="704.58" maxValue="291645.5"/>
    </cacheField>
    <cacheField name="PaymentMethod" numFmtId="0">
      <sharedItems containsBlank="1"/>
    </cacheField>
    <cacheField name="OrderChannel" numFmtId="0">
      <sharedItems containsBlank="1"/>
    </cacheField>
    <cacheField name="City" numFmtId="0">
      <sharedItems containsBlank="1"/>
    </cacheField>
    <cacheField name="State" numFmtId="0">
      <sharedItems containsBlank="1"/>
    </cacheField>
    <cacheField name="Region" numFmtId="0">
      <sharedItems containsBlank="1" count="4">
        <s v="West"/>
        <s v="North"/>
        <s v="South"/>
        <m/>
      </sharedItems>
    </cacheField>
    <cacheField name="DeliveryDays" numFmtId="0">
      <sharedItems containsString="0" containsBlank="1" containsNumber="1" containsInteger="1" minValue="1" maxValue="10"/>
    </cacheField>
    <cacheField name="ReturnStatus" numFmtId="0">
      <sharedItems containsBlank="1"/>
    </cacheField>
    <cacheField name="Rating" numFmtId="0">
      <sharedItems containsString="0" containsBlank="1" containsNumber="1" containsInteger="1" minValue="1" maxValue="5"/>
    </cacheField>
    <cacheField name="Status" numFmtId="0">
      <sharedItems containsBlank="1"/>
    </cacheField>
    <cacheField name="Field1" numFmtId="0" formula="TotalAmount*0.1" databaseField="0"/>
    <cacheField name="Months (OrderDate)" numFmtId="0" databaseField="0">
      <fieldGroup base="1">
        <rangePr groupBy="months" startDate="2025-04-10T00:00:00" endDate="2026-04-10T00:00:00"/>
        <groupItems count="14">
          <s v="&lt;10-04-2025"/>
          <s v="Jan"/>
          <s v="Feb"/>
          <s v="Mar"/>
          <s v="Apr"/>
          <s v="May"/>
          <s v="Jun"/>
          <s v="Jul"/>
          <s v="Aug"/>
          <s v="Sep"/>
          <s v="Oct"/>
          <s v="Nov"/>
          <s v="Dec"/>
          <s v="&gt;10-04-2026"/>
        </groupItems>
      </fieldGroup>
    </cacheField>
    <cacheField name="Quarters (OrderDate)" numFmtId="0" databaseField="0">
      <fieldGroup base="1">
        <rangePr groupBy="quarters" startDate="2025-04-10T00:00:00" endDate="2026-04-10T00:00:00"/>
        <groupItems count="6">
          <s v="&lt;10-04-2025"/>
          <s v="Qtr1"/>
          <s v="Qtr2"/>
          <s v="Qtr3"/>
          <s v="Qtr4"/>
          <s v="&gt;10-04-2026"/>
        </groupItems>
      </fieldGroup>
    </cacheField>
    <cacheField name="Years (OrderDate)" numFmtId="0" databaseField="0">
      <fieldGroup base="1">
        <rangePr groupBy="years" startDate="2025-04-10T00:00:00" endDate="2026-04-10T00:00:00"/>
        <groupItems count="4">
          <s v="&lt;10-04-2025"/>
          <s v="2025"/>
          <s v="2026"/>
          <s v="&gt;10-04-2026"/>
        </groupItems>
      </fieldGroup>
    </cacheField>
  </cacheFields>
  <extLst>
    <ext xmlns:x14="http://schemas.microsoft.com/office/spreadsheetml/2009/9/main" uri="{725AE2AE-9491-48be-B2B4-4EB974FC3084}">
      <x14:pivotCacheDefinition pivotCacheId="5443195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129.519256944448" backgroundQuery="1" createdVersion="8" refreshedVersion="8" minRefreshableVersion="3" recordCount="0" supportSubquery="1" supportAdvancedDrill="1" xr:uid="{624BE536-E6BE-4E10-9828-8B0AFC114580}">
  <cacheSource type="external" connectionId="1"/>
  <cacheFields count="3">
    <cacheField name="[Range].[OrderDate (Month)].[OrderDate (Month)]" caption="OrderDate (Month)" numFmtId="0" hierarchy="28" level="1">
      <sharedItems count="12">
        <s v="Jan"/>
        <s v="Feb"/>
        <s v="Mar"/>
        <s v="Apr"/>
        <s v="May"/>
        <s v="Jun"/>
        <s v="Jul"/>
        <s v="Aug"/>
        <s v="Sep"/>
        <s v="Oct"/>
        <s v="Nov"/>
        <s v="Dec"/>
      </sharedItems>
    </cacheField>
    <cacheField name="[Measures].[Sum of TotalAmount]" caption="Sum of TotalAmount" numFmtId="0" hierarchy="32" level="32767"/>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2"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2" memberValueDatatype="130" unbalanced="0"/>
    <cacheHierarchy uniqueName="[Range].[CustomerName]" caption="CustomerName" attribute="1" defaultMemberUniqueName="[Range].[CustomerName].[All]" allUniqueName="[Range].[CustomerNam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2" memberValueDatatype="2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Brand]" caption="Brand" attribute="1" defaultMemberUniqueName="[Range].[Brand].[All]" allUniqueName="[Range].[Brand].[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20" unbalanced="0"/>
    <cacheHierarchy uniqueName="[Range].[DiscountAmount]" caption="DiscountAmount" attribute="1" defaultMemberUniqueName="[Range].[DiscountAmount].[All]" allUniqueName="[Range].[DiscountAmount].[All]" dimensionUniqueName="[Range]" displayFolder="" count="2" memberValueDatatype="5" unbalanced="0"/>
    <cacheHierarchy uniqueName="[Range].[Tax]" caption="Tax" attribute="1" defaultMemberUniqueName="[Range].[Tax].[All]" allUniqueName="[Range].[Tax].[All]" dimensionUniqueName="[Range]" displayFolder="" count="2" memberValueDatatype="5" unbalanced="0"/>
    <cacheHierarchy uniqueName="[Range].[ShippingCost]" caption="ShippingCost" attribute="1" defaultMemberUniqueName="[Range].[ShippingCost].[All]" allUniqueName="[Range].[ShippingCost].[All]" dimensionUniqueName="[Range]" displayFolder="" count="2" memberValueDatatype="20" unbalanced="0"/>
    <cacheHierarchy uniqueName="[Range].[TotalAmount]" caption="TotalAmount" attribute="1" defaultMemberUniqueName="[Range].[TotalAmount].[All]" allUniqueName="[Range].[TotalAmount].[All]" dimensionUniqueName="[Range]" displayFolder="" count="2" memberValueDatatype="5"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2" memberValueDatatype="20" unbalanced="0"/>
    <cacheHierarchy uniqueName="[Range].[ReturnStatus]" caption="ReturnStatus" attribute="1" defaultMemberUniqueName="[Range].[ReturnStatus].[All]" allUniqueName="[Range].[ReturnStatus].[All]" dimensionUniqueName="[Range]" displayFolder="" count="2" memberValueDatatype="130" unbalanced="0"/>
    <cacheHierarchy uniqueName="[Range].[Rating]" caption="Rating" attribute="1" defaultMemberUniqueName="[Range].[Rating].[All]" allUniqueName="[Range].[Rating].[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OrderDate (Year)]" caption="OrderDate (Year)" attribute="1" defaultMemberUniqueName="[Range].[OrderDate (Year)].[All]" allUniqueName="[Range].[OrderDate (Year)].[All]" dimensionUniqueName="[Range]" displayFolder="" count="2" memberValueDatatype="130" unbalanced="0"/>
    <cacheHierarchy uniqueName="[Range].[OrderDate (Quarter)]" caption="OrderDate (Quarter)" attribute="1" defaultMemberUniqueName="[Range].[OrderDate (Quarter)].[All]" allUniqueName="[Range].[OrderDate (Quarter)].[All]" dimensionUniqueName="[Range]" displayFolder="" count="2" memberValueDatatype="130" unbalanced="0"/>
    <cacheHierarchy uniqueName="[Range].[OrderDate (Month)]" caption="OrderDate (Month)" attribute="1" defaultMemberUniqueName="[Range].[OrderDate (Month)].[All]" allUniqueName="[Range].[OrderDate (Month)].[All]" dimensionUniqueName="[Range]" displayFolder="" count="2" memberValueDatatype="130" unbalanced="0">
      <fieldsUsage count="2">
        <fieldUsage x="-1"/>
        <fieldUsage x="0"/>
      </fieldsUsage>
    </cacheHierarchy>
    <cacheHierarchy uniqueName="[Range].[OrderDate (Month Index)]" caption="OrderDate (Month Index)" attribute="1" defaultMemberUniqueName="[Range].[OrderDate (Month Index)].[All]" allUniqueName="[Range].[Order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129.519257754633" backgroundQuery="1" createdVersion="8" refreshedVersion="8" minRefreshableVersion="3" recordCount="0" supportSubquery="1" supportAdvancedDrill="1" xr:uid="{C99B432F-648E-4479-B783-5701D6A9E05D}">
  <cacheSource type="external" connectionId="1"/>
  <cacheFields count="3">
    <cacheField name="[Measures].[Sum of TotalAmount]" caption="Sum of TotalAmount" numFmtId="0" hierarchy="32" level="32767"/>
    <cacheField name="[Range].[Brand].[Brand]" caption="Brand" numFmtId="0" hierarchy="9" level="1">
      <sharedItems count="10">
        <s v="Adidas"/>
        <s v="Apple"/>
        <s v="Boat"/>
        <s v="Dell"/>
        <s v="HP"/>
        <s v="Lenovo"/>
        <s v="Nike"/>
        <s v="Noise"/>
        <s v="Samsung"/>
        <s v="Sony"/>
      </sharedItems>
    </cacheField>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1"/>
      </fieldsUsage>
    </cacheHierarchy>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129.519258217595" backgroundQuery="1" createdVersion="8" refreshedVersion="8" minRefreshableVersion="3" recordCount="0" supportSubquery="1" supportAdvancedDrill="1" xr:uid="{B0D54416-6DB6-4755-96AB-F983D41A5CA9}">
  <cacheSource type="external" connectionId="1"/>
  <cacheFields count="3">
    <cacheField name="[Measures].[Sum of TotalAmount]" caption="Sum of TotalAmount" numFmtId="0" hierarchy="32" level="32767"/>
    <cacheField name="[Range].[OrderChannel].[OrderChannel]" caption="OrderChannel" numFmtId="0" hierarchy="18" level="1">
      <sharedItems count="2">
        <s v="Mobile App"/>
        <s v="Website"/>
      </sharedItems>
    </cacheField>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129.519258564818" backgroundQuery="1" createdVersion="8" refreshedVersion="8" minRefreshableVersion="3" recordCount="0" supportSubquery="1" supportAdvancedDrill="1" xr:uid="{07AADFD6-99BE-4208-92CA-EF67052FB826}">
  <cacheSource type="external" connectionId="1"/>
  <cacheFields count="2">
    <cacheField name="[Measures].[Average of DeliveryDays]" caption="Average of DeliveryDays" numFmtId="0" hierarchy="34" level="32767"/>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129.519259143519" backgroundQuery="1" createdVersion="8" refreshedVersion="8" minRefreshableVersion="3" recordCount="0" supportSubquery="1" supportAdvancedDrill="1" xr:uid="{8F99F565-A8AE-4F0A-BA3C-E85EE1A389DB}">
  <cacheSource type="external" connectionId="1"/>
  <cacheFields count="3">
    <cacheField name="[Measures].[Sum of TotalAmount]" caption="Sum of TotalAmount" numFmtId="0" hierarchy="32" level="32767"/>
    <cacheField name="[Range].[PaymentMethod].[PaymentMethod]" caption="PaymentMethod" numFmtId="0" hierarchy="17" level="1">
      <sharedItems count="4">
        <s v="Card"/>
        <s v="Cash on Delivery"/>
        <s v="Net Banking"/>
        <s v="UPI"/>
      </sharedItems>
    </cacheField>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1"/>
      </fieldsUsage>
    </cacheHierarchy>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129.519259837965" backgroundQuery="1" createdVersion="8" refreshedVersion="8" minRefreshableVersion="3" recordCount="0" supportSubquery="1" supportAdvancedDrill="1" xr:uid="{569DFA75-B0B0-47EA-AB7C-66A0834ACA7B}">
  <cacheSource type="external" connectionId="1"/>
  <cacheFields count="3">
    <cacheField name="[Measures].[Sum of TotalAmount]" caption="Sum of TotalAmount" numFmtId="0" hierarchy="32" level="32767"/>
    <cacheField name="[Range].[Product].[Product]" caption="Product" numFmtId="0" hierarchy="6" level="1">
      <sharedItems count="10">
        <s v="Backpack"/>
        <s v="Camera"/>
        <s v="Headphones"/>
        <s v="Keyboard"/>
        <s v="Laptop"/>
        <s v="Mouse"/>
        <s v="Phone"/>
        <s v="Shoes"/>
        <s v="Tablet"/>
        <s v="Watch"/>
      </sharedItems>
    </cacheField>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129.519260185189" backgroundQuery="1" createdVersion="8" refreshedVersion="8" minRefreshableVersion="3" recordCount="0" supportSubquery="1" supportAdvancedDrill="1" xr:uid="{93B7DB4B-23CA-4DC9-A745-18AB968726DA}">
  <cacheSource type="external" connectionId="1"/>
  <cacheFields count="2">
    <cacheField name="[Measures].[Average of Rating]" caption="Average of Rating" numFmtId="0" hierarchy="36" level="32767"/>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129.519260879628" backgroundQuery="1" createdVersion="8" refreshedVersion="8" minRefreshableVersion="3" recordCount="0" supportSubquery="1" supportAdvancedDrill="1" xr:uid="{2B54171A-BB2F-4E5B-976C-A8443BE62632}">
  <cacheSource type="external" connectionId="1"/>
  <cacheFields count="3">
    <cacheField name="[Measures].[Sum of TotalAmount]" caption="Sum of TotalAmount" numFmtId="0" hierarchy="32" level="32767"/>
    <cacheField name="[Range].[ReturnStatus].[ReturnStatus]" caption="ReturnStatus" numFmtId="0" hierarchy="23" level="1">
      <sharedItems count="2">
        <s v="No Return"/>
        <s v="Returned"/>
      </sharedItems>
    </cacheField>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2" memberValueDatatype="130" unbalanced="0">
      <fieldsUsage count="2">
        <fieldUsage x="-1"/>
        <fieldUsage x="1"/>
      </fieldsUsage>
    </cacheHierarchy>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129.519261689813" backgroundQuery="1" createdVersion="8" refreshedVersion="8" minRefreshableVersion="3" recordCount="0" supportSubquery="1" supportAdvancedDrill="1" xr:uid="{19AB8609-E037-4725-B720-212994D8D8D8}">
  <cacheSource type="external" connectionId="1"/>
  <cacheFields count="3">
    <cacheField name="[Measures].[Sum of TotalAmount]" caption="Sum of TotalAmount" numFmtId="0" hierarchy="32" level="32767"/>
    <cacheField name="[Range].[State].[State]" caption="State" numFmtId="0" hierarchy="20" level="1">
      <sharedItems count="6">
        <s v="Delhi"/>
        <s v="Karnataka"/>
        <s v="Maharashtra"/>
        <s v="Punjab"/>
        <s v="Rajasthan"/>
        <s v="Uttar Pradesh"/>
      </sharedItems>
    </cacheField>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129.519262152775" backgroundQuery="1" createdVersion="8" refreshedVersion="8" minRefreshableVersion="3" recordCount="0" supportSubquery="1" supportAdvancedDrill="1" xr:uid="{A31101EA-AD8F-4CCC-8CB9-E3D5B20DC929}">
  <cacheSource type="external" connectionId="1"/>
  <cacheFields count="2">
    <cacheField name="[Measures].[Sum of TotalAmount]" caption="Sum of TotalAmount" numFmtId="0" hierarchy="32" level="32767"/>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129.471606134262" backgroundQuery="1" createdVersion="3" refreshedVersion="8" minRefreshableVersion="3" recordCount="0" supportSubquery="1" supportAdvancedDrill="1" xr:uid="{B1B825A6-F6AD-46F5-BCEC-D02E4460B492}">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724781480"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129.47180486111" backgroundQuery="1" createdVersion="3" refreshedVersion="8" minRefreshableVersion="3" recordCount="0" supportSubquery="1" supportAdvancedDrill="1" xr:uid="{921845CE-B3EF-441D-9026-0BBE26E10E15}">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pivotCacheId="4842123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s v="ORD00001"/>
    <x v="0"/>
    <s v="CUST883"/>
    <s v="Rahul"/>
    <x v="0"/>
    <n v="35"/>
    <s v="Headphones"/>
    <x v="0"/>
    <x v="0"/>
    <x v="0"/>
    <n v="2"/>
    <n v="24446"/>
    <n v="5"/>
    <n v="2444.6"/>
    <n v="8360.5300000000007"/>
    <n v="310"/>
    <n v="55117.93"/>
    <s v="Net Banking"/>
    <s v="Website"/>
    <s v="Mumbai"/>
    <s v="Maharashtra"/>
    <x v="0"/>
    <n v="1"/>
    <s v="No Return"/>
    <n v="1"/>
    <s v="Delivered"/>
  </r>
  <r>
    <s v="ORD00002"/>
    <x v="1"/>
    <s v="CUST657"/>
    <s v="Neha"/>
    <x v="1"/>
    <n v="45"/>
    <s v="Keyboard"/>
    <x v="0"/>
    <x v="1"/>
    <x v="0"/>
    <n v="2"/>
    <n v="18047"/>
    <n v="20"/>
    <n v="7218.8"/>
    <n v="5197.54"/>
    <n v="363"/>
    <n v="34435.74"/>
    <s v="Cash on Delivery"/>
    <s v="Website"/>
    <s v="Pune"/>
    <s v="Maharashtra"/>
    <x v="0"/>
    <n v="4"/>
    <s v="No Return"/>
    <n v="1"/>
    <s v="Returned"/>
  </r>
  <r>
    <s v="ORD00003"/>
    <x v="2"/>
    <s v="CUST546"/>
    <s v="Arjun"/>
    <x v="0"/>
    <n v="29"/>
    <s v="Shoes"/>
    <x v="1"/>
    <x v="2"/>
    <x v="1"/>
    <n v="2"/>
    <n v="15876"/>
    <n v="5"/>
    <n v="1587.6"/>
    <n v="5429.59"/>
    <n v="156"/>
    <n v="35749.99"/>
    <s v="UPI"/>
    <s v="Website"/>
    <s v="Chandigarh"/>
    <s v="Punjab"/>
    <x v="1"/>
    <n v="3"/>
    <s v="No Return"/>
    <n v="4"/>
    <s v="Cancelled"/>
  </r>
  <r>
    <s v="ORD00004"/>
    <x v="3"/>
    <s v="CUST355"/>
    <s v="Priya"/>
    <x v="0"/>
    <n v="18"/>
    <s v="Keyboard"/>
    <x v="0"/>
    <x v="1"/>
    <x v="2"/>
    <n v="4"/>
    <n v="22930"/>
    <n v="15"/>
    <n v="13758"/>
    <n v="14033.16"/>
    <n v="264"/>
    <n v="92259.16"/>
    <s v="Cash on Delivery"/>
    <s v="Mobile App"/>
    <s v="Chandigarh"/>
    <s v="Punjab"/>
    <x v="1"/>
    <n v="10"/>
    <s v="No Return"/>
    <n v="2"/>
    <s v="Delivered"/>
  </r>
  <r>
    <s v="ORD00005"/>
    <x v="4"/>
    <s v="CUST595"/>
    <s v="Vikas"/>
    <x v="1"/>
    <n v="22"/>
    <s v="Backpack"/>
    <x v="2"/>
    <x v="3"/>
    <x v="3"/>
    <n v="3"/>
    <n v="28947"/>
    <n v="10"/>
    <n v="8684.1"/>
    <n v="14068.24"/>
    <n v="398"/>
    <n v="92623.14"/>
    <s v="Net Banking"/>
    <s v="Mobile App"/>
    <s v="Patiala"/>
    <s v="Punjab"/>
    <x v="1"/>
    <n v="6"/>
    <s v="No Return"/>
    <n v="2"/>
    <s v="Delivered"/>
  </r>
  <r>
    <s v="ORD00006"/>
    <x v="5"/>
    <s v="CUST587"/>
    <s v="Sneha"/>
    <x v="1"/>
    <n v="45"/>
    <s v="Laptop"/>
    <x v="0"/>
    <x v="4"/>
    <x v="4"/>
    <n v="5"/>
    <n v="5222"/>
    <n v="10"/>
    <n v="2611"/>
    <n v="4229.82"/>
    <n v="392"/>
    <n v="28120.82"/>
    <s v="Net Banking"/>
    <s v="Mobile App"/>
    <s v="Jaipur"/>
    <s v="Rajasthan"/>
    <x v="1"/>
    <n v="6"/>
    <s v="No Return"/>
    <n v="3"/>
    <s v="Delivered"/>
  </r>
  <r>
    <s v="ORD00007"/>
    <x v="6"/>
    <s v="CUST842"/>
    <s v="Amit"/>
    <x v="0"/>
    <n v="42"/>
    <s v="Headphones"/>
    <x v="0"/>
    <x v="0"/>
    <x v="2"/>
    <n v="3"/>
    <n v="47976"/>
    <n v="10"/>
    <n v="14392.8"/>
    <n v="23316.34"/>
    <n v="272"/>
    <n v="153123.54"/>
    <s v="Cash on Delivery"/>
    <s v="Mobile App"/>
    <s v="Mumbai"/>
    <s v="Maharashtra"/>
    <x v="0"/>
    <n v="7"/>
    <s v="Returned"/>
    <n v="1"/>
    <s v="Returned"/>
  </r>
  <r>
    <s v="ORD00008"/>
    <x v="7"/>
    <s v="CUST666"/>
    <s v="Arjun"/>
    <x v="1"/>
    <n v="28"/>
    <s v="Keyboard"/>
    <x v="0"/>
    <x v="1"/>
    <x v="3"/>
    <n v="1"/>
    <n v="15216"/>
    <n v="10"/>
    <n v="1521.6"/>
    <n v="2464.9899999999998"/>
    <n v="366"/>
    <n v="16525.39"/>
    <s v="Card"/>
    <s v="Website"/>
    <s v="Bangalore"/>
    <s v="Karnataka"/>
    <x v="2"/>
    <n v="3"/>
    <s v="No Return"/>
    <n v="4"/>
    <s v="Returned"/>
  </r>
  <r>
    <s v="ORD00009"/>
    <x v="8"/>
    <s v="CUST794"/>
    <s v="Karan"/>
    <x v="1"/>
    <n v="52"/>
    <s v="Camera"/>
    <x v="0"/>
    <x v="5"/>
    <x v="4"/>
    <n v="3"/>
    <n v="39902"/>
    <n v="0"/>
    <n v="0"/>
    <n v="21547.08"/>
    <n v="82"/>
    <n v="141335.07999999999"/>
    <s v="UPI"/>
    <s v="Website"/>
    <s v="Bangalore"/>
    <s v="Karnataka"/>
    <x v="2"/>
    <n v="8"/>
    <s v="No Return"/>
    <n v="4"/>
    <s v="Shipped"/>
  </r>
  <r>
    <s v="ORD00010"/>
    <x v="9"/>
    <s v="CUST126"/>
    <s v="Karan"/>
    <x v="0"/>
    <n v="32"/>
    <s v="Phone"/>
    <x v="0"/>
    <x v="6"/>
    <x v="0"/>
    <n v="5"/>
    <n v="20474"/>
    <n v="5"/>
    <n v="5118.5"/>
    <n v="17505.27"/>
    <n v="217"/>
    <n v="114973.77"/>
    <s v="Card"/>
    <s v="Mobile App"/>
    <s v="Lucknow"/>
    <s v="Uttar Pradesh"/>
    <x v="1"/>
    <n v="7"/>
    <s v="No Return"/>
    <n v="5"/>
    <s v="Shipped"/>
  </r>
  <r>
    <s v="ORD00011"/>
    <x v="10"/>
    <s v="CUST244"/>
    <s v="Amit"/>
    <x v="1"/>
    <n v="22"/>
    <s v="Watch"/>
    <x v="1"/>
    <x v="7"/>
    <x v="2"/>
    <n v="5"/>
    <n v="33495"/>
    <n v="0"/>
    <n v="0"/>
    <n v="30145.5"/>
    <n v="336"/>
    <n v="197956.5"/>
    <s v="Card"/>
    <s v="Website"/>
    <s v="Bangalore"/>
    <s v="Karnataka"/>
    <x v="2"/>
    <n v="10"/>
    <s v="No Return"/>
    <n v="4"/>
    <s v="Returned"/>
  </r>
  <r>
    <s v="ORD00012"/>
    <x v="11"/>
    <s v="CUST221"/>
    <s v="Arjun"/>
    <x v="0"/>
    <n v="58"/>
    <s v="Headphones"/>
    <x v="0"/>
    <x v="0"/>
    <x v="5"/>
    <n v="5"/>
    <n v="28508"/>
    <n v="0"/>
    <n v="0"/>
    <n v="25657.200000000001"/>
    <n v="8"/>
    <n v="168205.2"/>
    <s v="Net Banking"/>
    <s v="Website"/>
    <s v="Delhi"/>
    <s v="Delhi"/>
    <x v="1"/>
    <n v="4"/>
    <s v="Returned"/>
    <n v="1"/>
    <s v="Returned"/>
  </r>
  <r>
    <s v="ORD00013"/>
    <x v="12"/>
    <s v="CUST100"/>
    <s v="Vikas"/>
    <x v="0"/>
    <n v="25"/>
    <s v="Phone"/>
    <x v="0"/>
    <x v="6"/>
    <x v="3"/>
    <n v="3"/>
    <n v="25199"/>
    <n v="10"/>
    <n v="7559.7"/>
    <n v="12246.71"/>
    <n v="373"/>
    <n v="80657.009999999995"/>
    <s v="UPI"/>
    <s v="Mobile App"/>
    <s v="Lucknow"/>
    <s v="Uttar Pradesh"/>
    <x v="1"/>
    <n v="6"/>
    <s v="No Return"/>
    <n v="4"/>
    <s v="Returned"/>
  </r>
  <r>
    <s v="ORD00014"/>
    <x v="13"/>
    <s v="CUST256"/>
    <s v="Anjali"/>
    <x v="0"/>
    <n v="22"/>
    <s v="Shoes"/>
    <x v="1"/>
    <x v="2"/>
    <x v="2"/>
    <n v="3"/>
    <n v="528"/>
    <n v="5"/>
    <n v="79.2"/>
    <n v="270.86"/>
    <n v="489"/>
    <n v="2264.66"/>
    <s v="Card"/>
    <s v="Mobile App"/>
    <s v="Jaipur"/>
    <s v="Rajasthan"/>
    <x v="1"/>
    <n v="7"/>
    <s v="Returned"/>
    <n v="5"/>
    <s v="Delivered"/>
  </r>
  <r>
    <s v="ORD00015"/>
    <x v="14"/>
    <s v="CUST217"/>
    <s v="Riya"/>
    <x v="1"/>
    <n v="19"/>
    <s v="Headphones"/>
    <x v="0"/>
    <x v="0"/>
    <x v="6"/>
    <n v="2"/>
    <n v="4978"/>
    <n v="10"/>
    <n v="995.6"/>
    <n v="1612.87"/>
    <n v="228"/>
    <n v="10801.27"/>
    <s v="Net Banking"/>
    <s v="Mobile App"/>
    <s v="Jaipur"/>
    <s v="Rajasthan"/>
    <x v="1"/>
    <n v="8"/>
    <s v="Returned"/>
    <n v="3"/>
    <s v="Shipped"/>
  </r>
  <r>
    <s v="ORD00016"/>
    <x v="15"/>
    <s v="CUST814"/>
    <s v="Anjali"/>
    <x v="1"/>
    <n v="51"/>
    <s v="Laptop"/>
    <x v="0"/>
    <x v="4"/>
    <x v="5"/>
    <n v="5"/>
    <n v="46989"/>
    <n v="10"/>
    <n v="23494.5"/>
    <n v="38061.089999999997"/>
    <n v="201"/>
    <n v="249712.59"/>
    <s v="UPI"/>
    <s v="Website"/>
    <s v="Bangalore"/>
    <s v="Karnataka"/>
    <x v="2"/>
    <n v="9"/>
    <s v="Returned"/>
    <n v="4"/>
    <s v="Delivered"/>
  </r>
  <r>
    <s v="ORD00017"/>
    <x v="16"/>
    <s v="CUST829"/>
    <s v="Riya"/>
    <x v="0"/>
    <n v="31"/>
    <s v="Backpack"/>
    <x v="2"/>
    <x v="3"/>
    <x v="3"/>
    <n v="1"/>
    <n v="48667"/>
    <n v="5"/>
    <n v="2433.35"/>
    <n v="8322.06"/>
    <n v="58"/>
    <n v="54613.71"/>
    <s v="Card"/>
    <s v="Mobile App"/>
    <s v="Bangalore"/>
    <s v="Karnataka"/>
    <x v="2"/>
    <n v="1"/>
    <s v="Returned"/>
    <n v="2"/>
    <s v="Shipped"/>
  </r>
  <r>
    <s v="ORD00018"/>
    <x v="17"/>
    <s v="CUST196"/>
    <s v="Vikas"/>
    <x v="0"/>
    <n v="31"/>
    <s v="Phone"/>
    <x v="0"/>
    <x v="6"/>
    <x v="1"/>
    <n v="3"/>
    <n v="33636"/>
    <n v="10"/>
    <n v="10090.799999999999"/>
    <n v="16347.1"/>
    <n v="272"/>
    <n v="107436.3"/>
    <s v="Card"/>
    <s v="Website"/>
    <s v="Jaipur"/>
    <s v="Rajasthan"/>
    <x v="1"/>
    <n v="1"/>
    <s v="No Return"/>
    <n v="3"/>
    <s v="Delivered"/>
  </r>
  <r>
    <s v="ORD00019"/>
    <x v="18"/>
    <s v="CUST776"/>
    <s v="Vikas"/>
    <x v="1"/>
    <n v="55"/>
    <s v="Shoes"/>
    <x v="1"/>
    <x v="2"/>
    <x v="1"/>
    <n v="3"/>
    <n v="40213"/>
    <n v="15"/>
    <n v="18095.849999999999"/>
    <n v="18457.77"/>
    <n v="371"/>
    <n v="121371.92"/>
    <s v="Net Banking"/>
    <s v="Website"/>
    <s v="Chandigarh"/>
    <s v="Punjab"/>
    <x v="1"/>
    <n v="6"/>
    <s v="Returned"/>
    <n v="4"/>
    <s v="Returned"/>
  </r>
  <r>
    <s v="ORD00020"/>
    <x v="19"/>
    <s v="CUST822"/>
    <s v="Riya"/>
    <x v="0"/>
    <n v="36"/>
    <s v="Shoes"/>
    <x v="1"/>
    <x v="2"/>
    <x v="5"/>
    <n v="4"/>
    <n v="7214"/>
    <n v="5"/>
    <n v="1442.8"/>
    <n v="4934.38"/>
    <n v="443"/>
    <n v="32790.58"/>
    <s v="Net Banking"/>
    <s v="Mobile App"/>
    <s v="Lucknow"/>
    <s v="Uttar Pradesh"/>
    <x v="1"/>
    <n v="9"/>
    <s v="No Return"/>
    <n v="5"/>
    <s v="Returned"/>
  </r>
  <r>
    <s v="ORD00021"/>
    <x v="20"/>
    <s v="CUST383"/>
    <s v="Riya"/>
    <x v="1"/>
    <n v="54"/>
    <s v="Headphones"/>
    <x v="0"/>
    <x v="0"/>
    <x v="7"/>
    <n v="2"/>
    <n v="33517"/>
    <n v="0"/>
    <n v="0"/>
    <n v="12066.12"/>
    <n v="341"/>
    <n v="79441.119999999995"/>
    <s v="Card"/>
    <s v="Mobile App"/>
    <s v="Jaipur"/>
    <s v="Rajasthan"/>
    <x v="1"/>
    <n v="5"/>
    <s v="Returned"/>
    <n v="3"/>
    <s v="Cancelled"/>
  </r>
  <r>
    <s v="ORD00022"/>
    <x v="21"/>
    <s v="CUST330"/>
    <s v="Priya"/>
    <x v="0"/>
    <n v="45"/>
    <s v="Backpack"/>
    <x v="2"/>
    <x v="3"/>
    <x v="5"/>
    <n v="1"/>
    <n v="29256"/>
    <n v="15"/>
    <n v="4388.3999999999996"/>
    <n v="4476.17"/>
    <n v="37"/>
    <n v="29380.77"/>
    <s v="Card"/>
    <s v="Mobile App"/>
    <s v="Lucknow"/>
    <s v="Uttar Pradesh"/>
    <x v="1"/>
    <n v="9"/>
    <s v="No Return"/>
    <n v="4"/>
    <s v="Cancelled"/>
  </r>
  <r>
    <s v="ORD00023"/>
    <x v="22"/>
    <s v="CUST478"/>
    <s v="Vikas"/>
    <x v="0"/>
    <n v="31"/>
    <s v="Keyboard"/>
    <x v="0"/>
    <x v="1"/>
    <x v="3"/>
    <n v="1"/>
    <n v="36299"/>
    <n v="10"/>
    <n v="3629.9"/>
    <n v="5880.44"/>
    <n v="385"/>
    <n v="38934.54"/>
    <s v="UPI"/>
    <s v="Website"/>
    <s v="Pune"/>
    <s v="Maharashtra"/>
    <x v="0"/>
    <n v="1"/>
    <s v="No Return"/>
    <n v="1"/>
    <s v="Cancelled"/>
  </r>
  <r>
    <s v="ORD00024"/>
    <x v="23"/>
    <s v="CUST158"/>
    <s v="Amit"/>
    <x v="1"/>
    <n v="56"/>
    <s v="Laptop"/>
    <x v="0"/>
    <x v="4"/>
    <x v="1"/>
    <n v="3"/>
    <n v="24675"/>
    <n v="15"/>
    <n v="11103.75"/>
    <n v="11325.82"/>
    <n v="294"/>
    <n v="74541.070000000007"/>
    <s v="Card"/>
    <s v="Mobile App"/>
    <s v="Lucknow"/>
    <s v="Uttar Pradesh"/>
    <x v="1"/>
    <n v="4"/>
    <s v="No Return"/>
    <n v="4"/>
    <s v="Delivered"/>
  </r>
  <r>
    <s v="ORD00025"/>
    <x v="24"/>
    <s v="CUST442"/>
    <s v="Anjali"/>
    <x v="0"/>
    <n v="30"/>
    <s v="Tablet"/>
    <x v="0"/>
    <x v="8"/>
    <x v="7"/>
    <n v="5"/>
    <n v="1082"/>
    <n v="20"/>
    <n v="1082"/>
    <n v="779.04"/>
    <n v="274"/>
    <n v="5381.04"/>
    <s v="Cash on Delivery"/>
    <s v="Website"/>
    <s v="Mumbai"/>
    <s v="Maharashtra"/>
    <x v="0"/>
    <n v="2"/>
    <s v="No Return"/>
    <n v="2"/>
    <s v="Shipped"/>
  </r>
  <r>
    <s v="ORD00026"/>
    <x v="25"/>
    <s v="CUST924"/>
    <s v="Sneha"/>
    <x v="1"/>
    <n v="48"/>
    <s v="Headphones"/>
    <x v="0"/>
    <x v="0"/>
    <x v="5"/>
    <n v="2"/>
    <n v="971"/>
    <n v="20"/>
    <n v="388.4"/>
    <n v="279.64999999999998"/>
    <n v="249"/>
    <n v="2082.25"/>
    <s v="Card"/>
    <s v="Mobile App"/>
    <s v="Mumbai"/>
    <s v="Maharashtra"/>
    <x v="0"/>
    <n v="7"/>
    <s v="No Return"/>
    <n v="2"/>
    <s v="Delivered"/>
  </r>
  <r>
    <s v="ORD00027"/>
    <x v="26"/>
    <s v="CUST380"/>
    <s v="Riya"/>
    <x v="0"/>
    <n v="43"/>
    <s v="Mouse"/>
    <x v="0"/>
    <x v="9"/>
    <x v="1"/>
    <n v="2"/>
    <n v="12340"/>
    <n v="10"/>
    <n v="2468"/>
    <n v="3998.16"/>
    <n v="380"/>
    <n v="26590.16"/>
    <s v="UPI"/>
    <s v="Mobile App"/>
    <s v="Jaipur"/>
    <s v="Rajasthan"/>
    <x v="1"/>
    <n v="3"/>
    <s v="No Return"/>
    <n v="1"/>
    <s v="Delivered"/>
  </r>
  <r>
    <s v="ORD00028"/>
    <x v="27"/>
    <s v="CUST512"/>
    <s v="Arjun"/>
    <x v="0"/>
    <n v="44"/>
    <s v="Phone"/>
    <x v="0"/>
    <x v="6"/>
    <x v="7"/>
    <n v="4"/>
    <n v="3291"/>
    <n v="5"/>
    <n v="658.2"/>
    <n v="2251.04"/>
    <n v="242"/>
    <n v="14998.84"/>
    <s v="Net Banking"/>
    <s v="Mobile App"/>
    <s v="Jaipur"/>
    <s v="Rajasthan"/>
    <x v="1"/>
    <n v="1"/>
    <s v="No Return"/>
    <n v="3"/>
    <s v="Returned"/>
  </r>
  <r>
    <s v="ORD00029"/>
    <x v="28"/>
    <s v="CUST349"/>
    <s v="Rahul"/>
    <x v="1"/>
    <n v="19"/>
    <s v="Tablet"/>
    <x v="0"/>
    <x v="8"/>
    <x v="7"/>
    <n v="3"/>
    <n v="44392"/>
    <n v="0"/>
    <n v="0"/>
    <n v="23971.68"/>
    <n v="464"/>
    <n v="157611.68"/>
    <s v="Net Banking"/>
    <s v="Website"/>
    <s v="Pune"/>
    <s v="Maharashtra"/>
    <x v="0"/>
    <n v="9"/>
    <s v="Returned"/>
    <n v="2"/>
    <s v="Cancelled"/>
  </r>
  <r>
    <s v="ORD00030"/>
    <x v="29"/>
    <s v="CUST583"/>
    <s v="Riya"/>
    <x v="1"/>
    <n v="59"/>
    <s v="Phone"/>
    <x v="0"/>
    <x v="6"/>
    <x v="3"/>
    <n v="2"/>
    <n v="40547"/>
    <n v="20"/>
    <n v="16218.8"/>
    <n v="11677.54"/>
    <n v="177"/>
    <n v="76729.740000000005"/>
    <s v="Cash on Delivery"/>
    <s v="Website"/>
    <s v="Lucknow"/>
    <s v="Uttar Pradesh"/>
    <x v="1"/>
    <n v="2"/>
    <s v="Returned"/>
    <n v="3"/>
    <s v="Cancelled"/>
  </r>
  <r>
    <s v="ORD00031"/>
    <x v="30"/>
    <s v="CUST279"/>
    <s v="Karan"/>
    <x v="0"/>
    <n v="60"/>
    <s v="Headphones"/>
    <x v="0"/>
    <x v="0"/>
    <x v="1"/>
    <n v="5"/>
    <n v="31394"/>
    <n v="0"/>
    <n v="0"/>
    <n v="28254.6"/>
    <n v="446"/>
    <n v="185670.6"/>
    <s v="Cash on Delivery"/>
    <s v="Website"/>
    <s v="Bangalore"/>
    <s v="Karnataka"/>
    <x v="2"/>
    <n v="3"/>
    <s v="No Return"/>
    <n v="2"/>
    <s v="Cancelled"/>
  </r>
  <r>
    <s v="ORD00032"/>
    <x v="31"/>
    <s v="CUST354"/>
    <s v="Karan"/>
    <x v="0"/>
    <n v="57"/>
    <s v="Camera"/>
    <x v="0"/>
    <x v="5"/>
    <x v="8"/>
    <n v="2"/>
    <n v="35379"/>
    <n v="0"/>
    <n v="0"/>
    <n v="12736.44"/>
    <n v="53"/>
    <n v="83547.44"/>
    <s v="UPI"/>
    <s v="Mobile App"/>
    <s v="Pune"/>
    <s v="Maharashtra"/>
    <x v="0"/>
    <n v="4"/>
    <s v="No Return"/>
    <n v="4"/>
    <s v="Cancelled"/>
  </r>
  <r>
    <s v="ORD00033"/>
    <x v="32"/>
    <s v="CUST837"/>
    <s v="Karan"/>
    <x v="0"/>
    <n v="54"/>
    <s v="Shoes"/>
    <x v="1"/>
    <x v="2"/>
    <x v="2"/>
    <n v="1"/>
    <n v="35566"/>
    <n v="20"/>
    <n v="7113.2"/>
    <n v="5121.5"/>
    <n v="467"/>
    <n v="34041.300000000003"/>
    <s v="Cash on Delivery"/>
    <s v="Website"/>
    <s v="Bangalore"/>
    <s v="Karnataka"/>
    <x v="2"/>
    <n v="5"/>
    <s v="No Return"/>
    <n v="2"/>
    <s v="Delivered"/>
  </r>
  <r>
    <s v="ORD00034"/>
    <x v="33"/>
    <s v="CUST450"/>
    <s v="Vikas"/>
    <x v="1"/>
    <n v="47"/>
    <s v="Camera"/>
    <x v="0"/>
    <x v="5"/>
    <x v="8"/>
    <n v="1"/>
    <n v="20264"/>
    <n v="15"/>
    <n v="3039.6"/>
    <n v="3100.39"/>
    <n v="365"/>
    <n v="20689.79"/>
    <s v="Net Banking"/>
    <s v="Website"/>
    <s v="Delhi"/>
    <s v="Delhi"/>
    <x v="1"/>
    <n v="10"/>
    <s v="Returned"/>
    <n v="2"/>
    <s v="Shipped"/>
  </r>
  <r>
    <s v="ORD00035"/>
    <x v="34"/>
    <s v="CUST697"/>
    <s v="Priya"/>
    <x v="1"/>
    <n v="37"/>
    <s v="Keyboard"/>
    <x v="0"/>
    <x v="1"/>
    <x v="7"/>
    <n v="3"/>
    <n v="32124"/>
    <n v="5"/>
    <n v="4818.6000000000004"/>
    <n v="16479.61"/>
    <n v="285"/>
    <n v="108318.01"/>
    <s v="Net Banking"/>
    <s v="Website"/>
    <s v="Delhi"/>
    <s v="Delhi"/>
    <x v="1"/>
    <n v="9"/>
    <s v="No Return"/>
    <n v="2"/>
    <s v="Shipped"/>
  </r>
  <r>
    <s v="ORD00036"/>
    <x v="35"/>
    <s v="CUST292"/>
    <s v="Karan"/>
    <x v="0"/>
    <n v="53"/>
    <s v="Shoes"/>
    <x v="1"/>
    <x v="2"/>
    <x v="8"/>
    <n v="5"/>
    <n v="18427"/>
    <n v="5"/>
    <n v="4606.75"/>
    <n v="15755.08"/>
    <n v="210"/>
    <n v="103493.33"/>
    <s v="UPI"/>
    <s v="Website"/>
    <s v="Bangalore"/>
    <s v="Karnataka"/>
    <x v="2"/>
    <n v="9"/>
    <s v="Returned"/>
    <n v="2"/>
    <s v="Returned"/>
  </r>
  <r>
    <s v="ORD00037"/>
    <x v="36"/>
    <s v="CUST537"/>
    <s v="Rahul"/>
    <x v="1"/>
    <n v="57"/>
    <s v="Watch"/>
    <x v="1"/>
    <x v="7"/>
    <x v="6"/>
    <n v="5"/>
    <n v="43320"/>
    <n v="10"/>
    <n v="21660"/>
    <n v="35089.199999999997"/>
    <n v="103"/>
    <n v="230132.2"/>
    <s v="UPI"/>
    <s v="Mobile App"/>
    <s v="Jaipur"/>
    <s v="Rajasthan"/>
    <x v="1"/>
    <n v="5"/>
    <s v="No Return"/>
    <n v="5"/>
    <s v="Returned"/>
  </r>
  <r>
    <s v="ORD00038"/>
    <x v="37"/>
    <s v="CUST800"/>
    <s v="Riya"/>
    <x v="0"/>
    <n v="52"/>
    <s v="Headphones"/>
    <x v="0"/>
    <x v="0"/>
    <x v="8"/>
    <n v="2"/>
    <n v="2134"/>
    <n v="0"/>
    <n v="0"/>
    <n v="768.24"/>
    <n v="266"/>
    <n v="5302.24"/>
    <s v="Card"/>
    <s v="Mobile App"/>
    <s v="Mumbai"/>
    <s v="Maharashtra"/>
    <x v="0"/>
    <n v="10"/>
    <s v="No Return"/>
    <n v="2"/>
    <s v="Cancelled"/>
  </r>
  <r>
    <s v="ORD00039"/>
    <x v="38"/>
    <s v="CUST563"/>
    <s v="Amit"/>
    <x v="0"/>
    <n v="50"/>
    <s v="Shoes"/>
    <x v="1"/>
    <x v="2"/>
    <x v="5"/>
    <n v="2"/>
    <n v="46564"/>
    <n v="0"/>
    <n v="0"/>
    <n v="16763.04"/>
    <n v="299"/>
    <n v="110190.04"/>
    <s v="UPI"/>
    <s v="Website"/>
    <s v="Pune"/>
    <s v="Maharashtra"/>
    <x v="0"/>
    <n v="10"/>
    <s v="No Return"/>
    <n v="3"/>
    <s v="Cancelled"/>
  </r>
  <r>
    <s v="ORD00040"/>
    <x v="39"/>
    <s v="CUST723"/>
    <s v="Vikas"/>
    <x v="0"/>
    <n v="50"/>
    <s v="Keyboard"/>
    <x v="0"/>
    <x v="1"/>
    <x v="3"/>
    <n v="1"/>
    <n v="18376"/>
    <n v="15"/>
    <n v="2756.4"/>
    <n v="2811.53"/>
    <n v="486"/>
    <n v="18917.13"/>
    <s v="Net Banking"/>
    <s v="Website"/>
    <s v="Patiala"/>
    <s v="Punjab"/>
    <x v="1"/>
    <n v="4"/>
    <s v="No Return"/>
    <n v="2"/>
    <s v="Shipped"/>
  </r>
  <r>
    <s v="ORD00041"/>
    <x v="40"/>
    <s v="CUST427"/>
    <s v="Priya"/>
    <x v="0"/>
    <n v="31"/>
    <s v="Laptop"/>
    <x v="0"/>
    <x v="4"/>
    <x v="7"/>
    <n v="4"/>
    <n v="27754"/>
    <n v="20"/>
    <n v="22203.200000000001"/>
    <n v="15986.3"/>
    <n v="275"/>
    <n v="105074.1"/>
    <s v="Cash on Delivery"/>
    <s v="Website"/>
    <s v="Jaipur"/>
    <s v="Rajasthan"/>
    <x v="1"/>
    <n v="9"/>
    <s v="No Return"/>
    <n v="3"/>
    <s v="Cancelled"/>
  </r>
  <r>
    <s v="ORD00042"/>
    <x v="41"/>
    <s v="CUST496"/>
    <s v="Anjali"/>
    <x v="0"/>
    <n v="48"/>
    <s v="Shoes"/>
    <x v="1"/>
    <x v="2"/>
    <x v="2"/>
    <n v="1"/>
    <n v="13832"/>
    <n v="5"/>
    <n v="691.6"/>
    <n v="2365.27"/>
    <n v="391"/>
    <n v="15896.67"/>
    <s v="UPI"/>
    <s v="Website"/>
    <s v="Chandigarh"/>
    <s v="Punjab"/>
    <x v="1"/>
    <n v="7"/>
    <s v="No Return"/>
    <n v="2"/>
    <s v="Delivered"/>
  </r>
  <r>
    <s v="ORD00043"/>
    <x v="42"/>
    <s v="CUST930"/>
    <s v="Priya"/>
    <x v="1"/>
    <n v="57"/>
    <s v="Mouse"/>
    <x v="0"/>
    <x v="9"/>
    <x v="6"/>
    <n v="2"/>
    <n v="48320"/>
    <n v="0"/>
    <n v="0"/>
    <n v="17395.2"/>
    <n v="415"/>
    <n v="114450.2"/>
    <s v="Card"/>
    <s v="Website"/>
    <s v="Chandigarh"/>
    <s v="Punjab"/>
    <x v="1"/>
    <n v="1"/>
    <s v="Returned"/>
    <n v="4"/>
    <s v="Delivered"/>
  </r>
  <r>
    <s v="ORD00044"/>
    <x v="20"/>
    <s v="CUST320"/>
    <s v="Arjun"/>
    <x v="1"/>
    <n v="35"/>
    <s v="Camera"/>
    <x v="0"/>
    <x v="5"/>
    <x v="5"/>
    <n v="1"/>
    <n v="2598"/>
    <n v="5"/>
    <n v="129.9"/>
    <n v="444.26"/>
    <n v="414"/>
    <n v="3326.36"/>
    <s v="Cash on Delivery"/>
    <s v="Website"/>
    <s v="Lucknow"/>
    <s v="Uttar Pradesh"/>
    <x v="1"/>
    <n v="7"/>
    <s v="Returned"/>
    <n v="2"/>
    <s v="Shipped"/>
  </r>
  <r>
    <s v="ORD00045"/>
    <x v="16"/>
    <s v="CUST558"/>
    <s v="Rahul"/>
    <x v="0"/>
    <n v="27"/>
    <s v="Keyboard"/>
    <x v="0"/>
    <x v="1"/>
    <x v="1"/>
    <n v="4"/>
    <n v="46065"/>
    <n v="10"/>
    <n v="18426"/>
    <n v="29850.12"/>
    <n v="96"/>
    <n v="195780.12"/>
    <s v="UPI"/>
    <s v="Mobile App"/>
    <s v="Chandigarh"/>
    <s v="Punjab"/>
    <x v="1"/>
    <n v="5"/>
    <s v="Returned"/>
    <n v="1"/>
    <s v="Shipped"/>
  </r>
  <r>
    <s v="ORD00046"/>
    <x v="43"/>
    <s v="CUST991"/>
    <s v="Vikas"/>
    <x v="1"/>
    <n v="57"/>
    <s v="Watch"/>
    <x v="1"/>
    <x v="7"/>
    <x v="0"/>
    <n v="2"/>
    <n v="33957"/>
    <n v="15"/>
    <n v="10187.1"/>
    <n v="10390.84"/>
    <n v="493"/>
    <n v="68610.740000000005"/>
    <s v="Card"/>
    <s v="Mobile App"/>
    <s v="Mumbai"/>
    <s v="Maharashtra"/>
    <x v="0"/>
    <n v="9"/>
    <s v="No Return"/>
    <n v="1"/>
    <s v="Delivered"/>
  </r>
  <r>
    <s v="ORD00047"/>
    <x v="44"/>
    <s v="CUST863"/>
    <s v="Anjali"/>
    <x v="1"/>
    <n v="31"/>
    <s v="Phone"/>
    <x v="0"/>
    <x v="6"/>
    <x v="1"/>
    <n v="4"/>
    <n v="34160"/>
    <n v="10"/>
    <n v="13664"/>
    <n v="22135.68"/>
    <n v="174"/>
    <n v="145285.68"/>
    <s v="UPI"/>
    <s v="Mobile App"/>
    <s v="Pune"/>
    <s v="Maharashtra"/>
    <x v="0"/>
    <n v="6"/>
    <s v="No Return"/>
    <n v="3"/>
    <s v="Returned"/>
  </r>
  <r>
    <s v="ORD00048"/>
    <x v="2"/>
    <s v="CUST846"/>
    <s v="Priya"/>
    <x v="1"/>
    <n v="37"/>
    <s v="Phone"/>
    <x v="0"/>
    <x v="6"/>
    <x v="3"/>
    <n v="2"/>
    <n v="18482"/>
    <n v="15"/>
    <n v="5544.6"/>
    <n v="5655.49"/>
    <n v="78"/>
    <n v="37152.89"/>
    <s v="Net Banking"/>
    <s v="Website"/>
    <s v="Lucknow"/>
    <s v="Uttar Pradesh"/>
    <x v="1"/>
    <n v="5"/>
    <s v="No Return"/>
    <n v="3"/>
    <s v="Shipped"/>
  </r>
  <r>
    <s v="ORD00049"/>
    <x v="45"/>
    <s v="CUST434"/>
    <s v="Neha"/>
    <x v="1"/>
    <n v="55"/>
    <s v="Keyboard"/>
    <x v="0"/>
    <x v="1"/>
    <x v="5"/>
    <n v="2"/>
    <n v="40666"/>
    <n v="10"/>
    <n v="8133.2"/>
    <n v="13175.78"/>
    <n v="334"/>
    <n v="86708.58"/>
    <s v="Cash on Delivery"/>
    <s v="Mobile App"/>
    <s v="Patiala"/>
    <s v="Punjab"/>
    <x v="1"/>
    <n v="8"/>
    <s v="Returned"/>
    <n v="5"/>
    <s v="Returned"/>
  </r>
  <r>
    <s v="ORD00050"/>
    <x v="46"/>
    <s v="CUST837"/>
    <s v="Amit"/>
    <x v="1"/>
    <n v="42"/>
    <s v="Laptop"/>
    <x v="0"/>
    <x v="4"/>
    <x v="7"/>
    <n v="4"/>
    <n v="2535"/>
    <n v="5"/>
    <n v="507"/>
    <n v="1733.94"/>
    <n v="49"/>
    <n v="11415.94"/>
    <s v="UPI"/>
    <s v="Website"/>
    <s v="Jaipur"/>
    <s v="Rajasthan"/>
    <x v="1"/>
    <n v="3"/>
    <s v="Returned"/>
    <n v="1"/>
    <s v="Delivered"/>
  </r>
  <r>
    <s v="ORD00051"/>
    <x v="47"/>
    <s v="CUST678"/>
    <s v="Vikas"/>
    <x v="0"/>
    <n v="35"/>
    <s v="Camera"/>
    <x v="0"/>
    <x v="5"/>
    <x v="8"/>
    <n v="3"/>
    <n v="41574"/>
    <n v="20"/>
    <n v="24944.400000000001"/>
    <n v="17959.97"/>
    <n v="206"/>
    <n v="117943.57"/>
    <s v="Cash on Delivery"/>
    <s v="Website"/>
    <s v="Mumbai"/>
    <s v="Maharashtra"/>
    <x v="0"/>
    <n v="10"/>
    <s v="No Return"/>
    <n v="3"/>
    <s v="Returned"/>
  </r>
  <r>
    <s v="ORD00052"/>
    <x v="9"/>
    <s v="CUST809"/>
    <s v="Neha"/>
    <x v="1"/>
    <n v="28"/>
    <s v="Laptop"/>
    <x v="0"/>
    <x v="4"/>
    <x v="5"/>
    <n v="3"/>
    <n v="33177"/>
    <n v="5"/>
    <n v="4976.55"/>
    <n v="17019.8"/>
    <n v="56"/>
    <n v="111630.25"/>
    <s v="Card"/>
    <s v="Mobile App"/>
    <s v="Mumbai"/>
    <s v="Maharashtra"/>
    <x v="0"/>
    <n v="3"/>
    <s v="Returned"/>
    <n v="3"/>
    <s v="Cancelled"/>
  </r>
  <r>
    <s v="ORD00053"/>
    <x v="20"/>
    <s v="CUST615"/>
    <s v="Neha"/>
    <x v="1"/>
    <n v="47"/>
    <s v="Laptop"/>
    <x v="0"/>
    <x v="4"/>
    <x v="8"/>
    <n v="5"/>
    <n v="1762"/>
    <n v="20"/>
    <n v="1762"/>
    <n v="1268.6400000000001"/>
    <n v="27"/>
    <n v="8343.64"/>
    <s v="Net Banking"/>
    <s v="Mobile App"/>
    <s v="Chandigarh"/>
    <s v="Punjab"/>
    <x v="1"/>
    <n v="4"/>
    <s v="No Return"/>
    <n v="3"/>
    <s v="Returned"/>
  </r>
  <r>
    <s v="ORD00054"/>
    <x v="48"/>
    <s v="CUST986"/>
    <s v="Sneha"/>
    <x v="1"/>
    <n v="47"/>
    <s v="Phone"/>
    <x v="0"/>
    <x v="10"/>
    <x v="2"/>
    <n v="2"/>
    <n v="16428"/>
    <n v="20"/>
    <n v="6571.2"/>
    <n v="4731.26"/>
    <n v="94"/>
    <n v="31110.06"/>
    <s v="Cash on Delivery"/>
    <s v="Mobile App"/>
    <s v="Delhi"/>
    <s v="Delhi"/>
    <x v="1"/>
    <n v="1"/>
    <s v="No Return"/>
    <n v="4"/>
    <s v="Delivered"/>
  </r>
  <r>
    <s v="ORD00055"/>
    <x v="49"/>
    <s v="CUST622"/>
    <s v="Arjun"/>
    <x v="0"/>
    <n v="27"/>
    <s v="Phone"/>
    <x v="0"/>
    <x v="6"/>
    <x v="6"/>
    <n v="3"/>
    <n v="17615"/>
    <n v="0"/>
    <n v="0"/>
    <n v="9512.1"/>
    <n v="128"/>
    <n v="62485.1"/>
    <s v="Net Banking"/>
    <s v="Website"/>
    <s v="Patiala"/>
    <s v="Punjab"/>
    <x v="1"/>
    <n v="5"/>
    <s v="No Return"/>
    <n v="4"/>
    <s v="Cancelled"/>
  </r>
  <r>
    <s v="ORD00056"/>
    <x v="50"/>
    <s v="CUST279"/>
    <s v="Amit"/>
    <x v="0"/>
    <n v="50"/>
    <s v="Watch"/>
    <x v="1"/>
    <x v="7"/>
    <x v="0"/>
    <n v="2"/>
    <n v="18078"/>
    <n v="10"/>
    <n v="3615.6"/>
    <n v="5857.27"/>
    <n v="92"/>
    <n v="38489.67"/>
    <s v="Net Banking"/>
    <s v="Mobile App"/>
    <s v="Jaipur"/>
    <s v="Rajasthan"/>
    <x v="1"/>
    <n v="9"/>
    <s v="No Return"/>
    <n v="2"/>
    <s v="Returned"/>
  </r>
  <r>
    <s v="ORD00057"/>
    <x v="51"/>
    <s v="CUST665"/>
    <s v="Priya"/>
    <x v="1"/>
    <n v="33"/>
    <s v="Camera"/>
    <x v="0"/>
    <x v="5"/>
    <x v="5"/>
    <n v="1"/>
    <n v="4209"/>
    <n v="20"/>
    <n v="841.8"/>
    <n v="606.1"/>
    <n v="108"/>
    <n v="4081.3"/>
    <s v="Net Banking"/>
    <s v="Website"/>
    <s v="Jaipur"/>
    <s v="Rajasthan"/>
    <x v="1"/>
    <n v="8"/>
    <s v="No Return"/>
    <n v="5"/>
    <s v="Shipped"/>
  </r>
  <r>
    <s v="ORD00058"/>
    <x v="52"/>
    <s v="CUST777"/>
    <s v="Vikas"/>
    <x v="0"/>
    <n v="20"/>
    <s v="Camera"/>
    <x v="0"/>
    <x v="5"/>
    <x v="9"/>
    <n v="5"/>
    <n v="32244"/>
    <n v="5"/>
    <n v="8061"/>
    <n v="27568.62"/>
    <n v="248"/>
    <n v="180975.62"/>
    <s v="Net Banking"/>
    <s v="Website"/>
    <s v="Pune"/>
    <s v="Maharashtra"/>
    <x v="0"/>
    <n v="6"/>
    <s v="No Return"/>
    <n v="2"/>
    <s v="Cancelled"/>
  </r>
  <r>
    <s v="ORD00059"/>
    <x v="53"/>
    <s v="CUST228"/>
    <s v="Neha"/>
    <x v="1"/>
    <n v="40"/>
    <s v="Backpack"/>
    <x v="2"/>
    <x v="3"/>
    <x v="8"/>
    <n v="2"/>
    <n v="17758"/>
    <n v="10"/>
    <n v="3551.6"/>
    <n v="5753.59"/>
    <n v="218"/>
    <n v="37935.99"/>
    <s v="Cash on Delivery"/>
    <s v="Mobile App"/>
    <s v="Pune"/>
    <s v="Maharashtra"/>
    <x v="0"/>
    <n v="9"/>
    <s v="Returned"/>
    <n v="4"/>
    <s v="Cancelled"/>
  </r>
  <r>
    <s v="ORD00060"/>
    <x v="54"/>
    <s v="CUST993"/>
    <s v="Anjali"/>
    <x v="1"/>
    <n v="26"/>
    <s v="Mouse"/>
    <x v="0"/>
    <x v="9"/>
    <x v="5"/>
    <n v="3"/>
    <n v="49447"/>
    <n v="0"/>
    <n v="0"/>
    <n v="26701.38"/>
    <n v="5"/>
    <n v="175047.38"/>
    <s v="Net Banking"/>
    <s v="Website"/>
    <s v="Jaipur"/>
    <s v="Rajasthan"/>
    <x v="1"/>
    <n v="3"/>
    <s v="No Return"/>
    <n v="1"/>
    <s v="Cancelled"/>
  </r>
  <r>
    <s v="ORD00061"/>
    <x v="55"/>
    <s v="CUST778"/>
    <s v="Anjali"/>
    <x v="0"/>
    <n v="55"/>
    <s v="Phone"/>
    <x v="0"/>
    <x v="6"/>
    <x v="1"/>
    <n v="4"/>
    <n v="44629"/>
    <n v="0"/>
    <n v="0"/>
    <n v="32132.880000000001"/>
    <n v="182"/>
    <n v="210830.88"/>
    <s v="Card"/>
    <s v="Website"/>
    <s v="Lucknow"/>
    <s v="Uttar Pradesh"/>
    <x v="1"/>
    <n v="6"/>
    <s v="Returned"/>
    <n v="2"/>
    <s v="Returned"/>
  </r>
  <r>
    <s v="ORD00062"/>
    <x v="56"/>
    <s v="CUST287"/>
    <s v="Priya"/>
    <x v="0"/>
    <n v="43"/>
    <s v="Tablet"/>
    <x v="0"/>
    <x v="8"/>
    <x v="3"/>
    <n v="2"/>
    <n v="35049"/>
    <n v="10"/>
    <n v="7009.8"/>
    <n v="11355.88"/>
    <n v="249"/>
    <n v="74693.08"/>
    <s v="Net Banking"/>
    <s v="Website"/>
    <s v="Mumbai"/>
    <s v="Maharashtra"/>
    <x v="0"/>
    <n v="1"/>
    <s v="Returned"/>
    <n v="1"/>
    <s v="Cancelled"/>
  </r>
  <r>
    <s v="ORD00063"/>
    <x v="27"/>
    <s v="CUST955"/>
    <s v="Arjun"/>
    <x v="1"/>
    <n v="49"/>
    <s v="Keyboard"/>
    <x v="0"/>
    <x v="1"/>
    <x v="0"/>
    <n v="4"/>
    <n v="15260"/>
    <n v="5"/>
    <n v="3052"/>
    <n v="10437.84"/>
    <n v="466"/>
    <n v="68891.839999999997"/>
    <s v="UPI"/>
    <s v="Website"/>
    <s v="Mumbai"/>
    <s v="Maharashtra"/>
    <x v="0"/>
    <n v="2"/>
    <s v="Returned"/>
    <n v="2"/>
    <s v="Delivered"/>
  </r>
  <r>
    <s v="ORD00064"/>
    <x v="14"/>
    <s v="CUST551"/>
    <s v="Amit"/>
    <x v="0"/>
    <n v="24"/>
    <s v="Mouse"/>
    <x v="0"/>
    <x v="9"/>
    <x v="7"/>
    <n v="4"/>
    <n v="45316"/>
    <n v="15"/>
    <n v="27189.599999999999"/>
    <n v="27733.39"/>
    <n v="203"/>
    <n v="182010.79"/>
    <s v="Net Banking"/>
    <s v="Website"/>
    <s v="Lucknow"/>
    <s v="Uttar Pradesh"/>
    <x v="1"/>
    <n v="5"/>
    <s v="No Return"/>
    <n v="4"/>
    <s v="Delivered"/>
  </r>
  <r>
    <s v="ORD00065"/>
    <x v="57"/>
    <s v="CUST193"/>
    <s v="Sneha"/>
    <x v="1"/>
    <n v="34"/>
    <s v="Laptop"/>
    <x v="0"/>
    <x v="4"/>
    <x v="4"/>
    <n v="3"/>
    <n v="1028"/>
    <n v="5"/>
    <n v="154.19999999999999"/>
    <n v="527.36"/>
    <n v="194"/>
    <n v="3651.16"/>
    <s v="Card"/>
    <s v="Mobile App"/>
    <s v="Pune"/>
    <s v="Maharashtra"/>
    <x v="0"/>
    <n v="2"/>
    <s v="Returned"/>
    <n v="2"/>
    <s v="Cancelled"/>
  </r>
  <r>
    <s v="ORD00066"/>
    <x v="58"/>
    <s v="CUST783"/>
    <s v="Neha"/>
    <x v="1"/>
    <n v="56"/>
    <s v="Keyboard"/>
    <x v="0"/>
    <x v="1"/>
    <x v="4"/>
    <n v="1"/>
    <n v="32156"/>
    <n v="10"/>
    <n v="3215.6"/>
    <n v="5209.2700000000004"/>
    <n v="312"/>
    <n v="34461.67"/>
    <s v="Cash on Delivery"/>
    <s v="Website"/>
    <s v="Lucknow"/>
    <s v="Uttar Pradesh"/>
    <x v="1"/>
    <n v="9"/>
    <s v="No Return"/>
    <n v="4"/>
    <s v="Returned"/>
  </r>
  <r>
    <s v="ORD00067"/>
    <x v="20"/>
    <s v="CUST284"/>
    <s v="Amit"/>
    <x v="1"/>
    <n v="23"/>
    <s v="Mouse"/>
    <x v="0"/>
    <x v="9"/>
    <x v="0"/>
    <n v="1"/>
    <n v="33064"/>
    <n v="0"/>
    <n v="0"/>
    <n v="5951.52"/>
    <n v="426"/>
    <n v="39441.519999999997"/>
    <s v="Net Banking"/>
    <s v="Website"/>
    <s v="Chandigarh"/>
    <s v="Punjab"/>
    <x v="1"/>
    <n v="9"/>
    <s v="No Return"/>
    <n v="4"/>
    <s v="Cancelled"/>
  </r>
  <r>
    <s v="ORD00068"/>
    <x v="59"/>
    <s v="CUST714"/>
    <s v="Amit"/>
    <x v="0"/>
    <n v="36"/>
    <s v="Shoes"/>
    <x v="1"/>
    <x v="2"/>
    <x v="2"/>
    <n v="1"/>
    <n v="1059"/>
    <n v="0"/>
    <n v="0"/>
    <n v="190.62"/>
    <n v="48"/>
    <n v="1297.6199999999999"/>
    <s v="UPI"/>
    <s v="Mobile App"/>
    <s v="Lucknow"/>
    <s v="Uttar Pradesh"/>
    <x v="1"/>
    <n v="5"/>
    <s v="No Return"/>
    <n v="2"/>
    <s v="Returned"/>
  </r>
  <r>
    <s v="ORD00069"/>
    <x v="60"/>
    <s v="CUST307"/>
    <s v="Arjun"/>
    <x v="0"/>
    <n v="30"/>
    <s v="Watch"/>
    <x v="1"/>
    <x v="7"/>
    <x v="7"/>
    <n v="4"/>
    <n v="7089"/>
    <n v="20"/>
    <n v="5671.2"/>
    <n v="4083.26"/>
    <n v="403"/>
    <n v="27171.06"/>
    <s v="Net Banking"/>
    <s v="Mobile App"/>
    <s v="Delhi"/>
    <s v="Delhi"/>
    <x v="1"/>
    <n v="9"/>
    <s v="Returned"/>
    <n v="2"/>
    <s v="Delivered"/>
  </r>
  <r>
    <s v="ORD00070"/>
    <x v="61"/>
    <s v="CUST979"/>
    <s v="Vikas"/>
    <x v="0"/>
    <n v="55"/>
    <s v="Tablet"/>
    <x v="0"/>
    <x v="8"/>
    <x v="9"/>
    <n v="4"/>
    <n v="11996"/>
    <n v="5"/>
    <n v="2399.1999999999998"/>
    <n v="8205.26"/>
    <n v="466"/>
    <n v="54256.06"/>
    <s v="Cash on Delivery"/>
    <s v="Website"/>
    <s v="Chandigarh"/>
    <s v="Punjab"/>
    <x v="1"/>
    <n v="4"/>
    <s v="Returned"/>
    <n v="4"/>
    <s v="Returned"/>
  </r>
  <r>
    <s v="ORD00071"/>
    <x v="62"/>
    <s v="CUST660"/>
    <s v="Karan"/>
    <x v="1"/>
    <n v="19"/>
    <s v="Shoes"/>
    <x v="1"/>
    <x v="2"/>
    <x v="2"/>
    <n v="1"/>
    <n v="15786"/>
    <n v="20"/>
    <n v="3157.2"/>
    <n v="2273.1799999999998"/>
    <n v="268"/>
    <n v="15169.98"/>
    <s v="Cash on Delivery"/>
    <s v="Website"/>
    <s v="Patiala"/>
    <s v="Punjab"/>
    <x v="1"/>
    <n v="10"/>
    <s v="No Return"/>
    <n v="5"/>
    <s v="Delivered"/>
  </r>
  <r>
    <s v="ORD00072"/>
    <x v="41"/>
    <s v="CUST948"/>
    <s v="Sneha"/>
    <x v="1"/>
    <n v="26"/>
    <s v="Backpack"/>
    <x v="2"/>
    <x v="3"/>
    <x v="3"/>
    <n v="1"/>
    <n v="16943"/>
    <n v="15"/>
    <n v="2541.4499999999998"/>
    <n v="2592.2800000000002"/>
    <n v="242"/>
    <n v="17235.830000000002"/>
    <s v="Card"/>
    <s v="Website"/>
    <s v="Bangalore"/>
    <s v="Karnataka"/>
    <x v="2"/>
    <n v="5"/>
    <s v="No Return"/>
    <n v="2"/>
    <s v="Delivered"/>
  </r>
  <r>
    <s v="ORD00073"/>
    <x v="63"/>
    <s v="CUST325"/>
    <s v="Arjun"/>
    <x v="0"/>
    <n v="31"/>
    <s v="Shoes"/>
    <x v="1"/>
    <x v="2"/>
    <x v="7"/>
    <n v="3"/>
    <n v="810"/>
    <n v="10"/>
    <n v="243"/>
    <n v="393.66"/>
    <n v="202"/>
    <n v="2782.66"/>
    <s v="Cash on Delivery"/>
    <s v="Website"/>
    <s v="Mumbai"/>
    <s v="Maharashtra"/>
    <x v="0"/>
    <n v="6"/>
    <s v="No Return"/>
    <n v="5"/>
    <s v="Cancelled"/>
  </r>
  <r>
    <s v="ORD00074"/>
    <x v="64"/>
    <s v="CUST456"/>
    <s v="Rahul"/>
    <x v="1"/>
    <n v="26"/>
    <s v="Camera"/>
    <x v="0"/>
    <x v="5"/>
    <x v="2"/>
    <n v="3"/>
    <n v="22771"/>
    <n v="15"/>
    <n v="10246.950000000001"/>
    <n v="10451.89"/>
    <n v="196"/>
    <n v="68713.94"/>
    <s v="Card"/>
    <s v="Website"/>
    <s v="Mumbai"/>
    <s v="Maharashtra"/>
    <x v="0"/>
    <n v="1"/>
    <s v="Returned"/>
    <n v="2"/>
    <s v="Returned"/>
  </r>
  <r>
    <s v="ORD00075"/>
    <x v="65"/>
    <s v="CUST838"/>
    <s v="Vikas"/>
    <x v="1"/>
    <n v="27"/>
    <s v="Mouse"/>
    <x v="0"/>
    <x v="9"/>
    <x v="4"/>
    <n v="1"/>
    <n v="49814"/>
    <n v="15"/>
    <n v="7472.1"/>
    <n v="7621.54"/>
    <n v="331"/>
    <n v="50294.44"/>
    <s v="Cash on Delivery"/>
    <s v="Mobile App"/>
    <s v="Delhi"/>
    <s v="Delhi"/>
    <x v="1"/>
    <n v="10"/>
    <s v="Returned"/>
    <n v="4"/>
    <s v="Returned"/>
  </r>
  <r>
    <s v="ORD00076"/>
    <x v="66"/>
    <s v="CUST806"/>
    <s v="Rahul"/>
    <x v="0"/>
    <n v="24"/>
    <s v="Shoes"/>
    <x v="1"/>
    <x v="2"/>
    <x v="4"/>
    <n v="2"/>
    <n v="17710"/>
    <n v="20"/>
    <n v="7084"/>
    <n v="5100.4799999999996"/>
    <n v="267"/>
    <n v="33703.480000000003"/>
    <s v="Net Banking"/>
    <s v="Website"/>
    <s v="Pune"/>
    <s v="Maharashtra"/>
    <x v="0"/>
    <n v="1"/>
    <s v="No Return"/>
    <n v="1"/>
    <s v="Cancelled"/>
  </r>
  <r>
    <s v="ORD00077"/>
    <x v="67"/>
    <s v="CUST580"/>
    <s v="Anjali"/>
    <x v="0"/>
    <n v="45"/>
    <s v="Keyboard"/>
    <x v="0"/>
    <x v="1"/>
    <x v="3"/>
    <n v="5"/>
    <n v="24572"/>
    <n v="10"/>
    <n v="12286"/>
    <n v="19903.32"/>
    <n v="152"/>
    <n v="130629.32"/>
    <s v="Card"/>
    <s v="Website"/>
    <s v="Lucknow"/>
    <s v="Uttar Pradesh"/>
    <x v="1"/>
    <n v="5"/>
    <s v="Returned"/>
    <n v="5"/>
    <s v="Shipped"/>
  </r>
  <r>
    <s v="ORD00078"/>
    <x v="68"/>
    <s v="CUST731"/>
    <s v="Vikas"/>
    <x v="0"/>
    <n v="47"/>
    <s v="Keyboard"/>
    <x v="0"/>
    <x v="1"/>
    <x v="2"/>
    <n v="3"/>
    <n v="49144"/>
    <n v="15"/>
    <n v="22114.799999999999"/>
    <n v="22557.1"/>
    <n v="324"/>
    <n v="148198.29999999999"/>
    <s v="Cash on Delivery"/>
    <s v="Website"/>
    <s v="Delhi"/>
    <s v="Delhi"/>
    <x v="1"/>
    <n v="2"/>
    <s v="Returned"/>
    <n v="4"/>
    <s v="Cancelled"/>
  </r>
  <r>
    <s v="ORD00079"/>
    <x v="69"/>
    <s v="CUST687"/>
    <s v="Sneha"/>
    <x v="0"/>
    <n v="56"/>
    <s v="Laptop"/>
    <x v="0"/>
    <x v="4"/>
    <x v="3"/>
    <n v="3"/>
    <n v="38503"/>
    <n v="15"/>
    <n v="17326.349999999999"/>
    <n v="17672.88"/>
    <n v="380"/>
    <n v="116235.53"/>
    <s v="Net Banking"/>
    <s v="Mobile App"/>
    <s v="Jaipur"/>
    <s v="Rajasthan"/>
    <x v="1"/>
    <n v="7"/>
    <s v="No Return"/>
    <n v="5"/>
    <s v="Returned"/>
  </r>
  <r>
    <s v="ORD00080"/>
    <x v="70"/>
    <s v="CUST231"/>
    <s v="Sneha"/>
    <x v="0"/>
    <n v="28"/>
    <s v="Camera"/>
    <x v="0"/>
    <x v="5"/>
    <x v="7"/>
    <n v="5"/>
    <n v="39230"/>
    <n v="20"/>
    <n v="39230"/>
    <n v="28245.599999999999"/>
    <n v="225"/>
    <n v="185390.6"/>
    <s v="Card"/>
    <s v="Website"/>
    <s v="Chandigarh"/>
    <s v="Punjab"/>
    <x v="1"/>
    <n v="4"/>
    <s v="Returned"/>
    <n v="2"/>
    <s v="Shipped"/>
  </r>
  <r>
    <s v="ORD00081"/>
    <x v="71"/>
    <s v="CUST890"/>
    <s v="Priya"/>
    <x v="0"/>
    <n v="43"/>
    <s v="Watch"/>
    <x v="1"/>
    <x v="7"/>
    <x v="2"/>
    <n v="5"/>
    <n v="2002"/>
    <n v="5"/>
    <n v="500.5"/>
    <n v="1711.71"/>
    <n v="358"/>
    <n v="11579.21"/>
    <s v="UPI"/>
    <s v="Website"/>
    <s v="Mumbai"/>
    <s v="Maharashtra"/>
    <x v="0"/>
    <n v="3"/>
    <s v="No Return"/>
    <n v="4"/>
    <s v="Cancelled"/>
  </r>
  <r>
    <s v="ORD00082"/>
    <x v="58"/>
    <s v="CUST861"/>
    <s v="Riya"/>
    <x v="1"/>
    <n v="19"/>
    <s v="Keyboard"/>
    <x v="0"/>
    <x v="1"/>
    <x v="9"/>
    <n v="2"/>
    <n v="44220"/>
    <n v="15"/>
    <n v="13266"/>
    <n v="13531.32"/>
    <n v="258"/>
    <n v="88963.32"/>
    <s v="UPI"/>
    <s v="Mobile App"/>
    <s v="Pune"/>
    <s v="Maharashtra"/>
    <x v="0"/>
    <n v="7"/>
    <s v="Returned"/>
    <n v="2"/>
    <s v="Returned"/>
  </r>
  <r>
    <s v="ORD00083"/>
    <x v="72"/>
    <s v="CUST490"/>
    <s v="Karan"/>
    <x v="0"/>
    <n v="39"/>
    <s v="Camera"/>
    <x v="0"/>
    <x v="5"/>
    <x v="8"/>
    <n v="1"/>
    <n v="41458"/>
    <n v="10"/>
    <n v="4145.8"/>
    <n v="6716.2"/>
    <n v="255"/>
    <n v="44283.4"/>
    <s v="UPI"/>
    <s v="Website"/>
    <s v="Bangalore"/>
    <s v="Karnataka"/>
    <x v="2"/>
    <n v="9"/>
    <s v="Returned"/>
    <n v="2"/>
    <s v="Returned"/>
  </r>
  <r>
    <s v="ORD00084"/>
    <x v="73"/>
    <s v="CUST335"/>
    <s v="Rahul"/>
    <x v="1"/>
    <n v="28"/>
    <s v="Tablet"/>
    <x v="0"/>
    <x v="8"/>
    <x v="5"/>
    <n v="4"/>
    <n v="15002"/>
    <n v="20"/>
    <n v="12001.6"/>
    <n v="8641.15"/>
    <n v="259"/>
    <n v="56906.55"/>
    <s v="Net Banking"/>
    <s v="Mobile App"/>
    <s v="Bangalore"/>
    <s v="Karnataka"/>
    <x v="2"/>
    <n v="1"/>
    <s v="No Return"/>
    <n v="3"/>
    <s v="Shipped"/>
  </r>
  <r>
    <s v="ORD00085"/>
    <x v="74"/>
    <s v="CUST122"/>
    <s v="Karan"/>
    <x v="1"/>
    <n v="29"/>
    <s v="Camera"/>
    <x v="0"/>
    <x v="5"/>
    <x v="0"/>
    <n v="3"/>
    <n v="27664"/>
    <n v="10"/>
    <n v="8299.2000000000007"/>
    <n v="13444.7"/>
    <n v="52"/>
    <n v="88189.5"/>
    <s v="UPI"/>
    <s v="Website"/>
    <s v="Chandigarh"/>
    <s v="Punjab"/>
    <x v="1"/>
    <n v="4"/>
    <s v="Returned"/>
    <n v="3"/>
    <s v="Cancelled"/>
  </r>
  <r>
    <s v="ORD00086"/>
    <x v="75"/>
    <s v="CUST596"/>
    <s v="Rahul"/>
    <x v="0"/>
    <n v="23"/>
    <s v="Laptop"/>
    <x v="0"/>
    <x v="4"/>
    <x v="1"/>
    <n v="1"/>
    <n v="23710"/>
    <n v="5"/>
    <n v="1185.5"/>
    <n v="4054.41"/>
    <n v="33"/>
    <n v="26611.91"/>
    <s v="Card"/>
    <s v="Mobile App"/>
    <s v="Pune"/>
    <s v="Maharashtra"/>
    <x v="0"/>
    <n v="1"/>
    <s v="No Return"/>
    <n v="1"/>
    <s v="Cancelled"/>
  </r>
  <r>
    <s v="ORD00087"/>
    <x v="76"/>
    <s v="CUST253"/>
    <s v="Priya"/>
    <x v="0"/>
    <n v="50"/>
    <s v="Tablet"/>
    <x v="0"/>
    <x v="8"/>
    <x v="2"/>
    <n v="5"/>
    <n v="2722"/>
    <n v="5"/>
    <n v="680.5"/>
    <n v="2327.31"/>
    <n v="444"/>
    <n v="15700.81"/>
    <s v="Cash on Delivery"/>
    <s v="Website"/>
    <s v="Pune"/>
    <s v="Maharashtra"/>
    <x v="0"/>
    <n v="3"/>
    <s v="Returned"/>
    <n v="1"/>
    <s v="Cancelled"/>
  </r>
  <r>
    <s v="ORD00088"/>
    <x v="41"/>
    <s v="CUST231"/>
    <s v="Vikas"/>
    <x v="1"/>
    <n v="53"/>
    <s v="Laptop"/>
    <x v="0"/>
    <x v="4"/>
    <x v="7"/>
    <n v="3"/>
    <n v="26078"/>
    <n v="10"/>
    <n v="7823.4"/>
    <n v="12673.91"/>
    <n v="236"/>
    <n v="83320.509999999995"/>
    <s v="Cash on Delivery"/>
    <s v="Website"/>
    <s v="Pune"/>
    <s v="Maharashtra"/>
    <x v="0"/>
    <n v="5"/>
    <s v="Returned"/>
    <n v="5"/>
    <s v="Cancelled"/>
  </r>
  <r>
    <s v="ORD00089"/>
    <x v="77"/>
    <s v="CUST261"/>
    <s v="Priya"/>
    <x v="0"/>
    <n v="56"/>
    <s v="Headphones"/>
    <x v="0"/>
    <x v="0"/>
    <x v="4"/>
    <n v="3"/>
    <n v="15789"/>
    <n v="15"/>
    <n v="7105.05"/>
    <n v="7247.15"/>
    <n v="301"/>
    <n v="47810.1"/>
    <s v="Card"/>
    <s v="Website"/>
    <s v="Delhi"/>
    <s v="Delhi"/>
    <x v="1"/>
    <n v="4"/>
    <s v="No Return"/>
    <n v="3"/>
    <s v="Returned"/>
  </r>
  <r>
    <s v="ORD00090"/>
    <x v="78"/>
    <s v="CUST992"/>
    <s v="Rahul"/>
    <x v="0"/>
    <n v="32"/>
    <s v="Mouse"/>
    <x v="0"/>
    <x v="9"/>
    <x v="7"/>
    <n v="2"/>
    <n v="23965"/>
    <n v="20"/>
    <n v="9586"/>
    <n v="6901.92"/>
    <n v="167"/>
    <n v="45412.92"/>
    <s v="Card"/>
    <s v="Mobile App"/>
    <s v="Jaipur"/>
    <s v="Rajasthan"/>
    <x v="1"/>
    <n v="1"/>
    <s v="Returned"/>
    <n v="1"/>
    <s v="Returned"/>
  </r>
  <r>
    <s v="ORD00091"/>
    <x v="2"/>
    <s v="CUST689"/>
    <s v="Sneha"/>
    <x v="1"/>
    <n v="34"/>
    <s v="Watch"/>
    <x v="1"/>
    <x v="7"/>
    <x v="3"/>
    <n v="1"/>
    <n v="29036"/>
    <n v="10"/>
    <n v="2903.6"/>
    <n v="4703.83"/>
    <n v="336"/>
    <n v="31172.23"/>
    <s v="Cash on Delivery"/>
    <s v="Mobile App"/>
    <s v="Delhi"/>
    <s v="Delhi"/>
    <x v="1"/>
    <n v="7"/>
    <s v="Returned"/>
    <n v="2"/>
    <s v="Delivered"/>
  </r>
  <r>
    <s v="ORD00092"/>
    <x v="79"/>
    <s v="CUST468"/>
    <s v="Vikas"/>
    <x v="0"/>
    <n v="55"/>
    <s v="Camera"/>
    <x v="0"/>
    <x v="5"/>
    <x v="9"/>
    <n v="4"/>
    <n v="24259"/>
    <n v="20"/>
    <n v="19407.2"/>
    <n v="13973.18"/>
    <n v="445"/>
    <n v="92046.98"/>
    <s v="Cash on Delivery"/>
    <s v="Mobile App"/>
    <s v="Pune"/>
    <s v="Maharashtra"/>
    <x v="0"/>
    <n v="1"/>
    <s v="No Return"/>
    <n v="5"/>
    <s v="Shipped"/>
  </r>
  <r>
    <s v="ORD00093"/>
    <x v="80"/>
    <s v="CUST532"/>
    <s v="Rahul"/>
    <x v="1"/>
    <n v="55"/>
    <s v="Headphones"/>
    <x v="0"/>
    <x v="0"/>
    <x v="1"/>
    <n v="4"/>
    <n v="27999"/>
    <n v="0"/>
    <n v="0"/>
    <n v="20159.28"/>
    <n v="169"/>
    <n v="132324.28"/>
    <s v="Net Banking"/>
    <s v="Mobile App"/>
    <s v="Bangalore"/>
    <s v="Karnataka"/>
    <x v="2"/>
    <n v="8"/>
    <s v="Returned"/>
    <n v="2"/>
    <s v="Shipped"/>
  </r>
  <r>
    <s v="ORD00094"/>
    <x v="80"/>
    <s v="CUST256"/>
    <s v="Vikas"/>
    <x v="0"/>
    <n v="54"/>
    <s v="Tablet"/>
    <x v="0"/>
    <x v="8"/>
    <x v="0"/>
    <n v="5"/>
    <n v="44136"/>
    <n v="10"/>
    <n v="22068"/>
    <n v="35750.160000000003"/>
    <n v="127"/>
    <n v="234489.16"/>
    <s v="Cash on Delivery"/>
    <s v="Website"/>
    <s v="Pune"/>
    <s v="Maharashtra"/>
    <x v="0"/>
    <n v="8"/>
    <s v="No Return"/>
    <n v="5"/>
    <s v="Returned"/>
  </r>
  <r>
    <s v="ORD00095"/>
    <x v="81"/>
    <s v="CUST264"/>
    <s v="Riya"/>
    <x v="1"/>
    <n v="55"/>
    <s v="Camera"/>
    <x v="0"/>
    <x v="5"/>
    <x v="1"/>
    <n v="5"/>
    <n v="34596"/>
    <n v="15"/>
    <n v="25947"/>
    <n v="26465.94"/>
    <n v="316"/>
    <n v="173814.94"/>
    <s v="UPI"/>
    <s v="Mobile App"/>
    <s v="Mumbai"/>
    <s v="Maharashtra"/>
    <x v="0"/>
    <n v="7"/>
    <s v="No Return"/>
    <n v="1"/>
    <s v="Returned"/>
  </r>
  <r>
    <s v="ORD00096"/>
    <x v="82"/>
    <s v="CUST664"/>
    <s v="Amit"/>
    <x v="0"/>
    <n v="51"/>
    <s v="Camera"/>
    <x v="0"/>
    <x v="5"/>
    <x v="2"/>
    <n v="1"/>
    <n v="30323"/>
    <n v="15"/>
    <n v="4548.45"/>
    <n v="4639.42"/>
    <n v="45"/>
    <n v="30458.97"/>
    <s v="Card"/>
    <s v="Mobile App"/>
    <s v="Pune"/>
    <s v="Maharashtra"/>
    <x v="0"/>
    <n v="1"/>
    <s v="Returned"/>
    <n v="4"/>
    <s v="Cancelled"/>
  </r>
  <r>
    <s v="ORD00097"/>
    <x v="15"/>
    <s v="CUST168"/>
    <s v="Vikas"/>
    <x v="0"/>
    <n v="27"/>
    <s v="Mouse"/>
    <x v="0"/>
    <x v="9"/>
    <x v="5"/>
    <n v="4"/>
    <n v="14331"/>
    <n v="0"/>
    <n v="0"/>
    <n v="10318.32"/>
    <n v="41"/>
    <n v="67683.320000000007"/>
    <s v="Card"/>
    <s v="Website"/>
    <s v="Lucknow"/>
    <s v="Uttar Pradesh"/>
    <x v="1"/>
    <n v="1"/>
    <s v="Returned"/>
    <n v="4"/>
    <s v="Delivered"/>
  </r>
  <r>
    <s v="ORD00098"/>
    <x v="83"/>
    <s v="CUST631"/>
    <s v="Arjun"/>
    <x v="0"/>
    <n v="24"/>
    <s v="Shoes"/>
    <x v="1"/>
    <x v="2"/>
    <x v="7"/>
    <n v="3"/>
    <n v="3679"/>
    <n v="10"/>
    <n v="1103.7"/>
    <n v="1787.99"/>
    <n v="262"/>
    <n v="11983.29"/>
    <s v="Cash on Delivery"/>
    <s v="Mobile App"/>
    <s v="Mumbai"/>
    <s v="Maharashtra"/>
    <x v="0"/>
    <n v="4"/>
    <s v="Returned"/>
    <n v="1"/>
    <s v="Delivered"/>
  </r>
  <r>
    <s v="ORD00099"/>
    <x v="36"/>
    <s v="CUST643"/>
    <s v="Karan"/>
    <x v="0"/>
    <n v="56"/>
    <s v="Laptop"/>
    <x v="0"/>
    <x v="4"/>
    <x v="4"/>
    <n v="3"/>
    <n v="25123"/>
    <n v="20"/>
    <n v="15073.8"/>
    <n v="10853.14"/>
    <n v="393"/>
    <n v="71541.34"/>
    <s v="Net Banking"/>
    <s v="Website"/>
    <s v="Bangalore"/>
    <s v="Karnataka"/>
    <x v="2"/>
    <n v="10"/>
    <s v="Returned"/>
    <n v="5"/>
    <s v="Delivered"/>
  </r>
  <r>
    <s v="ORD00100"/>
    <x v="84"/>
    <s v="CUST540"/>
    <s v="Priya"/>
    <x v="1"/>
    <n v="41"/>
    <s v="Watch"/>
    <x v="1"/>
    <x v="7"/>
    <x v="5"/>
    <n v="4"/>
    <n v="46566"/>
    <n v="10"/>
    <n v="18626.400000000001"/>
    <n v="30174.77"/>
    <n v="402"/>
    <n v="198214.37"/>
    <s v="UPI"/>
    <s v="Website"/>
    <s v="Chandigarh"/>
    <s v="Punjab"/>
    <x v="1"/>
    <n v="7"/>
    <s v="Returned"/>
    <n v="4"/>
    <s v="Delivered"/>
  </r>
  <r>
    <s v="ORD00101"/>
    <x v="61"/>
    <s v="CUST796"/>
    <s v="Arjun"/>
    <x v="0"/>
    <n v="60"/>
    <s v="Tablet"/>
    <x v="0"/>
    <x v="8"/>
    <x v="2"/>
    <n v="1"/>
    <n v="42289"/>
    <n v="20"/>
    <n v="8457.7999999999993"/>
    <n v="6089.62"/>
    <n v="250"/>
    <n v="40170.82"/>
    <s v="Cash on Delivery"/>
    <s v="Mobile App"/>
    <s v="Delhi"/>
    <s v="Delhi"/>
    <x v="1"/>
    <n v="1"/>
    <s v="No Return"/>
    <n v="2"/>
    <s v="Returned"/>
  </r>
  <r>
    <s v="ORD00102"/>
    <x v="85"/>
    <s v="CUST371"/>
    <s v="Karan"/>
    <x v="0"/>
    <n v="31"/>
    <s v="Shoes"/>
    <x v="1"/>
    <x v="2"/>
    <x v="4"/>
    <n v="5"/>
    <n v="4012"/>
    <n v="0"/>
    <n v="0"/>
    <n v="3610.8"/>
    <n v="329"/>
    <n v="23999.8"/>
    <s v="Card"/>
    <s v="Mobile App"/>
    <s v="Bangalore"/>
    <s v="Karnataka"/>
    <x v="2"/>
    <n v="8"/>
    <s v="Returned"/>
    <n v="4"/>
    <s v="Delivered"/>
  </r>
  <r>
    <s v="ORD00103"/>
    <x v="86"/>
    <s v="CUST769"/>
    <s v="Priya"/>
    <x v="0"/>
    <n v="52"/>
    <s v="Laptop"/>
    <x v="0"/>
    <x v="4"/>
    <x v="8"/>
    <n v="2"/>
    <n v="30405"/>
    <n v="0"/>
    <n v="0"/>
    <n v="10945.8"/>
    <n v="301"/>
    <n v="72056.800000000003"/>
    <s v="Net Banking"/>
    <s v="Mobile App"/>
    <s v="Jaipur"/>
    <s v="Rajasthan"/>
    <x v="1"/>
    <n v="8"/>
    <s v="No Return"/>
    <n v="5"/>
    <s v="Cancelled"/>
  </r>
  <r>
    <s v="ORD00104"/>
    <x v="87"/>
    <s v="CUST785"/>
    <s v="Anjali"/>
    <x v="0"/>
    <n v="23"/>
    <s v="Phone"/>
    <x v="0"/>
    <x v="6"/>
    <x v="5"/>
    <n v="4"/>
    <n v="19141"/>
    <n v="20"/>
    <n v="15312.8"/>
    <n v="11025.22"/>
    <n v="482"/>
    <n v="72758.42"/>
    <s v="Card"/>
    <s v="Website"/>
    <s v="Delhi"/>
    <s v="Delhi"/>
    <x v="1"/>
    <n v="5"/>
    <s v="Returned"/>
    <n v="4"/>
    <s v="Returned"/>
  </r>
  <r>
    <s v="ORD00105"/>
    <x v="49"/>
    <s v="CUST968"/>
    <s v="Arjun"/>
    <x v="1"/>
    <n v="22"/>
    <s v="Backpack"/>
    <x v="2"/>
    <x v="3"/>
    <x v="4"/>
    <n v="4"/>
    <n v="19962"/>
    <n v="5"/>
    <n v="3992.4"/>
    <n v="13654.01"/>
    <n v="104"/>
    <n v="89613.61"/>
    <s v="Cash on Delivery"/>
    <s v="Website"/>
    <s v="Pune"/>
    <s v="Maharashtra"/>
    <x v="0"/>
    <n v="7"/>
    <s v="Returned"/>
    <n v="5"/>
    <s v="Returned"/>
  </r>
  <r>
    <s v="ORD00106"/>
    <x v="88"/>
    <s v="CUST430"/>
    <s v="Sneha"/>
    <x v="0"/>
    <n v="46"/>
    <s v="Backpack"/>
    <x v="2"/>
    <x v="3"/>
    <x v="2"/>
    <n v="5"/>
    <n v="30045"/>
    <n v="0"/>
    <n v="0"/>
    <n v="27040.5"/>
    <n v="295"/>
    <n v="177560.5"/>
    <s v="Cash on Delivery"/>
    <s v="Mobile App"/>
    <s v="Patiala"/>
    <s v="Punjab"/>
    <x v="1"/>
    <n v="9"/>
    <s v="No Return"/>
    <n v="2"/>
    <s v="Shipped"/>
  </r>
  <r>
    <s v="ORD00107"/>
    <x v="42"/>
    <s v="CUST756"/>
    <s v="Karan"/>
    <x v="0"/>
    <n v="33"/>
    <s v="Headphones"/>
    <x v="0"/>
    <x v="0"/>
    <x v="8"/>
    <n v="1"/>
    <n v="30617"/>
    <n v="0"/>
    <n v="0"/>
    <n v="5511.06"/>
    <n v="291"/>
    <n v="36419.06"/>
    <s v="Net Banking"/>
    <s v="Website"/>
    <s v="Mumbai"/>
    <s v="Maharashtra"/>
    <x v="0"/>
    <n v="9"/>
    <s v="Returned"/>
    <n v="5"/>
    <s v="Cancelled"/>
  </r>
  <r>
    <s v="ORD00108"/>
    <x v="89"/>
    <s v="CUST755"/>
    <s v="Sneha"/>
    <x v="1"/>
    <n v="29"/>
    <s v="Tablet"/>
    <x v="0"/>
    <x v="8"/>
    <x v="1"/>
    <n v="1"/>
    <n v="36884"/>
    <n v="5"/>
    <n v="1844.2"/>
    <n v="6307.16"/>
    <n v="88"/>
    <n v="41434.959999999999"/>
    <s v="Cash on Delivery"/>
    <s v="Mobile App"/>
    <s v="Patiala"/>
    <s v="Punjab"/>
    <x v="1"/>
    <n v="2"/>
    <s v="Returned"/>
    <n v="2"/>
    <s v="Shipped"/>
  </r>
  <r>
    <s v="ORD00109"/>
    <x v="90"/>
    <s v="CUST588"/>
    <s v="Anjali"/>
    <x v="1"/>
    <n v="35"/>
    <s v="Watch"/>
    <x v="1"/>
    <x v="7"/>
    <x v="7"/>
    <n v="2"/>
    <n v="44392"/>
    <n v="10"/>
    <n v="8878.4"/>
    <n v="14383.01"/>
    <n v="36"/>
    <n v="94324.61"/>
    <s v="Card"/>
    <s v="Website"/>
    <s v="Mumbai"/>
    <s v="Maharashtra"/>
    <x v="0"/>
    <n v="4"/>
    <s v="Returned"/>
    <n v="3"/>
    <s v="Returned"/>
  </r>
  <r>
    <s v="ORD00110"/>
    <x v="91"/>
    <s v="CUST680"/>
    <s v="Riya"/>
    <x v="0"/>
    <n v="49"/>
    <s v="Backpack"/>
    <x v="2"/>
    <x v="3"/>
    <x v="1"/>
    <n v="2"/>
    <n v="45616"/>
    <n v="15"/>
    <n v="13684.8"/>
    <n v="13958.5"/>
    <n v="173"/>
    <n v="91678.7"/>
    <s v="Net Banking"/>
    <s v="Mobile App"/>
    <s v="Bangalore"/>
    <s v="Karnataka"/>
    <x v="2"/>
    <n v="4"/>
    <s v="Returned"/>
    <n v="5"/>
    <s v="Cancelled"/>
  </r>
  <r>
    <s v="ORD00111"/>
    <x v="92"/>
    <s v="CUST923"/>
    <s v="Arjun"/>
    <x v="1"/>
    <n v="25"/>
    <s v="Phone"/>
    <x v="0"/>
    <x v="6"/>
    <x v="5"/>
    <n v="4"/>
    <n v="13466"/>
    <n v="15"/>
    <n v="8079.6"/>
    <n v="8241.19"/>
    <n v="298"/>
    <n v="54323.59"/>
    <s v="Card"/>
    <s v="Mobile App"/>
    <s v="Lucknow"/>
    <s v="Uttar Pradesh"/>
    <x v="1"/>
    <n v="6"/>
    <s v="No Return"/>
    <n v="5"/>
    <s v="Cancelled"/>
  </r>
  <r>
    <s v="ORD00112"/>
    <x v="93"/>
    <s v="CUST454"/>
    <s v="Arjun"/>
    <x v="0"/>
    <n v="53"/>
    <s v="Keyboard"/>
    <x v="0"/>
    <x v="1"/>
    <x v="0"/>
    <n v="3"/>
    <n v="10297"/>
    <n v="5"/>
    <n v="1544.55"/>
    <n v="5282.36"/>
    <n v="382"/>
    <n v="35010.81"/>
    <s v="UPI"/>
    <s v="Mobile App"/>
    <s v="Jaipur"/>
    <s v="Rajasthan"/>
    <x v="1"/>
    <n v="4"/>
    <s v="No Return"/>
    <n v="1"/>
    <s v="Returned"/>
  </r>
  <r>
    <s v="ORD00113"/>
    <x v="94"/>
    <s v="CUST221"/>
    <s v="Neha"/>
    <x v="0"/>
    <n v="38"/>
    <s v="Mouse"/>
    <x v="0"/>
    <x v="9"/>
    <x v="5"/>
    <n v="2"/>
    <n v="20743"/>
    <n v="20"/>
    <n v="8297.2000000000007"/>
    <n v="5973.98"/>
    <n v="397"/>
    <n v="39559.78"/>
    <s v="UPI"/>
    <s v="Website"/>
    <s v="Mumbai"/>
    <s v="Maharashtra"/>
    <x v="0"/>
    <n v="8"/>
    <s v="No Return"/>
    <n v="1"/>
    <s v="Delivered"/>
  </r>
  <r>
    <s v="ORD00114"/>
    <x v="95"/>
    <s v="CUST299"/>
    <s v="Neha"/>
    <x v="1"/>
    <n v="56"/>
    <s v="Mouse"/>
    <x v="0"/>
    <x v="9"/>
    <x v="7"/>
    <n v="3"/>
    <n v="45793"/>
    <n v="0"/>
    <n v="0"/>
    <n v="24728.22"/>
    <n v="20"/>
    <n v="162127.22"/>
    <s v="UPI"/>
    <s v="Website"/>
    <s v="Pune"/>
    <s v="Maharashtra"/>
    <x v="0"/>
    <n v="5"/>
    <s v="No Return"/>
    <n v="5"/>
    <s v="Delivered"/>
  </r>
  <r>
    <s v="ORD00115"/>
    <x v="96"/>
    <s v="CUST447"/>
    <s v="Karan"/>
    <x v="0"/>
    <n v="24"/>
    <s v="Backpack"/>
    <x v="2"/>
    <x v="3"/>
    <x v="2"/>
    <n v="5"/>
    <n v="39903"/>
    <n v="20"/>
    <n v="39903"/>
    <n v="28730.16"/>
    <n v="492"/>
    <n v="188834.16"/>
    <s v="Card"/>
    <s v="Mobile App"/>
    <s v="Patiala"/>
    <s v="Punjab"/>
    <x v="1"/>
    <n v="2"/>
    <s v="Returned"/>
    <n v="5"/>
    <s v="Returned"/>
  </r>
  <r>
    <s v="ORD00116"/>
    <x v="97"/>
    <s v="CUST732"/>
    <s v="Arjun"/>
    <x v="1"/>
    <n v="58"/>
    <s v="Headphones"/>
    <x v="0"/>
    <x v="0"/>
    <x v="1"/>
    <n v="3"/>
    <n v="22776"/>
    <n v="0"/>
    <n v="0"/>
    <n v="12299.04"/>
    <n v="94"/>
    <n v="80721.039999999994"/>
    <s v="UPI"/>
    <s v="Mobile App"/>
    <s v="Jaipur"/>
    <s v="Rajasthan"/>
    <x v="1"/>
    <n v="6"/>
    <s v="No Return"/>
    <n v="1"/>
    <s v="Delivered"/>
  </r>
  <r>
    <s v="ORD00117"/>
    <x v="75"/>
    <s v="CUST185"/>
    <s v="Riya"/>
    <x v="1"/>
    <n v="30"/>
    <s v="Tablet"/>
    <x v="0"/>
    <x v="8"/>
    <x v="7"/>
    <n v="5"/>
    <n v="18787"/>
    <n v="20"/>
    <n v="18787"/>
    <n v="13526.64"/>
    <n v="101"/>
    <n v="88775.64"/>
    <s v="Card"/>
    <s v="Mobile App"/>
    <s v="Pune"/>
    <s v="Maharashtra"/>
    <x v="0"/>
    <n v="4"/>
    <s v="Returned"/>
    <n v="5"/>
    <s v="Delivered"/>
  </r>
  <r>
    <s v="ORD00118"/>
    <x v="98"/>
    <s v="CUST728"/>
    <s v="Neha"/>
    <x v="0"/>
    <n v="28"/>
    <s v="Headphones"/>
    <x v="0"/>
    <x v="0"/>
    <x v="0"/>
    <n v="1"/>
    <n v="956"/>
    <n v="20"/>
    <n v="191.2"/>
    <n v="137.66"/>
    <n v="446"/>
    <n v="1348.46"/>
    <s v="Cash on Delivery"/>
    <s v="Mobile App"/>
    <s v="Pune"/>
    <s v="Maharashtra"/>
    <x v="0"/>
    <n v="3"/>
    <s v="Returned"/>
    <n v="2"/>
    <s v="Returned"/>
  </r>
  <r>
    <s v="ORD00119"/>
    <x v="99"/>
    <s v="CUST221"/>
    <s v="Anjali"/>
    <x v="1"/>
    <n v="20"/>
    <s v="Phone"/>
    <x v="0"/>
    <x v="6"/>
    <x v="4"/>
    <n v="5"/>
    <n v="28102"/>
    <n v="5"/>
    <n v="7025.5"/>
    <n v="24027.21"/>
    <n v="281"/>
    <n v="157792.71"/>
    <s v="Card"/>
    <s v="Website"/>
    <s v="Patiala"/>
    <s v="Punjab"/>
    <x v="1"/>
    <n v="5"/>
    <s v="No Return"/>
    <n v="3"/>
    <s v="Delivered"/>
  </r>
  <r>
    <s v="ORD00120"/>
    <x v="100"/>
    <s v="CUST201"/>
    <s v="Amit"/>
    <x v="0"/>
    <n v="29"/>
    <s v="Tablet"/>
    <x v="0"/>
    <x v="8"/>
    <x v="8"/>
    <n v="4"/>
    <n v="2455"/>
    <n v="5"/>
    <n v="491"/>
    <n v="1679.22"/>
    <n v="255"/>
    <n v="11263.22"/>
    <s v="UPI"/>
    <s v="Mobile App"/>
    <s v="Patiala"/>
    <s v="Punjab"/>
    <x v="1"/>
    <n v="4"/>
    <s v="No Return"/>
    <n v="4"/>
    <s v="Delivered"/>
  </r>
  <r>
    <s v="ORD00121"/>
    <x v="101"/>
    <s v="CUST978"/>
    <s v="Amit"/>
    <x v="0"/>
    <n v="39"/>
    <s v="Backpack"/>
    <x v="2"/>
    <x v="3"/>
    <x v="7"/>
    <n v="2"/>
    <n v="14902"/>
    <n v="20"/>
    <n v="5960.8"/>
    <n v="4291.78"/>
    <n v="348"/>
    <n v="28482.98"/>
    <s v="Card"/>
    <s v="Mobile App"/>
    <s v="Jaipur"/>
    <s v="Rajasthan"/>
    <x v="1"/>
    <n v="8"/>
    <s v="No Return"/>
    <n v="1"/>
    <s v="Cancelled"/>
  </r>
  <r>
    <s v="ORD00122"/>
    <x v="102"/>
    <s v="CUST939"/>
    <s v="Karan"/>
    <x v="0"/>
    <n v="30"/>
    <s v="Shoes"/>
    <x v="1"/>
    <x v="2"/>
    <x v="8"/>
    <n v="2"/>
    <n v="13003"/>
    <n v="5"/>
    <n v="1300.3"/>
    <n v="4447.03"/>
    <n v="199"/>
    <n v="29351.73"/>
    <s v="Net Banking"/>
    <s v="Mobile App"/>
    <s v="Pune"/>
    <s v="Maharashtra"/>
    <x v="0"/>
    <n v="1"/>
    <s v="Returned"/>
    <n v="5"/>
    <s v="Delivered"/>
  </r>
  <r>
    <s v="ORD00123"/>
    <x v="103"/>
    <s v="CUST385"/>
    <s v="Arjun"/>
    <x v="1"/>
    <n v="44"/>
    <s v="Laptop"/>
    <x v="0"/>
    <x v="4"/>
    <x v="4"/>
    <n v="5"/>
    <n v="7255"/>
    <n v="5"/>
    <n v="1813.75"/>
    <n v="6203.02"/>
    <n v="388"/>
    <n v="41052.28"/>
    <s v="Cash on Delivery"/>
    <s v="Website"/>
    <s v="Chandigarh"/>
    <s v="Punjab"/>
    <x v="1"/>
    <n v="10"/>
    <s v="Returned"/>
    <n v="2"/>
    <s v="Cancelled"/>
  </r>
  <r>
    <s v="ORD00124"/>
    <x v="2"/>
    <s v="CUST978"/>
    <s v="Riya"/>
    <x v="0"/>
    <n v="39"/>
    <s v="Watch"/>
    <x v="1"/>
    <x v="7"/>
    <x v="6"/>
    <n v="1"/>
    <n v="31663"/>
    <n v="5"/>
    <n v="1583.15"/>
    <n v="5414.37"/>
    <n v="166"/>
    <n v="35660.22"/>
    <s v="Card"/>
    <s v="Website"/>
    <s v="Chandigarh"/>
    <s v="Punjab"/>
    <x v="1"/>
    <n v="1"/>
    <s v="Returned"/>
    <n v="2"/>
    <s v="Returned"/>
  </r>
  <r>
    <s v="ORD00125"/>
    <x v="104"/>
    <s v="CUST323"/>
    <s v="Vikas"/>
    <x v="0"/>
    <n v="40"/>
    <s v="Watch"/>
    <x v="1"/>
    <x v="7"/>
    <x v="1"/>
    <n v="2"/>
    <n v="48930"/>
    <n v="10"/>
    <n v="9786"/>
    <n v="15853.32"/>
    <n v="400"/>
    <n v="104327.32"/>
    <s v="Card"/>
    <s v="Mobile App"/>
    <s v="Jaipur"/>
    <s v="Rajasthan"/>
    <x v="1"/>
    <n v="10"/>
    <s v="No Return"/>
    <n v="1"/>
    <s v="Cancelled"/>
  </r>
  <r>
    <s v="ORD00126"/>
    <x v="22"/>
    <s v="CUST813"/>
    <s v="Arjun"/>
    <x v="1"/>
    <n v="42"/>
    <s v="Mouse"/>
    <x v="0"/>
    <x v="9"/>
    <x v="7"/>
    <n v="4"/>
    <n v="11876"/>
    <n v="20"/>
    <n v="9500.7999999999993"/>
    <n v="6840.58"/>
    <n v="31"/>
    <n v="44874.78"/>
    <s v="Card"/>
    <s v="Website"/>
    <s v="Mumbai"/>
    <s v="Maharashtra"/>
    <x v="0"/>
    <n v="3"/>
    <s v="No Return"/>
    <n v="3"/>
    <s v="Returned"/>
  </r>
  <r>
    <s v="ORD00127"/>
    <x v="105"/>
    <s v="CUST709"/>
    <s v="Vikas"/>
    <x v="0"/>
    <n v="18"/>
    <s v="Shoes"/>
    <x v="1"/>
    <x v="2"/>
    <x v="5"/>
    <n v="3"/>
    <n v="6898"/>
    <n v="10"/>
    <n v="2069.4"/>
    <n v="3352.43"/>
    <n v="417"/>
    <n v="22394.03"/>
    <s v="Card"/>
    <s v="Website"/>
    <s v="Jaipur"/>
    <s v="Rajasthan"/>
    <x v="1"/>
    <n v="4"/>
    <s v="No Return"/>
    <n v="2"/>
    <s v="Delivered"/>
  </r>
  <r>
    <s v="ORD00128"/>
    <x v="73"/>
    <s v="CUST865"/>
    <s v="Arjun"/>
    <x v="1"/>
    <n v="33"/>
    <s v="Phone"/>
    <x v="0"/>
    <x v="6"/>
    <x v="3"/>
    <n v="5"/>
    <n v="27664"/>
    <n v="0"/>
    <n v="0"/>
    <n v="24897.599999999999"/>
    <n v="18"/>
    <n v="163235.6"/>
    <s v="Net Banking"/>
    <s v="Mobile App"/>
    <s v="Delhi"/>
    <s v="Delhi"/>
    <x v="1"/>
    <n v="10"/>
    <s v="Returned"/>
    <n v="3"/>
    <s v="Returned"/>
  </r>
  <r>
    <s v="ORD00129"/>
    <x v="106"/>
    <s v="CUST339"/>
    <s v="Rahul"/>
    <x v="1"/>
    <n v="25"/>
    <s v="Laptop"/>
    <x v="0"/>
    <x v="4"/>
    <x v="7"/>
    <n v="5"/>
    <n v="31878"/>
    <n v="5"/>
    <n v="7969.5"/>
    <n v="27255.69"/>
    <n v="288"/>
    <n v="178964.19"/>
    <s v="Cash on Delivery"/>
    <s v="Mobile App"/>
    <s v="Lucknow"/>
    <s v="Uttar Pradesh"/>
    <x v="1"/>
    <n v="7"/>
    <s v="No Return"/>
    <n v="4"/>
    <s v="Returned"/>
  </r>
  <r>
    <s v="ORD00130"/>
    <x v="20"/>
    <s v="CUST389"/>
    <s v="Karan"/>
    <x v="0"/>
    <n v="40"/>
    <s v="Mouse"/>
    <x v="0"/>
    <x v="9"/>
    <x v="6"/>
    <n v="2"/>
    <n v="33074"/>
    <n v="10"/>
    <n v="6614.8"/>
    <n v="10715.98"/>
    <n v="377"/>
    <n v="70626.179999999993"/>
    <s v="Net Banking"/>
    <s v="Website"/>
    <s v="Delhi"/>
    <s v="Delhi"/>
    <x v="1"/>
    <n v="4"/>
    <s v="Returned"/>
    <n v="3"/>
    <s v="Delivered"/>
  </r>
  <r>
    <s v="ORD00131"/>
    <x v="107"/>
    <s v="CUST455"/>
    <s v="Anjali"/>
    <x v="0"/>
    <n v="29"/>
    <s v="Tablet"/>
    <x v="0"/>
    <x v="8"/>
    <x v="5"/>
    <n v="1"/>
    <n v="24321"/>
    <n v="10"/>
    <n v="2432.1"/>
    <n v="3940"/>
    <n v="350"/>
    <n v="26178.9"/>
    <s v="Cash on Delivery"/>
    <s v="Mobile App"/>
    <s v="Delhi"/>
    <s v="Delhi"/>
    <x v="1"/>
    <n v="3"/>
    <s v="Returned"/>
    <n v="5"/>
    <s v="Delivered"/>
  </r>
  <r>
    <s v="ORD00132"/>
    <x v="108"/>
    <s v="CUST831"/>
    <s v="Anjali"/>
    <x v="0"/>
    <n v="45"/>
    <s v="Laptop"/>
    <x v="0"/>
    <x v="4"/>
    <x v="8"/>
    <n v="4"/>
    <n v="42895"/>
    <n v="15"/>
    <n v="25737"/>
    <n v="26251.74"/>
    <n v="98"/>
    <n v="172192.74"/>
    <s v="Card"/>
    <s v="Website"/>
    <s v="Lucknow"/>
    <s v="Uttar Pradesh"/>
    <x v="1"/>
    <n v="9"/>
    <s v="Returned"/>
    <n v="1"/>
    <s v="Shipped"/>
  </r>
  <r>
    <s v="ORD00133"/>
    <x v="5"/>
    <s v="CUST726"/>
    <s v="Rahul"/>
    <x v="0"/>
    <n v="58"/>
    <s v="Keyboard"/>
    <x v="0"/>
    <x v="1"/>
    <x v="7"/>
    <n v="5"/>
    <n v="48980"/>
    <n v="0"/>
    <n v="0"/>
    <n v="44082"/>
    <n v="96"/>
    <n v="289078"/>
    <s v="Card"/>
    <s v="Website"/>
    <s v="Jaipur"/>
    <s v="Rajasthan"/>
    <x v="1"/>
    <n v="5"/>
    <s v="Returned"/>
    <n v="2"/>
    <s v="Returned"/>
  </r>
  <r>
    <s v="ORD00134"/>
    <x v="109"/>
    <s v="CUST979"/>
    <s v="Arjun"/>
    <x v="1"/>
    <n v="33"/>
    <s v="Tablet"/>
    <x v="0"/>
    <x v="8"/>
    <x v="8"/>
    <n v="1"/>
    <n v="49527"/>
    <n v="0"/>
    <n v="0"/>
    <n v="8914.86"/>
    <n v="456"/>
    <n v="58897.86"/>
    <s v="UPI"/>
    <s v="Website"/>
    <s v="Pune"/>
    <s v="Maharashtra"/>
    <x v="0"/>
    <n v="5"/>
    <s v="Returned"/>
    <n v="5"/>
    <s v="Returned"/>
  </r>
  <r>
    <s v="ORD00135"/>
    <x v="110"/>
    <s v="CUST262"/>
    <s v="Sneha"/>
    <x v="0"/>
    <n v="55"/>
    <s v="Tablet"/>
    <x v="0"/>
    <x v="8"/>
    <x v="5"/>
    <n v="4"/>
    <n v="24297"/>
    <n v="5"/>
    <n v="4859.3999999999996"/>
    <n v="16619.150000000001"/>
    <n v="167"/>
    <n v="109114.75"/>
    <s v="Cash on Delivery"/>
    <s v="Website"/>
    <s v="Lucknow"/>
    <s v="Uttar Pradesh"/>
    <x v="1"/>
    <n v="5"/>
    <s v="No Return"/>
    <n v="1"/>
    <s v="Delivered"/>
  </r>
  <r>
    <s v="ORD00136"/>
    <x v="86"/>
    <s v="CUST905"/>
    <s v="Amit"/>
    <x v="1"/>
    <n v="57"/>
    <s v="Laptop"/>
    <x v="0"/>
    <x v="4"/>
    <x v="6"/>
    <n v="5"/>
    <n v="47683"/>
    <n v="5"/>
    <n v="11920.75"/>
    <n v="40768.959999999999"/>
    <n v="420"/>
    <n v="267683.21000000002"/>
    <s v="Net Banking"/>
    <s v="Website"/>
    <s v="Delhi"/>
    <s v="Delhi"/>
    <x v="1"/>
    <n v="4"/>
    <s v="Returned"/>
    <n v="4"/>
    <s v="Delivered"/>
  </r>
  <r>
    <s v="ORD00137"/>
    <x v="111"/>
    <s v="CUST630"/>
    <s v="Priya"/>
    <x v="1"/>
    <n v="59"/>
    <s v="Keyboard"/>
    <x v="0"/>
    <x v="1"/>
    <x v="9"/>
    <n v="3"/>
    <n v="48486"/>
    <n v="0"/>
    <n v="0"/>
    <n v="26182.44"/>
    <n v="460"/>
    <n v="172100.44"/>
    <s v="UPI"/>
    <s v="Website"/>
    <s v="Bangalore"/>
    <s v="Karnataka"/>
    <x v="2"/>
    <n v="6"/>
    <s v="No Return"/>
    <n v="2"/>
    <s v="Cancelled"/>
  </r>
  <r>
    <s v="ORD00138"/>
    <x v="112"/>
    <s v="CUST336"/>
    <s v="Amit"/>
    <x v="1"/>
    <n v="18"/>
    <s v="Laptop"/>
    <x v="0"/>
    <x v="4"/>
    <x v="2"/>
    <n v="4"/>
    <n v="35587"/>
    <n v="10"/>
    <n v="14234.8"/>
    <n v="23060.38"/>
    <n v="243"/>
    <n v="151416.57999999999"/>
    <s v="Card"/>
    <s v="Website"/>
    <s v="Patiala"/>
    <s v="Punjab"/>
    <x v="1"/>
    <n v="3"/>
    <s v="No Return"/>
    <n v="4"/>
    <s v="Shipped"/>
  </r>
  <r>
    <s v="ORD00139"/>
    <x v="104"/>
    <s v="CUST813"/>
    <s v="Rahul"/>
    <x v="1"/>
    <n v="47"/>
    <s v="Camera"/>
    <x v="0"/>
    <x v="5"/>
    <x v="8"/>
    <n v="5"/>
    <n v="38537"/>
    <n v="20"/>
    <n v="38537"/>
    <n v="27746.639999999999"/>
    <n v="428"/>
    <n v="182322.64"/>
    <s v="UPI"/>
    <s v="Mobile App"/>
    <s v="Bangalore"/>
    <s v="Karnataka"/>
    <x v="2"/>
    <n v="8"/>
    <s v="No Return"/>
    <n v="1"/>
    <s v="Shipped"/>
  </r>
  <r>
    <s v="ORD00140"/>
    <x v="113"/>
    <s v="CUST631"/>
    <s v="Neha"/>
    <x v="0"/>
    <n v="18"/>
    <s v="Camera"/>
    <x v="0"/>
    <x v="5"/>
    <x v="7"/>
    <n v="5"/>
    <n v="2675"/>
    <n v="15"/>
    <n v="2006.25"/>
    <n v="2046.38"/>
    <n v="318"/>
    <n v="13733.12"/>
    <s v="Net Banking"/>
    <s v="Website"/>
    <s v="Pune"/>
    <s v="Maharashtra"/>
    <x v="0"/>
    <n v="3"/>
    <s v="Returned"/>
    <n v="1"/>
    <s v="Cancelled"/>
  </r>
  <r>
    <s v="ORD00141"/>
    <x v="40"/>
    <s v="CUST688"/>
    <s v="Amit"/>
    <x v="1"/>
    <n v="43"/>
    <s v="Backpack"/>
    <x v="2"/>
    <x v="3"/>
    <x v="8"/>
    <n v="3"/>
    <n v="31905"/>
    <n v="5"/>
    <n v="4785.75"/>
    <n v="16367.26"/>
    <n v="396"/>
    <n v="107692.51"/>
    <s v="Card"/>
    <s v="Mobile App"/>
    <s v="Patiala"/>
    <s v="Punjab"/>
    <x v="1"/>
    <n v="2"/>
    <s v="Returned"/>
    <n v="5"/>
    <s v="Cancelled"/>
  </r>
  <r>
    <s v="ORD00142"/>
    <x v="114"/>
    <s v="CUST100"/>
    <s v="Rahul"/>
    <x v="1"/>
    <n v="60"/>
    <s v="Camera"/>
    <x v="0"/>
    <x v="5"/>
    <x v="9"/>
    <n v="1"/>
    <n v="37253"/>
    <n v="5"/>
    <n v="1862.65"/>
    <n v="6370.26"/>
    <n v="234"/>
    <n v="41994.61"/>
    <s v="Cash on Delivery"/>
    <s v="Website"/>
    <s v="Jaipur"/>
    <s v="Rajasthan"/>
    <x v="1"/>
    <n v="4"/>
    <s v="No Return"/>
    <n v="1"/>
    <s v="Delivered"/>
  </r>
  <r>
    <s v="ORD00143"/>
    <x v="115"/>
    <s v="CUST905"/>
    <s v="Amit"/>
    <x v="0"/>
    <n v="24"/>
    <s v="Laptop"/>
    <x v="0"/>
    <x v="4"/>
    <x v="6"/>
    <n v="1"/>
    <n v="7447"/>
    <n v="20"/>
    <n v="1489.4"/>
    <n v="1072.3699999999999"/>
    <n v="383"/>
    <n v="7412.97"/>
    <s v="Net Banking"/>
    <s v="Website"/>
    <s v="Delhi"/>
    <s v="Delhi"/>
    <x v="1"/>
    <n v="6"/>
    <s v="No Return"/>
    <n v="5"/>
    <s v="Shipped"/>
  </r>
  <r>
    <s v="ORD00144"/>
    <x v="116"/>
    <s v="CUST345"/>
    <s v="Rahul"/>
    <x v="0"/>
    <n v="27"/>
    <s v="Phone"/>
    <x v="0"/>
    <x v="6"/>
    <x v="6"/>
    <n v="3"/>
    <n v="2465"/>
    <n v="5"/>
    <n v="369.75"/>
    <n v="1264.54"/>
    <n v="407"/>
    <n v="8696.7999999999993"/>
    <s v="Net Banking"/>
    <s v="Mobile App"/>
    <s v="Patiala"/>
    <s v="Punjab"/>
    <x v="1"/>
    <n v="5"/>
    <s v="Returned"/>
    <n v="5"/>
    <s v="Returned"/>
  </r>
  <r>
    <s v="ORD00145"/>
    <x v="72"/>
    <s v="CUST280"/>
    <s v="Amit"/>
    <x v="1"/>
    <n v="52"/>
    <s v="Phone"/>
    <x v="0"/>
    <x v="6"/>
    <x v="4"/>
    <n v="2"/>
    <n v="43125"/>
    <n v="10"/>
    <n v="8625"/>
    <n v="13972.5"/>
    <n v="153"/>
    <n v="91750.5"/>
    <s v="Net Banking"/>
    <s v="Mobile App"/>
    <s v="Lucknow"/>
    <s v="Uttar Pradesh"/>
    <x v="1"/>
    <n v="5"/>
    <s v="Returned"/>
    <n v="2"/>
    <s v="Returned"/>
  </r>
  <r>
    <s v="ORD00146"/>
    <x v="117"/>
    <s v="CUST463"/>
    <s v="Sneha"/>
    <x v="1"/>
    <n v="48"/>
    <s v="Camera"/>
    <x v="0"/>
    <x v="5"/>
    <x v="7"/>
    <n v="2"/>
    <n v="25854"/>
    <n v="15"/>
    <n v="7756.2"/>
    <n v="7911.32"/>
    <n v="26"/>
    <n v="51889.120000000003"/>
    <s v="UPI"/>
    <s v="Mobile App"/>
    <s v="Patiala"/>
    <s v="Punjab"/>
    <x v="1"/>
    <n v="1"/>
    <s v="Returned"/>
    <n v="5"/>
    <s v="Cancelled"/>
  </r>
  <r>
    <s v="ORD00147"/>
    <x v="118"/>
    <s v="CUST400"/>
    <s v="Amit"/>
    <x v="1"/>
    <n v="24"/>
    <s v="Keyboard"/>
    <x v="0"/>
    <x v="1"/>
    <x v="1"/>
    <n v="4"/>
    <n v="24413"/>
    <n v="0"/>
    <n v="0"/>
    <n v="17577.36"/>
    <n v="0"/>
    <n v="115229.36"/>
    <s v="UPI"/>
    <s v="Mobile App"/>
    <s v="Mumbai"/>
    <s v="Maharashtra"/>
    <x v="0"/>
    <n v="2"/>
    <s v="No Return"/>
    <n v="1"/>
    <s v="Shipped"/>
  </r>
  <r>
    <s v="ORD00148"/>
    <x v="119"/>
    <s v="CUST204"/>
    <s v="Riya"/>
    <x v="1"/>
    <n v="59"/>
    <s v="Mouse"/>
    <x v="0"/>
    <x v="9"/>
    <x v="3"/>
    <n v="2"/>
    <n v="8194"/>
    <n v="5"/>
    <n v="819.4"/>
    <n v="2802.35"/>
    <n v="178"/>
    <n v="18548.95"/>
    <s v="Net Banking"/>
    <s v="Mobile App"/>
    <s v="Delhi"/>
    <s v="Delhi"/>
    <x v="1"/>
    <n v="2"/>
    <s v="Returned"/>
    <n v="3"/>
    <s v="Cancelled"/>
  </r>
  <r>
    <s v="ORD00149"/>
    <x v="120"/>
    <s v="CUST237"/>
    <s v="Neha"/>
    <x v="1"/>
    <n v="31"/>
    <s v="Phone"/>
    <x v="0"/>
    <x v="6"/>
    <x v="4"/>
    <n v="2"/>
    <n v="23798"/>
    <n v="5"/>
    <n v="2379.8000000000002"/>
    <n v="8138.92"/>
    <n v="62"/>
    <n v="53417.120000000003"/>
    <s v="Cash on Delivery"/>
    <s v="Mobile App"/>
    <s v="Pune"/>
    <s v="Maharashtra"/>
    <x v="0"/>
    <n v="2"/>
    <s v="Returned"/>
    <n v="5"/>
    <s v="Cancelled"/>
  </r>
  <r>
    <s v="ORD00150"/>
    <x v="121"/>
    <s v="CUST635"/>
    <s v="Priya"/>
    <x v="0"/>
    <n v="50"/>
    <s v="Shoes"/>
    <x v="1"/>
    <x v="2"/>
    <x v="2"/>
    <n v="1"/>
    <n v="26351"/>
    <n v="5"/>
    <n v="1317.55"/>
    <n v="4506.0200000000004"/>
    <n v="205"/>
    <n v="29744.47"/>
    <s v="Cash on Delivery"/>
    <s v="Mobile App"/>
    <s v="Delhi"/>
    <s v="Delhi"/>
    <x v="1"/>
    <n v="9"/>
    <s v="Returned"/>
    <n v="1"/>
    <s v="Delivered"/>
  </r>
  <r>
    <s v="ORD00151"/>
    <x v="122"/>
    <s v="CUST742"/>
    <s v="Neha"/>
    <x v="0"/>
    <n v="40"/>
    <s v="Tablet"/>
    <x v="0"/>
    <x v="8"/>
    <x v="4"/>
    <n v="2"/>
    <n v="32644"/>
    <n v="0"/>
    <n v="0"/>
    <n v="11751.84"/>
    <n v="413"/>
    <n v="77452.84"/>
    <s v="Card"/>
    <s v="Website"/>
    <s v="Pune"/>
    <s v="Maharashtra"/>
    <x v="0"/>
    <n v="7"/>
    <s v="No Return"/>
    <n v="4"/>
    <s v="Cancelled"/>
  </r>
  <r>
    <s v="ORD00152"/>
    <x v="123"/>
    <s v="CUST493"/>
    <s v="Vikas"/>
    <x v="0"/>
    <n v="34"/>
    <s v="Tablet"/>
    <x v="0"/>
    <x v="8"/>
    <x v="0"/>
    <n v="5"/>
    <n v="13792"/>
    <n v="0"/>
    <n v="0"/>
    <n v="12412.8"/>
    <n v="437"/>
    <n v="81809.8"/>
    <s v="UPI"/>
    <s v="Mobile App"/>
    <s v="Lucknow"/>
    <s v="Uttar Pradesh"/>
    <x v="1"/>
    <n v="1"/>
    <s v="No Return"/>
    <n v="4"/>
    <s v="Delivered"/>
  </r>
  <r>
    <s v="ORD00153"/>
    <x v="124"/>
    <s v="CUST596"/>
    <s v="Karan"/>
    <x v="1"/>
    <n v="31"/>
    <s v="Laptop"/>
    <x v="0"/>
    <x v="4"/>
    <x v="7"/>
    <n v="5"/>
    <n v="12497"/>
    <n v="15"/>
    <n v="9372.75"/>
    <n v="9560.2000000000007"/>
    <n v="71"/>
    <n v="62743.46"/>
    <s v="Net Banking"/>
    <s v="Mobile App"/>
    <s v="Lucknow"/>
    <s v="Uttar Pradesh"/>
    <x v="1"/>
    <n v="10"/>
    <s v="Returned"/>
    <n v="5"/>
    <s v="Delivered"/>
  </r>
  <r>
    <s v="ORD00154"/>
    <x v="118"/>
    <s v="CUST437"/>
    <s v="Anjali"/>
    <x v="0"/>
    <n v="51"/>
    <s v="Shoes"/>
    <x v="1"/>
    <x v="2"/>
    <x v="1"/>
    <n v="5"/>
    <n v="46090"/>
    <n v="5"/>
    <n v="11522.5"/>
    <n v="39406.949999999997"/>
    <n v="212"/>
    <n v="258546.45"/>
    <s v="UPI"/>
    <s v="Mobile App"/>
    <s v="Bangalore"/>
    <s v="Karnataka"/>
    <x v="2"/>
    <n v="6"/>
    <s v="No Return"/>
    <n v="2"/>
    <s v="Cancelled"/>
  </r>
  <r>
    <s v="ORD00155"/>
    <x v="125"/>
    <s v="CUST774"/>
    <s v="Neha"/>
    <x v="0"/>
    <n v="34"/>
    <s v="Phone"/>
    <x v="0"/>
    <x v="6"/>
    <x v="9"/>
    <n v="5"/>
    <n v="5689"/>
    <n v="10"/>
    <n v="2844.5"/>
    <n v="4608.09"/>
    <n v="96"/>
    <n v="30304.59"/>
    <s v="UPI"/>
    <s v="Website"/>
    <s v="Patiala"/>
    <s v="Punjab"/>
    <x v="1"/>
    <n v="6"/>
    <s v="Returned"/>
    <n v="1"/>
    <s v="Cancelled"/>
  </r>
  <r>
    <s v="ORD00156"/>
    <x v="39"/>
    <s v="CUST652"/>
    <s v="Sneha"/>
    <x v="0"/>
    <n v="39"/>
    <s v="Shoes"/>
    <x v="1"/>
    <x v="2"/>
    <x v="4"/>
    <n v="1"/>
    <n v="37843"/>
    <n v="0"/>
    <n v="0"/>
    <n v="6811.74"/>
    <n v="134"/>
    <n v="44788.74"/>
    <s v="Cash on Delivery"/>
    <s v="Website"/>
    <s v="Bangalore"/>
    <s v="Karnataka"/>
    <x v="2"/>
    <n v="8"/>
    <s v="No Return"/>
    <n v="3"/>
    <s v="Shipped"/>
  </r>
  <r>
    <s v="ORD00157"/>
    <x v="126"/>
    <s v="CUST395"/>
    <s v="Neha"/>
    <x v="1"/>
    <n v="26"/>
    <s v="Mouse"/>
    <x v="0"/>
    <x v="9"/>
    <x v="1"/>
    <n v="2"/>
    <n v="11265"/>
    <n v="20"/>
    <n v="4506"/>
    <n v="3244.32"/>
    <n v="220"/>
    <n v="21488.32"/>
    <s v="UPI"/>
    <s v="Mobile App"/>
    <s v="Bangalore"/>
    <s v="Karnataka"/>
    <x v="2"/>
    <n v="4"/>
    <s v="Returned"/>
    <n v="2"/>
    <s v="Cancelled"/>
  </r>
  <r>
    <s v="ORD00158"/>
    <x v="127"/>
    <s v="CUST116"/>
    <s v="Neha"/>
    <x v="0"/>
    <n v="28"/>
    <s v="Laptop"/>
    <x v="0"/>
    <x v="4"/>
    <x v="4"/>
    <n v="2"/>
    <n v="3628"/>
    <n v="20"/>
    <n v="1451.2"/>
    <n v="1044.8599999999999"/>
    <n v="45"/>
    <n v="6894.66"/>
    <s v="Card"/>
    <s v="Website"/>
    <s v="Delhi"/>
    <s v="Delhi"/>
    <x v="1"/>
    <n v="2"/>
    <s v="Returned"/>
    <n v="1"/>
    <s v="Delivered"/>
  </r>
  <r>
    <s v="ORD00159"/>
    <x v="128"/>
    <s v="CUST707"/>
    <s v="Amit"/>
    <x v="1"/>
    <n v="35"/>
    <s v="Laptop"/>
    <x v="0"/>
    <x v="4"/>
    <x v="2"/>
    <n v="2"/>
    <n v="7118"/>
    <n v="10"/>
    <n v="1423.6"/>
    <n v="2306.23"/>
    <n v="140"/>
    <n v="15258.63"/>
    <s v="Card"/>
    <s v="Mobile App"/>
    <s v="Pune"/>
    <s v="Maharashtra"/>
    <x v="0"/>
    <n v="10"/>
    <s v="No Return"/>
    <n v="3"/>
    <s v="Shipped"/>
  </r>
  <r>
    <s v="ORD00160"/>
    <x v="83"/>
    <s v="CUST330"/>
    <s v="Anjali"/>
    <x v="1"/>
    <n v="48"/>
    <s v="Phone"/>
    <x v="0"/>
    <x v="6"/>
    <x v="2"/>
    <n v="2"/>
    <n v="31726"/>
    <n v="15"/>
    <n v="9517.7999999999993"/>
    <n v="9708.16"/>
    <n v="13"/>
    <n v="63655.360000000001"/>
    <s v="Card"/>
    <s v="Mobile App"/>
    <s v="Mumbai"/>
    <s v="Maharashtra"/>
    <x v="0"/>
    <n v="1"/>
    <s v="No Return"/>
    <n v="5"/>
    <s v="Cancelled"/>
  </r>
  <r>
    <s v="ORD00161"/>
    <x v="92"/>
    <s v="CUST275"/>
    <s v="Karan"/>
    <x v="0"/>
    <n v="24"/>
    <s v="Mouse"/>
    <x v="0"/>
    <x v="9"/>
    <x v="3"/>
    <n v="4"/>
    <n v="42298"/>
    <n v="20"/>
    <n v="33838.400000000001"/>
    <n v="24363.65"/>
    <n v="262"/>
    <n v="159979.25"/>
    <s v="Cash on Delivery"/>
    <s v="Mobile App"/>
    <s v="Patiala"/>
    <s v="Punjab"/>
    <x v="1"/>
    <n v="8"/>
    <s v="No Return"/>
    <n v="5"/>
    <s v="Delivered"/>
  </r>
  <r>
    <s v="ORD00162"/>
    <x v="129"/>
    <s v="CUST133"/>
    <s v="Priya"/>
    <x v="1"/>
    <n v="30"/>
    <s v="Keyboard"/>
    <x v="0"/>
    <x v="1"/>
    <x v="6"/>
    <n v="4"/>
    <n v="43897"/>
    <n v="15"/>
    <n v="26338.2"/>
    <n v="26864.959999999999"/>
    <n v="108"/>
    <n v="176222.76"/>
    <s v="Cash on Delivery"/>
    <s v="Mobile App"/>
    <s v="Patiala"/>
    <s v="Punjab"/>
    <x v="1"/>
    <n v="8"/>
    <s v="No Return"/>
    <n v="3"/>
    <s v="Cancelled"/>
  </r>
  <r>
    <s v="ORD00163"/>
    <x v="130"/>
    <s v="CUST905"/>
    <s v="Rahul"/>
    <x v="0"/>
    <n v="19"/>
    <s v="Watch"/>
    <x v="1"/>
    <x v="7"/>
    <x v="6"/>
    <n v="2"/>
    <n v="48486"/>
    <n v="0"/>
    <n v="0"/>
    <n v="17454.96"/>
    <n v="267"/>
    <n v="114693.96"/>
    <s v="Cash on Delivery"/>
    <s v="Website"/>
    <s v="Bangalore"/>
    <s v="Karnataka"/>
    <x v="2"/>
    <n v="1"/>
    <s v="No Return"/>
    <n v="5"/>
    <s v="Delivered"/>
  </r>
  <r>
    <s v="ORD00164"/>
    <x v="51"/>
    <s v="CUST196"/>
    <s v="Amit"/>
    <x v="0"/>
    <n v="37"/>
    <s v="Watch"/>
    <x v="1"/>
    <x v="7"/>
    <x v="4"/>
    <n v="3"/>
    <n v="11761"/>
    <n v="15"/>
    <n v="5292.45"/>
    <n v="5398.3"/>
    <n v="14"/>
    <n v="35402.85"/>
    <s v="Net Banking"/>
    <s v="Mobile App"/>
    <s v="Chandigarh"/>
    <s v="Punjab"/>
    <x v="1"/>
    <n v="5"/>
    <s v="No Return"/>
    <n v="1"/>
    <s v="Delivered"/>
  </r>
  <r>
    <s v="ORD00165"/>
    <x v="15"/>
    <s v="CUST169"/>
    <s v="Sneha"/>
    <x v="1"/>
    <n v="19"/>
    <s v="Camera"/>
    <x v="0"/>
    <x v="5"/>
    <x v="5"/>
    <n v="1"/>
    <n v="34466"/>
    <n v="5"/>
    <n v="1723.3"/>
    <n v="5893.69"/>
    <n v="50"/>
    <n v="38686.39"/>
    <s v="Card"/>
    <s v="Website"/>
    <s v="Lucknow"/>
    <s v="Uttar Pradesh"/>
    <x v="1"/>
    <n v="1"/>
    <s v="No Return"/>
    <n v="3"/>
    <s v="Delivered"/>
  </r>
  <r>
    <s v="ORD00166"/>
    <x v="119"/>
    <s v="CUST774"/>
    <s v="Vikas"/>
    <x v="0"/>
    <n v="57"/>
    <s v="Watch"/>
    <x v="1"/>
    <x v="7"/>
    <x v="0"/>
    <n v="3"/>
    <n v="42623"/>
    <n v="20"/>
    <n v="25573.8"/>
    <n v="18413.14"/>
    <n v="20"/>
    <n v="120728.34"/>
    <s v="Cash on Delivery"/>
    <s v="Mobile App"/>
    <s v="Lucknow"/>
    <s v="Uttar Pradesh"/>
    <x v="1"/>
    <n v="1"/>
    <s v="Returned"/>
    <n v="1"/>
    <s v="Shipped"/>
  </r>
  <r>
    <s v="ORD00167"/>
    <x v="131"/>
    <s v="CUST715"/>
    <s v="Karan"/>
    <x v="0"/>
    <n v="45"/>
    <s v="Shoes"/>
    <x v="1"/>
    <x v="2"/>
    <x v="8"/>
    <n v="2"/>
    <n v="35830"/>
    <n v="10"/>
    <n v="7166"/>
    <n v="11608.92"/>
    <n v="133"/>
    <n v="76235.92"/>
    <s v="UPI"/>
    <s v="Website"/>
    <s v="Chandigarh"/>
    <s v="Punjab"/>
    <x v="1"/>
    <n v="8"/>
    <s v="Returned"/>
    <n v="1"/>
    <s v="Delivered"/>
  </r>
  <r>
    <s v="ORD00168"/>
    <x v="132"/>
    <s v="CUST634"/>
    <s v="Anjali"/>
    <x v="0"/>
    <n v="37"/>
    <s v="Watch"/>
    <x v="1"/>
    <x v="7"/>
    <x v="0"/>
    <n v="1"/>
    <n v="40523"/>
    <n v="0"/>
    <n v="0"/>
    <n v="7294.14"/>
    <n v="302"/>
    <n v="48119.14"/>
    <s v="Card"/>
    <s v="Mobile App"/>
    <s v="Patiala"/>
    <s v="Punjab"/>
    <x v="1"/>
    <n v="9"/>
    <s v="No Return"/>
    <n v="5"/>
    <s v="Returned"/>
  </r>
  <r>
    <s v="ORD00169"/>
    <x v="133"/>
    <s v="CUST198"/>
    <s v="Amit"/>
    <x v="1"/>
    <n v="24"/>
    <s v="Keyboard"/>
    <x v="0"/>
    <x v="1"/>
    <x v="9"/>
    <n v="4"/>
    <n v="11352"/>
    <n v="0"/>
    <n v="0"/>
    <n v="8173.44"/>
    <n v="161"/>
    <n v="53742.44"/>
    <s v="Cash on Delivery"/>
    <s v="Website"/>
    <s v="Mumbai"/>
    <s v="Maharashtra"/>
    <x v="0"/>
    <n v="6"/>
    <s v="No Return"/>
    <n v="1"/>
    <s v="Cancelled"/>
  </r>
  <r>
    <s v="ORD00170"/>
    <x v="134"/>
    <s v="CUST119"/>
    <s v="Rahul"/>
    <x v="1"/>
    <n v="18"/>
    <s v="Backpack"/>
    <x v="2"/>
    <x v="3"/>
    <x v="0"/>
    <n v="4"/>
    <n v="42955"/>
    <n v="0"/>
    <n v="0"/>
    <n v="30927.599999999999"/>
    <n v="41"/>
    <n v="202788.6"/>
    <s v="Cash on Delivery"/>
    <s v="Mobile App"/>
    <s v="Pune"/>
    <s v="Maharashtra"/>
    <x v="0"/>
    <n v="9"/>
    <s v="No Return"/>
    <n v="3"/>
    <s v="Returned"/>
  </r>
  <r>
    <s v="ORD00171"/>
    <x v="135"/>
    <s v="CUST117"/>
    <s v="Anjali"/>
    <x v="0"/>
    <n v="59"/>
    <s v="Shoes"/>
    <x v="1"/>
    <x v="2"/>
    <x v="6"/>
    <n v="3"/>
    <n v="40789"/>
    <n v="10"/>
    <n v="12236.7"/>
    <n v="19823.45"/>
    <n v="488"/>
    <n v="130441.75"/>
    <s v="Card"/>
    <s v="Website"/>
    <s v="Chandigarh"/>
    <s v="Punjab"/>
    <x v="1"/>
    <n v="3"/>
    <s v="No Return"/>
    <n v="1"/>
    <s v="Returned"/>
  </r>
  <r>
    <s v="ORD00172"/>
    <x v="80"/>
    <s v="CUST260"/>
    <s v="Vikas"/>
    <x v="0"/>
    <n v="56"/>
    <s v="Headphones"/>
    <x v="0"/>
    <x v="0"/>
    <x v="0"/>
    <n v="5"/>
    <n v="39991"/>
    <n v="5"/>
    <n v="9997.75"/>
    <n v="34192.31"/>
    <n v="328"/>
    <n v="224477.55"/>
    <s v="Net Banking"/>
    <s v="Mobile App"/>
    <s v="Delhi"/>
    <s v="Delhi"/>
    <x v="1"/>
    <n v="10"/>
    <s v="Returned"/>
    <n v="4"/>
    <s v="Cancelled"/>
  </r>
  <r>
    <s v="ORD00173"/>
    <x v="6"/>
    <s v="CUST689"/>
    <s v="Karan"/>
    <x v="1"/>
    <n v="41"/>
    <s v="Keyboard"/>
    <x v="0"/>
    <x v="1"/>
    <x v="9"/>
    <n v="3"/>
    <n v="22410"/>
    <n v="10"/>
    <n v="6723"/>
    <n v="10891.26"/>
    <n v="365"/>
    <n v="71763.259999999995"/>
    <s v="Cash on Delivery"/>
    <s v="Mobile App"/>
    <s v="Delhi"/>
    <s v="Delhi"/>
    <x v="1"/>
    <n v="1"/>
    <s v="Returned"/>
    <n v="1"/>
    <s v="Returned"/>
  </r>
  <r>
    <s v="ORD00174"/>
    <x v="136"/>
    <s v="CUST343"/>
    <s v="Amit"/>
    <x v="0"/>
    <n v="18"/>
    <s v="Phone"/>
    <x v="0"/>
    <x v="6"/>
    <x v="1"/>
    <n v="4"/>
    <n v="3086"/>
    <n v="10"/>
    <n v="1234.4000000000001"/>
    <n v="1999.73"/>
    <n v="247"/>
    <n v="13356.33"/>
    <s v="Net Banking"/>
    <s v="Mobile App"/>
    <s v="Mumbai"/>
    <s v="Maharashtra"/>
    <x v="0"/>
    <n v="4"/>
    <s v="Returned"/>
    <n v="5"/>
    <s v="Cancelled"/>
  </r>
  <r>
    <s v="ORD00175"/>
    <x v="137"/>
    <s v="CUST273"/>
    <s v="Arjun"/>
    <x v="1"/>
    <n v="53"/>
    <s v="Headphones"/>
    <x v="0"/>
    <x v="0"/>
    <x v="2"/>
    <n v="3"/>
    <n v="39476"/>
    <n v="20"/>
    <n v="23685.599999999999"/>
    <n v="17053.63"/>
    <n v="78"/>
    <n v="111874.03"/>
    <s v="Card"/>
    <s v="Mobile App"/>
    <s v="Delhi"/>
    <s v="Delhi"/>
    <x v="1"/>
    <n v="5"/>
    <s v="Returned"/>
    <n v="2"/>
    <s v="Returned"/>
  </r>
  <r>
    <s v="ORD00176"/>
    <x v="138"/>
    <s v="CUST899"/>
    <s v="Arjun"/>
    <x v="0"/>
    <n v="31"/>
    <s v="Keyboard"/>
    <x v="0"/>
    <x v="1"/>
    <x v="1"/>
    <n v="1"/>
    <n v="31021"/>
    <n v="15"/>
    <n v="4653.1499999999996"/>
    <n v="4746.21"/>
    <n v="39"/>
    <n v="31153.06"/>
    <s v="Card"/>
    <s v="Website"/>
    <s v="Patiala"/>
    <s v="Punjab"/>
    <x v="1"/>
    <n v="8"/>
    <s v="Returned"/>
    <n v="4"/>
    <s v="Delivered"/>
  </r>
  <r>
    <s v="ORD00177"/>
    <x v="139"/>
    <s v="CUST737"/>
    <s v="Sneha"/>
    <x v="1"/>
    <n v="46"/>
    <s v="Laptop"/>
    <x v="0"/>
    <x v="4"/>
    <x v="9"/>
    <n v="1"/>
    <n v="581"/>
    <n v="0"/>
    <n v="0"/>
    <n v="104.58"/>
    <n v="19"/>
    <n v="704.58"/>
    <s v="Card"/>
    <s v="Website"/>
    <s v="Delhi"/>
    <s v="Delhi"/>
    <x v="1"/>
    <n v="4"/>
    <s v="Returned"/>
    <n v="2"/>
    <s v="Shipped"/>
  </r>
  <r>
    <s v="ORD00178"/>
    <x v="5"/>
    <s v="CUST387"/>
    <s v="Riya"/>
    <x v="0"/>
    <n v="23"/>
    <s v="Tablet"/>
    <x v="0"/>
    <x v="8"/>
    <x v="5"/>
    <n v="3"/>
    <n v="36753"/>
    <n v="10"/>
    <n v="11025.9"/>
    <n v="17861.96"/>
    <n v="200"/>
    <n v="117295.06"/>
    <s v="UPI"/>
    <s v="Website"/>
    <s v="Lucknow"/>
    <s v="Uttar Pradesh"/>
    <x v="1"/>
    <n v="9"/>
    <s v="No Return"/>
    <n v="3"/>
    <s v="Cancelled"/>
  </r>
  <r>
    <s v="ORD00179"/>
    <x v="140"/>
    <s v="CUST825"/>
    <s v="Rahul"/>
    <x v="1"/>
    <n v="30"/>
    <s v="Mouse"/>
    <x v="0"/>
    <x v="9"/>
    <x v="4"/>
    <n v="3"/>
    <n v="34859"/>
    <n v="5"/>
    <n v="5228.8500000000004"/>
    <n v="17882.669999999998"/>
    <n v="482"/>
    <n v="117712.82"/>
    <s v="UPI"/>
    <s v="Website"/>
    <s v="Patiala"/>
    <s v="Punjab"/>
    <x v="1"/>
    <n v="6"/>
    <s v="Returned"/>
    <n v="1"/>
    <s v="Returned"/>
  </r>
  <r>
    <s v="ORD00180"/>
    <x v="141"/>
    <s v="CUST930"/>
    <s v="Anjali"/>
    <x v="1"/>
    <n v="38"/>
    <s v="Backpack"/>
    <x v="2"/>
    <x v="3"/>
    <x v="8"/>
    <n v="3"/>
    <n v="27908"/>
    <n v="15"/>
    <n v="12558.6"/>
    <n v="12809.77"/>
    <n v="250"/>
    <n v="84225.17"/>
    <s v="Cash on Delivery"/>
    <s v="Website"/>
    <s v="Patiala"/>
    <s v="Punjab"/>
    <x v="1"/>
    <n v="9"/>
    <s v="Returned"/>
    <n v="5"/>
    <s v="Delivered"/>
  </r>
  <r>
    <s v="ORD00181"/>
    <x v="142"/>
    <s v="CUST588"/>
    <s v="Anjali"/>
    <x v="1"/>
    <n v="29"/>
    <s v="Mouse"/>
    <x v="0"/>
    <x v="9"/>
    <x v="3"/>
    <n v="3"/>
    <n v="47658"/>
    <n v="0"/>
    <n v="0"/>
    <n v="25735.32"/>
    <n v="240"/>
    <n v="168949.32"/>
    <s v="Cash on Delivery"/>
    <s v="Website"/>
    <s v="Patiala"/>
    <s v="Punjab"/>
    <x v="1"/>
    <n v="4"/>
    <s v="No Return"/>
    <n v="2"/>
    <s v="Cancelled"/>
  </r>
  <r>
    <s v="ORD00182"/>
    <x v="143"/>
    <s v="CUST374"/>
    <s v="Karan"/>
    <x v="1"/>
    <n v="56"/>
    <s v="Headphones"/>
    <x v="0"/>
    <x v="0"/>
    <x v="2"/>
    <n v="4"/>
    <n v="2329"/>
    <n v="0"/>
    <n v="0"/>
    <n v="1676.88"/>
    <n v="348"/>
    <n v="11340.88"/>
    <s v="UPI"/>
    <s v="Website"/>
    <s v="Chandigarh"/>
    <s v="Punjab"/>
    <x v="1"/>
    <n v="1"/>
    <s v="No Return"/>
    <n v="2"/>
    <s v="Delivered"/>
  </r>
  <r>
    <s v="ORD00183"/>
    <x v="63"/>
    <s v="CUST172"/>
    <s v="Karan"/>
    <x v="1"/>
    <n v="42"/>
    <s v="Headphones"/>
    <x v="0"/>
    <x v="0"/>
    <x v="9"/>
    <n v="2"/>
    <n v="10674"/>
    <n v="20"/>
    <n v="4269.6000000000004"/>
    <n v="3074.11"/>
    <n v="316"/>
    <n v="20468.509999999998"/>
    <s v="Net Banking"/>
    <s v="Website"/>
    <s v="Pune"/>
    <s v="Maharashtra"/>
    <x v="0"/>
    <n v="5"/>
    <s v="No Return"/>
    <n v="1"/>
    <s v="Shipped"/>
  </r>
  <r>
    <s v="ORD00184"/>
    <x v="111"/>
    <s v="CUST922"/>
    <s v="Anjali"/>
    <x v="0"/>
    <n v="37"/>
    <s v="Mouse"/>
    <x v="0"/>
    <x v="9"/>
    <x v="2"/>
    <n v="4"/>
    <n v="9797"/>
    <n v="15"/>
    <n v="5878.2"/>
    <n v="5995.76"/>
    <n v="457"/>
    <n v="39762.559999999998"/>
    <s v="Card"/>
    <s v="Website"/>
    <s v="Chandigarh"/>
    <s v="Punjab"/>
    <x v="1"/>
    <n v="3"/>
    <s v="Returned"/>
    <n v="5"/>
    <s v="Shipped"/>
  </r>
  <r>
    <s v="ORD00185"/>
    <x v="144"/>
    <s v="CUST755"/>
    <s v="Amit"/>
    <x v="1"/>
    <n v="46"/>
    <s v="Laptop"/>
    <x v="0"/>
    <x v="4"/>
    <x v="0"/>
    <n v="3"/>
    <n v="44724"/>
    <n v="5"/>
    <n v="6708.6"/>
    <n v="22943.41"/>
    <n v="76"/>
    <n v="150482.81"/>
    <s v="Card"/>
    <s v="Website"/>
    <s v="Delhi"/>
    <s v="Delhi"/>
    <x v="1"/>
    <n v="7"/>
    <s v="Returned"/>
    <n v="2"/>
    <s v="Shipped"/>
  </r>
  <r>
    <s v="ORD00186"/>
    <x v="145"/>
    <s v="CUST130"/>
    <s v="Amit"/>
    <x v="0"/>
    <n v="33"/>
    <s v="Keyboard"/>
    <x v="0"/>
    <x v="1"/>
    <x v="8"/>
    <n v="2"/>
    <n v="41199"/>
    <n v="20"/>
    <n v="16479.599999999999"/>
    <n v="11865.31"/>
    <n v="317"/>
    <n v="78100.710000000006"/>
    <s v="UPI"/>
    <s v="Mobile App"/>
    <s v="Pune"/>
    <s v="Maharashtra"/>
    <x v="0"/>
    <n v="2"/>
    <s v="No Return"/>
    <n v="3"/>
    <s v="Delivered"/>
  </r>
  <r>
    <s v="ORD00187"/>
    <x v="146"/>
    <s v="CUST635"/>
    <s v="Sneha"/>
    <x v="1"/>
    <n v="37"/>
    <s v="Phone"/>
    <x v="0"/>
    <x v="6"/>
    <x v="4"/>
    <n v="5"/>
    <n v="41589"/>
    <n v="0"/>
    <n v="0"/>
    <n v="37430.1"/>
    <n v="194"/>
    <n v="245569.1"/>
    <s v="Net Banking"/>
    <s v="Mobile App"/>
    <s v="Patiala"/>
    <s v="Punjab"/>
    <x v="1"/>
    <n v="10"/>
    <s v="No Return"/>
    <n v="1"/>
    <s v="Delivered"/>
  </r>
  <r>
    <s v="ORD00188"/>
    <x v="31"/>
    <s v="CUST542"/>
    <s v="Neha"/>
    <x v="1"/>
    <n v="50"/>
    <s v="Mouse"/>
    <x v="0"/>
    <x v="9"/>
    <x v="8"/>
    <n v="3"/>
    <n v="38807"/>
    <n v="5"/>
    <n v="5821.05"/>
    <n v="19907.990000000002"/>
    <n v="361"/>
    <n v="130868.94"/>
    <s v="Cash on Delivery"/>
    <s v="Website"/>
    <s v="Pune"/>
    <s v="Maharashtra"/>
    <x v="0"/>
    <n v="10"/>
    <s v="Returned"/>
    <n v="5"/>
    <s v="Returned"/>
  </r>
  <r>
    <s v="ORD00189"/>
    <x v="147"/>
    <s v="CUST301"/>
    <s v="Priya"/>
    <x v="1"/>
    <n v="32"/>
    <s v="Headphones"/>
    <x v="0"/>
    <x v="0"/>
    <x v="3"/>
    <n v="1"/>
    <n v="6099"/>
    <n v="0"/>
    <n v="0"/>
    <n v="1097.82"/>
    <n v="238"/>
    <n v="7434.82"/>
    <s v="Cash on Delivery"/>
    <s v="Mobile App"/>
    <s v="Lucknow"/>
    <s v="Uttar Pradesh"/>
    <x v="1"/>
    <n v="10"/>
    <s v="No Return"/>
    <n v="2"/>
    <s v="Delivered"/>
  </r>
  <r>
    <s v="ORD00190"/>
    <x v="4"/>
    <s v="CUST210"/>
    <s v="Anjali"/>
    <x v="0"/>
    <n v="25"/>
    <s v="Shoes"/>
    <x v="1"/>
    <x v="2"/>
    <x v="9"/>
    <n v="1"/>
    <n v="22901"/>
    <n v="0"/>
    <n v="0"/>
    <n v="4122.18"/>
    <n v="141"/>
    <n v="27164.18"/>
    <s v="UPI"/>
    <s v="Website"/>
    <s v="Lucknow"/>
    <s v="Uttar Pradesh"/>
    <x v="1"/>
    <n v="4"/>
    <s v="Returned"/>
    <n v="3"/>
    <s v="Delivered"/>
  </r>
  <r>
    <s v="ORD00191"/>
    <x v="148"/>
    <s v="CUST908"/>
    <s v="Priya"/>
    <x v="0"/>
    <n v="58"/>
    <s v="Keyboard"/>
    <x v="0"/>
    <x v="1"/>
    <x v="1"/>
    <n v="2"/>
    <n v="15512"/>
    <n v="20"/>
    <n v="6204.8"/>
    <n v="4467.46"/>
    <n v="484"/>
    <n v="29770.66"/>
    <s v="Card"/>
    <s v="Mobile App"/>
    <s v="Mumbai"/>
    <s v="Maharashtra"/>
    <x v="0"/>
    <n v="8"/>
    <s v="Returned"/>
    <n v="1"/>
    <s v="Returned"/>
  </r>
  <r>
    <s v="ORD00192"/>
    <x v="8"/>
    <s v="CUST584"/>
    <s v="Rahul"/>
    <x v="1"/>
    <n v="58"/>
    <s v="Phone"/>
    <x v="0"/>
    <x v="6"/>
    <x v="2"/>
    <n v="3"/>
    <n v="15329"/>
    <n v="15"/>
    <n v="6898.05"/>
    <n v="7036.01"/>
    <n v="288"/>
    <n v="46412.959999999999"/>
    <s v="Cash on Delivery"/>
    <s v="Mobile App"/>
    <s v="Jaipur"/>
    <s v="Rajasthan"/>
    <x v="1"/>
    <n v="4"/>
    <s v="No Return"/>
    <n v="5"/>
    <s v="Shipped"/>
  </r>
  <r>
    <s v="ORD00193"/>
    <x v="149"/>
    <s v="CUST912"/>
    <s v="Rahul"/>
    <x v="1"/>
    <n v="57"/>
    <s v="Shoes"/>
    <x v="1"/>
    <x v="2"/>
    <x v="0"/>
    <n v="1"/>
    <n v="10386"/>
    <n v="10"/>
    <n v="1038.5999999999999"/>
    <n v="1682.53"/>
    <n v="35"/>
    <n v="11064.93"/>
    <s v="Card"/>
    <s v="Mobile App"/>
    <s v="Patiala"/>
    <s v="Punjab"/>
    <x v="1"/>
    <n v="10"/>
    <s v="Returned"/>
    <n v="4"/>
    <s v="Delivered"/>
  </r>
  <r>
    <s v="ORD00194"/>
    <x v="150"/>
    <s v="CUST248"/>
    <s v="Riya"/>
    <x v="1"/>
    <n v="24"/>
    <s v="Camera"/>
    <x v="0"/>
    <x v="5"/>
    <x v="7"/>
    <n v="1"/>
    <n v="35438"/>
    <n v="20"/>
    <n v="7087.6"/>
    <n v="5103.07"/>
    <n v="457"/>
    <n v="33910.47"/>
    <s v="Net Banking"/>
    <s v="Website"/>
    <s v="Chandigarh"/>
    <s v="Punjab"/>
    <x v="1"/>
    <n v="10"/>
    <s v="No Return"/>
    <n v="1"/>
    <s v="Returned"/>
  </r>
  <r>
    <s v="ORD00195"/>
    <x v="151"/>
    <s v="CUST509"/>
    <s v="Rahul"/>
    <x v="0"/>
    <n v="56"/>
    <s v="Shoes"/>
    <x v="1"/>
    <x v="2"/>
    <x v="2"/>
    <n v="2"/>
    <n v="44534"/>
    <n v="15"/>
    <n v="13360.2"/>
    <n v="13627.4"/>
    <n v="3"/>
    <n v="89338.2"/>
    <s v="Cash on Delivery"/>
    <s v="Website"/>
    <s v="Delhi"/>
    <s v="Delhi"/>
    <x v="1"/>
    <n v="5"/>
    <s v="No Return"/>
    <n v="2"/>
    <s v="Returned"/>
  </r>
  <r>
    <s v="ORD00196"/>
    <x v="152"/>
    <s v="CUST642"/>
    <s v="Riya"/>
    <x v="0"/>
    <n v="50"/>
    <s v="Mouse"/>
    <x v="0"/>
    <x v="9"/>
    <x v="2"/>
    <n v="3"/>
    <n v="34485"/>
    <n v="20"/>
    <n v="20691"/>
    <n v="14897.52"/>
    <n v="283"/>
    <n v="97944.52"/>
    <s v="Cash on Delivery"/>
    <s v="Mobile App"/>
    <s v="Jaipur"/>
    <s v="Rajasthan"/>
    <x v="1"/>
    <n v="6"/>
    <s v="No Return"/>
    <n v="5"/>
    <s v="Cancelled"/>
  </r>
  <r>
    <s v="ORD00197"/>
    <x v="153"/>
    <s v="CUST315"/>
    <s v="Rahul"/>
    <x v="0"/>
    <n v="29"/>
    <s v="Tablet"/>
    <x v="0"/>
    <x v="8"/>
    <x v="6"/>
    <n v="5"/>
    <n v="2512"/>
    <n v="5"/>
    <n v="628"/>
    <n v="2147.7600000000002"/>
    <n v="234"/>
    <n v="14313.76"/>
    <s v="UPI"/>
    <s v="Website"/>
    <s v="Mumbai"/>
    <s v="Maharashtra"/>
    <x v="0"/>
    <n v="5"/>
    <s v="No Return"/>
    <n v="2"/>
    <s v="Delivered"/>
  </r>
  <r>
    <s v="ORD00198"/>
    <x v="75"/>
    <s v="CUST105"/>
    <s v="Sneha"/>
    <x v="1"/>
    <n v="33"/>
    <s v="Laptop"/>
    <x v="0"/>
    <x v="4"/>
    <x v="5"/>
    <n v="5"/>
    <n v="17388"/>
    <n v="0"/>
    <n v="0"/>
    <n v="15649.2"/>
    <n v="308"/>
    <n v="102897.2"/>
    <s v="UPI"/>
    <s v="Mobile App"/>
    <s v="Bangalore"/>
    <s v="Karnataka"/>
    <x v="2"/>
    <n v="7"/>
    <s v="Returned"/>
    <n v="5"/>
    <s v="Delivered"/>
  </r>
  <r>
    <s v="ORD00199"/>
    <x v="90"/>
    <s v="CUST273"/>
    <s v="Arjun"/>
    <x v="1"/>
    <n v="57"/>
    <s v="Mouse"/>
    <x v="0"/>
    <x v="9"/>
    <x v="1"/>
    <n v="2"/>
    <n v="2519"/>
    <n v="0"/>
    <n v="0"/>
    <n v="906.84"/>
    <n v="204"/>
    <n v="6148.84"/>
    <s v="Card"/>
    <s v="Website"/>
    <s v="Bangalore"/>
    <s v="Karnataka"/>
    <x v="2"/>
    <n v="8"/>
    <s v="No Return"/>
    <n v="3"/>
    <s v="Shipped"/>
  </r>
  <r>
    <s v="ORD00200"/>
    <x v="66"/>
    <s v="CUST651"/>
    <s v="Rahul"/>
    <x v="1"/>
    <n v="51"/>
    <s v="Headphones"/>
    <x v="0"/>
    <x v="0"/>
    <x v="9"/>
    <n v="3"/>
    <n v="16183"/>
    <n v="10"/>
    <n v="4854.8999999999996"/>
    <n v="7864.94"/>
    <n v="2"/>
    <n v="51561.04"/>
    <s v="Net Banking"/>
    <s v="Mobile App"/>
    <s v="Mumbai"/>
    <s v="Maharashtra"/>
    <x v="0"/>
    <n v="6"/>
    <s v="Returned"/>
    <n v="2"/>
    <s v="Returned"/>
  </r>
  <r>
    <s v="ORD00201"/>
    <x v="154"/>
    <s v="CUST584"/>
    <s v="Neha"/>
    <x v="0"/>
    <n v="18"/>
    <s v="Mouse"/>
    <x v="0"/>
    <x v="9"/>
    <x v="1"/>
    <n v="1"/>
    <n v="10602"/>
    <n v="5"/>
    <n v="530.1"/>
    <n v="1812.94"/>
    <n v="367"/>
    <n v="12251.84"/>
    <s v="Net Banking"/>
    <s v="Website"/>
    <s v="Lucknow"/>
    <s v="Uttar Pradesh"/>
    <x v="1"/>
    <n v="2"/>
    <s v="No Return"/>
    <n v="1"/>
    <s v="Cancelled"/>
  </r>
  <r>
    <s v="ORD00202"/>
    <x v="37"/>
    <s v="CUST499"/>
    <s v="Vikas"/>
    <x v="0"/>
    <n v="21"/>
    <s v="Mouse"/>
    <x v="0"/>
    <x v="9"/>
    <x v="7"/>
    <n v="4"/>
    <n v="7961"/>
    <n v="10"/>
    <n v="3184.4"/>
    <n v="5158.7299999999996"/>
    <n v="317"/>
    <n v="34135.33"/>
    <s v="Net Banking"/>
    <s v="Website"/>
    <s v="Pune"/>
    <s v="Maharashtra"/>
    <x v="0"/>
    <n v="4"/>
    <s v="Returned"/>
    <n v="5"/>
    <s v="Shipped"/>
  </r>
  <r>
    <s v="ORD00203"/>
    <x v="155"/>
    <s v="CUST550"/>
    <s v="Vikas"/>
    <x v="0"/>
    <n v="19"/>
    <s v="Shoes"/>
    <x v="1"/>
    <x v="2"/>
    <x v="0"/>
    <n v="1"/>
    <n v="12794"/>
    <n v="0"/>
    <n v="0"/>
    <n v="2302.92"/>
    <n v="244"/>
    <n v="15340.92"/>
    <s v="Net Banking"/>
    <s v="Mobile App"/>
    <s v="Mumbai"/>
    <s v="Maharashtra"/>
    <x v="0"/>
    <n v="6"/>
    <s v="No Return"/>
    <n v="3"/>
    <s v="Shipped"/>
  </r>
  <r>
    <s v="ORD00204"/>
    <x v="156"/>
    <s v="CUST480"/>
    <s v="Riya"/>
    <x v="0"/>
    <n v="35"/>
    <s v="Camera"/>
    <x v="0"/>
    <x v="5"/>
    <x v="7"/>
    <n v="4"/>
    <n v="22668"/>
    <n v="5"/>
    <n v="4533.6000000000004"/>
    <n v="15504.91"/>
    <n v="15"/>
    <n v="101658.31"/>
    <s v="Card"/>
    <s v="Mobile App"/>
    <s v="Delhi"/>
    <s v="Delhi"/>
    <x v="1"/>
    <n v="8"/>
    <s v="No Return"/>
    <n v="5"/>
    <s v="Returned"/>
  </r>
  <r>
    <s v="ORD00205"/>
    <x v="81"/>
    <s v="CUST402"/>
    <s v="Priya"/>
    <x v="0"/>
    <n v="41"/>
    <s v="Headphones"/>
    <x v="0"/>
    <x v="0"/>
    <x v="6"/>
    <n v="3"/>
    <n v="5734"/>
    <n v="20"/>
    <n v="3440.4"/>
    <n v="2477.09"/>
    <n v="0"/>
    <n v="16238.69"/>
    <s v="Card"/>
    <s v="Mobile App"/>
    <s v="Patiala"/>
    <s v="Punjab"/>
    <x v="1"/>
    <n v="5"/>
    <s v="Returned"/>
    <n v="3"/>
    <s v="Cancelled"/>
  </r>
  <r>
    <s v="ORD00206"/>
    <x v="157"/>
    <s v="CUST684"/>
    <s v="Arjun"/>
    <x v="0"/>
    <n v="59"/>
    <s v="Mouse"/>
    <x v="0"/>
    <x v="9"/>
    <x v="5"/>
    <n v="4"/>
    <n v="30869"/>
    <n v="0"/>
    <n v="0"/>
    <n v="22225.68"/>
    <n v="282"/>
    <n v="145983.67999999999"/>
    <s v="Card"/>
    <s v="Website"/>
    <s v="Bangalore"/>
    <s v="Karnataka"/>
    <x v="2"/>
    <n v="7"/>
    <s v="No Return"/>
    <n v="4"/>
    <s v="Shipped"/>
  </r>
  <r>
    <s v="ORD00207"/>
    <x v="158"/>
    <s v="CUST510"/>
    <s v="Vikas"/>
    <x v="0"/>
    <n v="49"/>
    <s v="Backpack"/>
    <x v="2"/>
    <x v="3"/>
    <x v="0"/>
    <n v="1"/>
    <n v="7798"/>
    <n v="10"/>
    <n v="779.8"/>
    <n v="1263.28"/>
    <n v="371"/>
    <n v="8652.48"/>
    <s v="Card"/>
    <s v="Mobile App"/>
    <s v="Patiala"/>
    <s v="Punjab"/>
    <x v="1"/>
    <n v="6"/>
    <s v="No Return"/>
    <n v="3"/>
    <s v="Cancelled"/>
  </r>
  <r>
    <s v="ORD00208"/>
    <x v="159"/>
    <s v="CUST801"/>
    <s v="Amit"/>
    <x v="1"/>
    <n v="49"/>
    <s v="Mouse"/>
    <x v="0"/>
    <x v="9"/>
    <x v="5"/>
    <n v="2"/>
    <n v="41986"/>
    <n v="5"/>
    <n v="4198.6000000000004"/>
    <n v="14359.21"/>
    <n v="169"/>
    <n v="94301.61"/>
    <s v="Card"/>
    <s v="Mobile App"/>
    <s v="Patiala"/>
    <s v="Punjab"/>
    <x v="1"/>
    <n v="6"/>
    <s v="Returned"/>
    <n v="5"/>
    <s v="Shipped"/>
  </r>
  <r>
    <s v="ORD00209"/>
    <x v="160"/>
    <s v="CUST132"/>
    <s v="Vikas"/>
    <x v="0"/>
    <n v="26"/>
    <s v="Tablet"/>
    <x v="0"/>
    <x v="8"/>
    <x v="7"/>
    <n v="1"/>
    <n v="31155"/>
    <n v="5"/>
    <n v="1557.75"/>
    <n v="5327.51"/>
    <n v="11"/>
    <n v="34935.75"/>
    <s v="UPI"/>
    <s v="Website"/>
    <s v="Lucknow"/>
    <s v="Uttar Pradesh"/>
    <x v="1"/>
    <n v="1"/>
    <s v="Returned"/>
    <n v="5"/>
    <s v="Delivered"/>
  </r>
  <r>
    <s v="ORD00210"/>
    <x v="161"/>
    <s v="CUST861"/>
    <s v="Vikas"/>
    <x v="1"/>
    <n v="53"/>
    <s v="Camera"/>
    <x v="0"/>
    <x v="5"/>
    <x v="8"/>
    <n v="4"/>
    <n v="41074"/>
    <n v="20"/>
    <n v="32859.199999999997"/>
    <n v="23658.62"/>
    <n v="115"/>
    <n v="155210.42000000001"/>
    <s v="Cash on Delivery"/>
    <s v="Website"/>
    <s v="Delhi"/>
    <s v="Delhi"/>
    <x v="1"/>
    <n v="1"/>
    <s v="No Return"/>
    <n v="1"/>
    <s v="Returned"/>
  </r>
  <r>
    <s v="ORD00211"/>
    <x v="162"/>
    <s v="CUST485"/>
    <s v="Sneha"/>
    <x v="0"/>
    <n v="50"/>
    <s v="Camera"/>
    <x v="0"/>
    <x v="5"/>
    <x v="8"/>
    <n v="1"/>
    <n v="47164"/>
    <n v="20"/>
    <n v="9432.7999999999993"/>
    <n v="6791.62"/>
    <n v="27"/>
    <n v="44549.82"/>
    <s v="Net Banking"/>
    <s v="Mobile App"/>
    <s v="Mumbai"/>
    <s v="Maharashtra"/>
    <x v="0"/>
    <n v="3"/>
    <s v="Returned"/>
    <n v="3"/>
    <s v="Shipped"/>
  </r>
  <r>
    <s v="ORD00212"/>
    <x v="15"/>
    <s v="CUST845"/>
    <s v="Sneha"/>
    <x v="0"/>
    <n v="35"/>
    <s v="Shoes"/>
    <x v="1"/>
    <x v="2"/>
    <x v="4"/>
    <n v="4"/>
    <n v="12596"/>
    <n v="15"/>
    <n v="7557.6"/>
    <n v="7708.75"/>
    <n v="445"/>
    <n v="50980.15"/>
    <s v="Cash on Delivery"/>
    <s v="Website"/>
    <s v="Chandigarh"/>
    <s v="Punjab"/>
    <x v="1"/>
    <n v="8"/>
    <s v="No Return"/>
    <n v="3"/>
    <s v="Cancelled"/>
  </r>
  <r>
    <s v="ORD00213"/>
    <x v="163"/>
    <s v="CUST164"/>
    <s v="Neha"/>
    <x v="1"/>
    <n v="35"/>
    <s v="Tablet"/>
    <x v="0"/>
    <x v="8"/>
    <x v="2"/>
    <n v="3"/>
    <n v="17489"/>
    <n v="20"/>
    <n v="10493.4"/>
    <n v="7555.25"/>
    <n v="241"/>
    <n v="49769.85"/>
    <s v="Card"/>
    <s v="Website"/>
    <s v="Bangalore"/>
    <s v="Karnataka"/>
    <x v="2"/>
    <n v="8"/>
    <s v="Returned"/>
    <n v="4"/>
    <s v="Shipped"/>
  </r>
  <r>
    <s v="ORD00214"/>
    <x v="164"/>
    <s v="CUST737"/>
    <s v="Arjun"/>
    <x v="1"/>
    <n v="54"/>
    <s v="Keyboard"/>
    <x v="0"/>
    <x v="1"/>
    <x v="7"/>
    <n v="2"/>
    <n v="8534"/>
    <n v="0"/>
    <n v="0"/>
    <n v="3072.24"/>
    <n v="230"/>
    <n v="20370.240000000002"/>
    <s v="Net Banking"/>
    <s v="Mobile App"/>
    <s v="Mumbai"/>
    <s v="Maharashtra"/>
    <x v="0"/>
    <n v="6"/>
    <s v="No Return"/>
    <n v="3"/>
    <s v="Cancelled"/>
  </r>
  <r>
    <s v="ORD00215"/>
    <x v="165"/>
    <s v="CUST155"/>
    <s v="Anjali"/>
    <x v="0"/>
    <n v="48"/>
    <s v="Watch"/>
    <x v="1"/>
    <x v="7"/>
    <x v="7"/>
    <n v="4"/>
    <n v="22679"/>
    <n v="0"/>
    <n v="0"/>
    <n v="16328.88"/>
    <n v="412"/>
    <n v="107456.88"/>
    <s v="UPI"/>
    <s v="Mobile App"/>
    <s v="Jaipur"/>
    <s v="Rajasthan"/>
    <x v="1"/>
    <n v="4"/>
    <s v="No Return"/>
    <n v="5"/>
    <s v="Returned"/>
  </r>
  <r>
    <s v="ORD00216"/>
    <x v="98"/>
    <s v="CUST786"/>
    <s v="Karan"/>
    <x v="1"/>
    <n v="29"/>
    <s v="Phone"/>
    <x v="0"/>
    <x v="6"/>
    <x v="3"/>
    <n v="3"/>
    <n v="10780"/>
    <n v="15"/>
    <n v="4851"/>
    <n v="4948.0200000000004"/>
    <n v="12"/>
    <n v="32449.02"/>
    <s v="Card"/>
    <s v="Mobile App"/>
    <s v="Bangalore"/>
    <s v="Karnataka"/>
    <x v="2"/>
    <n v="6"/>
    <s v="No Return"/>
    <n v="2"/>
    <s v="Delivered"/>
  </r>
  <r>
    <s v="ORD00217"/>
    <x v="166"/>
    <s v="CUST870"/>
    <s v="Arjun"/>
    <x v="0"/>
    <n v="22"/>
    <s v="Watch"/>
    <x v="1"/>
    <x v="7"/>
    <x v="9"/>
    <n v="1"/>
    <n v="41995"/>
    <n v="15"/>
    <n v="6299.25"/>
    <n v="6425.23"/>
    <n v="363"/>
    <n v="42483.99"/>
    <s v="Net Banking"/>
    <s v="Website"/>
    <s v="Mumbai"/>
    <s v="Maharashtra"/>
    <x v="0"/>
    <n v="10"/>
    <s v="No Return"/>
    <n v="3"/>
    <s v="Shipped"/>
  </r>
  <r>
    <s v="ORD00218"/>
    <x v="108"/>
    <s v="CUST984"/>
    <s v="Vikas"/>
    <x v="0"/>
    <n v="51"/>
    <s v="Keyboard"/>
    <x v="0"/>
    <x v="1"/>
    <x v="5"/>
    <n v="1"/>
    <n v="2778"/>
    <n v="15"/>
    <n v="416.7"/>
    <n v="425.03"/>
    <n v="387"/>
    <n v="3173.33"/>
    <s v="Card"/>
    <s v="Mobile App"/>
    <s v="Bangalore"/>
    <s v="Karnataka"/>
    <x v="2"/>
    <n v="9"/>
    <s v="No Return"/>
    <n v="5"/>
    <s v="Delivered"/>
  </r>
  <r>
    <s v="ORD00219"/>
    <x v="161"/>
    <s v="CUST500"/>
    <s v="Amit"/>
    <x v="1"/>
    <n v="27"/>
    <s v="Backpack"/>
    <x v="2"/>
    <x v="3"/>
    <x v="3"/>
    <n v="3"/>
    <n v="35468"/>
    <n v="5"/>
    <n v="5320.2"/>
    <n v="18195.080000000002"/>
    <n v="238"/>
    <n v="119516.88"/>
    <s v="UPI"/>
    <s v="Mobile App"/>
    <s v="Lucknow"/>
    <s v="Uttar Pradesh"/>
    <x v="1"/>
    <n v="4"/>
    <s v="Returned"/>
    <n v="1"/>
    <s v="Shipped"/>
  </r>
  <r>
    <s v="ORD00220"/>
    <x v="144"/>
    <s v="CUST188"/>
    <s v="Karan"/>
    <x v="0"/>
    <n v="50"/>
    <s v="Camera"/>
    <x v="0"/>
    <x v="5"/>
    <x v="3"/>
    <n v="2"/>
    <n v="32959"/>
    <n v="20"/>
    <n v="13183.6"/>
    <n v="9492.19"/>
    <n v="266"/>
    <n v="62492.59"/>
    <s v="UPI"/>
    <s v="Mobile App"/>
    <s v="Delhi"/>
    <s v="Delhi"/>
    <x v="1"/>
    <n v="8"/>
    <s v="Returned"/>
    <n v="5"/>
    <s v="Cancelled"/>
  </r>
  <r>
    <s v="ORD00221"/>
    <x v="96"/>
    <s v="CUST969"/>
    <s v="Sneha"/>
    <x v="0"/>
    <n v="53"/>
    <s v="Phone"/>
    <x v="0"/>
    <x v="6"/>
    <x v="3"/>
    <n v="4"/>
    <n v="31028"/>
    <n v="15"/>
    <n v="18616.8"/>
    <n v="18989.14"/>
    <n v="443"/>
    <n v="124927.34"/>
    <s v="Card"/>
    <s v="Mobile App"/>
    <s v="Pune"/>
    <s v="Maharashtra"/>
    <x v="0"/>
    <n v="1"/>
    <s v="Returned"/>
    <n v="3"/>
    <s v="Shipped"/>
  </r>
  <r>
    <s v="ORD00222"/>
    <x v="167"/>
    <s v="CUST348"/>
    <s v="Neha"/>
    <x v="1"/>
    <n v="54"/>
    <s v="Tablet"/>
    <x v="0"/>
    <x v="8"/>
    <x v="2"/>
    <n v="4"/>
    <n v="19158"/>
    <n v="15"/>
    <n v="11494.8"/>
    <n v="11724.7"/>
    <n v="319"/>
    <n v="77180.899999999994"/>
    <s v="UPI"/>
    <s v="Website"/>
    <s v="Bangalore"/>
    <s v="Karnataka"/>
    <x v="2"/>
    <n v="4"/>
    <s v="Returned"/>
    <n v="2"/>
    <s v="Shipped"/>
  </r>
  <r>
    <s v="ORD00223"/>
    <x v="1"/>
    <s v="CUST897"/>
    <s v="Anjali"/>
    <x v="1"/>
    <n v="57"/>
    <s v="Phone"/>
    <x v="0"/>
    <x v="6"/>
    <x v="0"/>
    <n v="1"/>
    <n v="25847"/>
    <n v="10"/>
    <n v="2584.6999999999998"/>
    <n v="4187.21"/>
    <n v="496"/>
    <n v="27945.51"/>
    <s v="UPI"/>
    <s v="Website"/>
    <s v="Bangalore"/>
    <s v="Karnataka"/>
    <x v="2"/>
    <n v="9"/>
    <s v="Returned"/>
    <n v="1"/>
    <s v="Cancelled"/>
  </r>
  <r>
    <s v="ORD00224"/>
    <x v="168"/>
    <s v="CUST382"/>
    <s v="Amit"/>
    <x v="1"/>
    <n v="44"/>
    <s v="Backpack"/>
    <x v="2"/>
    <x v="3"/>
    <x v="9"/>
    <n v="2"/>
    <n v="27899"/>
    <n v="5"/>
    <n v="2789.9"/>
    <n v="9541.4599999999991"/>
    <n v="245"/>
    <n v="62794.559999999998"/>
    <s v="UPI"/>
    <s v="Website"/>
    <s v="Chandigarh"/>
    <s v="Punjab"/>
    <x v="1"/>
    <n v="6"/>
    <s v="Returned"/>
    <n v="2"/>
    <s v="Delivered"/>
  </r>
  <r>
    <s v="ORD00225"/>
    <x v="63"/>
    <s v="CUST507"/>
    <s v="Priya"/>
    <x v="1"/>
    <n v="32"/>
    <s v="Headphones"/>
    <x v="0"/>
    <x v="0"/>
    <x v="8"/>
    <n v="5"/>
    <n v="4763"/>
    <n v="20"/>
    <n v="4763"/>
    <n v="3429.36"/>
    <n v="197"/>
    <n v="22678.36"/>
    <s v="Card"/>
    <s v="Website"/>
    <s v="Jaipur"/>
    <s v="Rajasthan"/>
    <x v="1"/>
    <n v="6"/>
    <s v="Returned"/>
    <n v="1"/>
    <s v="Cancelled"/>
  </r>
  <r>
    <s v="ORD00226"/>
    <x v="169"/>
    <s v="CUST531"/>
    <s v="Priya"/>
    <x v="1"/>
    <n v="18"/>
    <s v="Headphones"/>
    <x v="0"/>
    <x v="0"/>
    <x v="7"/>
    <n v="2"/>
    <n v="26643"/>
    <n v="0"/>
    <n v="0"/>
    <n v="9591.48"/>
    <n v="210"/>
    <n v="63087.48"/>
    <s v="Cash on Delivery"/>
    <s v="Website"/>
    <s v="Mumbai"/>
    <s v="Maharashtra"/>
    <x v="0"/>
    <n v="3"/>
    <s v="No Return"/>
    <n v="2"/>
    <s v="Shipped"/>
  </r>
  <r>
    <s v="ORD00227"/>
    <x v="103"/>
    <s v="CUST528"/>
    <s v="Anjali"/>
    <x v="1"/>
    <n v="41"/>
    <s v="Phone"/>
    <x v="0"/>
    <x v="6"/>
    <x v="2"/>
    <n v="2"/>
    <n v="15860"/>
    <n v="20"/>
    <n v="6344"/>
    <n v="4567.68"/>
    <n v="237"/>
    <n v="30180.68"/>
    <s v="Net Banking"/>
    <s v="Mobile App"/>
    <s v="Pune"/>
    <s v="Maharashtra"/>
    <x v="0"/>
    <n v="9"/>
    <s v="Returned"/>
    <n v="4"/>
    <s v="Delivered"/>
  </r>
  <r>
    <s v="ORD00228"/>
    <x v="5"/>
    <s v="CUST799"/>
    <s v="Rahul"/>
    <x v="1"/>
    <n v="56"/>
    <s v="Camera"/>
    <x v="0"/>
    <x v="5"/>
    <x v="6"/>
    <n v="5"/>
    <n v="7974"/>
    <n v="5"/>
    <n v="1993.5"/>
    <n v="6817.77"/>
    <n v="291"/>
    <n v="44985.27"/>
    <s v="Card"/>
    <s v="Mobile App"/>
    <s v="Pune"/>
    <s v="Maharashtra"/>
    <x v="0"/>
    <n v="4"/>
    <s v="No Return"/>
    <n v="2"/>
    <s v="Delivered"/>
  </r>
  <r>
    <s v="ORD00229"/>
    <x v="31"/>
    <s v="CUST311"/>
    <s v="Sneha"/>
    <x v="0"/>
    <n v="35"/>
    <s v="Backpack"/>
    <x v="2"/>
    <x v="3"/>
    <x v="9"/>
    <n v="3"/>
    <n v="41035"/>
    <n v="20"/>
    <n v="24621"/>
    <n v="17727.12"/>
    <n v="486"/>
    <n v="116697.12"/>
    <s v="Net Banking"/>
    <s v="Mobile App"/>
    <s v="Delhi"/>
    <s v="Delhi"/>
    <x v="1"/>
    <n v="9"/>
    <s v="Returned"/>
    <n v="1"/>
    <s v="Shipped"/>
  </r>
  <r>
    <s v="ORD00230"/>
    <x v="150"/>
    <s v="CUST907"/>
    <s v="Rahul"/>
    <x v="0"/>
    <n v="23"/>
    <s v="Headphones"/>
    <x v="0"/>
    <x v="0"/>
    <x v="9"/>
    <n v="5"/>
    <n v="13190"/>
    <n v="0"/>
    <n v="0"/>
    <n v="11871"/>
    <n v="493"/>
    <n v="78314"/>
    <s v="Cash on Delivery"/>
    <s v="Website"/>
    <s v="Pune"/>
    <s v="Maharashtra"/>
    <x v="0"/>
    <n v="10"/>
    <s v="Returned"/>
    <n v="3"/>
    <s v="Shipped"/>
  </r>
  <r>
    <s v="ORD00231"/>
    <x v="170"/>
    <s v="CUST934"/>
    <s v="Arjun"/>
    <x v="1"/>
    <n v="19"/>
    <s v="Tablet"/>
    <x v="0"/>
    <x v="8"/>
    <x v="1"/>
    <n v="3"/>
    <n v="35079"/>
    <n v="20"/>
    <n v="21047.4"/>
    <n v="15154.13"/>
    <n v="50"/>
    <n v="99393.73"/>
    <s v="UPI"/>
    <s v="Mobile App"/>
    <s v="Patiala"/>
    <s v="Punjab"/>
    <x v="1"/>
    <n v="8"/>
    <s v="No Return"/>
    <n v="3"/>
    <s v="Cancelled"/>
  </r>
  <r>
    <s v="ORD00232"/>
    <x v="2"/>
    <s v="CUST922"/>
    <s v="Priya"/>
    <x v="0"/>
    <n v="43"/>
    <s v="Laptop"/>
    <x v="0"/>
    <x v="4"/>
    <x v="2"/>
    <n v="4"/>
    <n v="19650"/>
    <n v="0"/>
    <n v="0"/>
    <n v="14148"/>
    <n v="372"/>
    <n v="93120"/>
    <s v="Card"/>
    <s v="Mobile App"/>
    <s v="Delhi"/>
    <s v="Delhi"/>
    <x v="1"/>
    <n v="3"/>
    <s v="No Return"/>
    <n v="4"/>
    <s v="Cancelled"/>
  </r>
  <r>
    <s v="ORD00233"/>
    <x v="171"/>
    <s v="CUST860"/>
    <s v="Amit"/>
    <x v="1"/>
    <n v="23"/>
    <s v="Backpack"/>
    <x v="2"/>
    <x v="3"/>
    <x v="3"/>
    <n v="3"/>
    <n v="7283"/>
    <n v="0"/>
    <n v="0"/>
    <n v="3932.82"/>
    <n v="89"/>
    <n v="25870.82"/>
    <s v="Card"/>
    <s v="Website"/>
    <s v="Jaipur"/>
    <s v="Rajasthan"/>
    <x v="1"/>
    <n v="5"/>
    <s v="No Return"/>
    <n v="4"/>
    <s v="Returned"/>
  </r>
  <r>
    <s v="ORD00234"/>
    <x v="62"/>
    <s v="CUST265"/>
    <s v="Amit"/>
    <x v="0"/>
    <n v="47"/>
    <s v="Tablet"/>
    <x v="0"/>
    <x v="8"/>
    <x v="6"/>
    <n v="2"/>
    <n v="18597"/>
    <n v="0"/>
    <n v="0"/>
    <n v="6694.92"/>
    <n v="194"/>
    <n v="44082.92"/>
    <s v="Net Banking"/>
    <s v="Website"/>
    <s v="Pune"/>
    <s v="Maharashtra"/>
    <x v="0"/>
    <n v="6"/>
    <s v="Returned"/>
    <n v="1"/>
    <s v="Delivered"/>
  </r>
  <r>
    <s v="ORD00235"/>
    <x v="83"/>
    <s v="CUST201"/>
    <s v="Amit"/>
    <x v="1"/>
    <n v="41"/>
    <s v="Watch"/>
    <x v="1"/>
    <x v="7"/>
    <x v="7"/>
    <n v="1"/>
    <n v="17820"/>
    <n v="20"/>
    <n v="3564"/>
    <n v="2566.08"/>
    <n v="383"/>
    <n v="17205.080000000002"/>
    <s v="Card"/>
    <s v="Mobile App"/>
    <s v="Pune"/>
    <s v="Maharashtra"/>
    <x v="0"/>
    <n v="8"/>
    <s v="No Return"/>
    <n v="5"/>
    <s v="Cancelled"/>
  </r>
  <r>
    <s v="ORD00236"/>
    <x v="23"/>
    <s v="CUST313"/>
    <s v="Priya"/>
    <x v="0"/>
    <n v="58"/>
    <s v="Watch"/>
    <x v="1"/>
    <x v="7"/>
    <x v="0"/>
    <n v="5"/>
    <n v="29380"/>
    <n v="10"/>
    <n v="14690"/>
    <n v="23797.8"/>
    <n v="177"/>
    <n v="156184.79999999999"/>
    <s v="Card"/>
    <s v="Mobile App"/>
    <s v="Pune"/>
    <s v="Maharashtra"/>
    <x v="0"/>
    <n v="10"/>
    <s v="Returned"/>
    <n v="1"/>
    <s v="Delivered"/>
  </r>
  <r>
    <s v="ORD00237"/>
    <x v="13"/>
    <s v="CUST218"/>
    <s v="Karan"/>
    <x v="1"/>
    <n v="55"/>
    <s v="Headphones"/>
    <x v="0"/>
    <x v="0"/>
    <x v="6"/>
    <n v="5"/>
    <n v="48636"/>
    <n v="20"/>
    <n v="48636"/>
    <n v="35017.919999999998"/>
    <n v="254"/>
    <n v="229815.92"/>
    <s v="Cash on Delivery"/>
    <s v="Website"/>
    <s v="Chandigarh"/>
    <s v="Punjab"/>
    <x v="1"/>
    <n v="3"/>
    <s v="No Return"/>
    <n v="2"/>
    <s v="Delivered"/>
  </r>
  <r>
    <s v="ORD00238"/>
    <x v="172"/>
    <s v="CUST385"/>
    <s v="Arjun"/>
    <x v="0"/>
    <n v="40"/>
    <s v="Headphones"/>
    <x v="0"/>
    <x v="0"/>
    <x v="5"/>
    <n v="3"/>
    <n v="4058"/>
    <n v="0"/>
    <n v="0"/>
    <n v="2191.3200000000002"/>
    <n v="130"/>
    <n v="14495.32"/>
    <s v="Net Banking"/>
    <s v="Mobile App"/>
    <s v="Chandigarh"/>
    <s v="Punjab"/>
    <x v="1"/>
    <n v="4"/>
    <s v="No Return"/>
    <n v="5"/>
    <s v="Shipped"/>
  </r>
  <r>
    <s v="ORD00239"/>
    <x v="173"/>
    <s v="CUST260"/>
    <s v="Sneha"/>
    <x v="1"/>
    <n v="50"/>
    <s v="Camera"/>
    <x v="0"/>
    <x v="5"/>
    <x v="9"/>
    <n v="2"/>
    <n v="16518"/>
    <n v="15"/>
    <n v="4955.3999999999996"/>
    <n v="5054.51"/>
    <n v="326"/>
    <n v="33461.11"/>
    <s v="Net Banking"/>
    <s v="Website"/>
    <s v="Pune"/>
    <s v="Maharashtra"/>
    <x v="0"/>
    <n v="1"/>
    <s v="Returned"/>
    <n v="1"/>
    <s v="Returned"/>
  </r>
  <r>
    <s v="ORD00240"/>
    <x v="32"/>
    <s v="CUST652"/>
    <s v="Sneha"/>
    <x v="1"/>
    <n v="42"/>
    <s v="Watch"/>
    <x v="1"/>
    <x v="7"/>
    <x v="3"/>
    <n v="2"/>
    <n v="42034"/>
    <n v="20"/>
    <n v="16813.599999999999"/>
    <n v="12105.79"/>
    <n v="55"/>
    <n v="79415.19"/>
    <s v="Net Banking"/>
    <s v="Mobile App"/>
    <s v="Jaipur"/>
    <s v="Rajasthan"/>
    <x v="1"/>
    <n v="6"/>
    <s v="Returned"/>
    <n v="1"/>
    <s v="Cancelled"/>
  </r>
  <r>
    <s v="ORD00241"/>
    <x v="167"/>
    <s v="CUST997"/>
    <s v="Amit"/>
    <x v="0"/>
    <n v="43"/>
    <s v="Shoes"/>
    <x v="1"/>
    <x v="2"/>
    <x v="6"/>
    <n v="2"/>
    <n v="40255"/>
    <n v="0"/>
    <n v="0"/>
    <n v="14491.8"/>
    <n v="415"/>
    <n v="95416.8"/>
    <s v="Card"/>
    <s v="Website"/>
    <s v="Patiala"/>
    <s v="Punjab"/>
    <x v="1"/>
    <n v="6"/>
    <s v="No Return"/>
    <n v="3"/>
    <s v="Shipped"/>
  </r>
  <r>
    <s v="ORD00242"/>
    <x v="150"/>
    <s v="CUST611"/>
    <s v="Priya"/>
    <x v="1"/>
    <n v="41"/>
    <s v="Headphones"/>
    <x v="0"/>
    <x v="0"/>
    <x v="8"/>
    <n v="2"/>
    <n v="16819"/>
    <n v="10"/>
    <n v="3363.8"/>
    <n v="5449.36"/>
    <n v="185"/>
    <n v="35908.559999999998"/>
    <s v="Net Banking"/>
    <s v="Mobile App"/>
    <s v="Pune"/>
    <s v="Maharashtra"/>
    <x v="0"/>
    <n v="9"/>
    <s v="Returned"/>
    <n v="1"/>
    <s v="Shipped"/>
  </r>
  <r>
    <s v="ORD00243"/>
    <x v="65"/>
    <s v="CUST885"/>
    <s v="Arjun"/>
    <x v="1"/>
    <n v="36"/>
    <s v="Headphones"/>
    <x v="0"/>
    <x v="0"/>
    <x v="5"/>
    <n v="5"/>
    <n v="17749"/>
    <n v="0"/>
    <n v="0"/>
    <n v="15974.1"/>
    <n v="215"/>
    <n v="104934.1"/>
    <s v="Cash on Delivery"/>
    <s v="Website"/>
    <s v="Jaipur"/>
    <s v="Rajasthan"/>
    <x v="1"/>
    <n v="9"/>
    <s v="No Return"/>
    <n v="1"/>
    <s v="Cancelled"/>
  </r>
  <r>
    <s v="ORD00244"/>
    <x v="3"/>
    <s v="CUST146"/>
    <s v="Sneha"/>
    <x v="0"/>
    <n v="59"/>
    <s v="Watch"/>
    <x v="1"/>
    <x v="7"/>
    <x v="1"/>
    <n v="1"/>
    <n v="17819"/>
    <n v="15"/>
    <n v="2672.85"/>
    <n v="2726.31"/>
    <n v="350"/>
    <n v="18222.46"/>
    <s v="Card"/>
    <s v="Mobile App"/>
    <s v="Lucknow"/>
    <s v="Uttar Pradesh"/>
    <x v="1"/>
    <n v="4"/>
    <s v="Returned"/>
    <n v="3"/>
    <s v="Shipped"/>
  </r>
  <r>
    <s v="ORD00245"/>
    <x v="66"/>
    <s v="CUST955"/>
    <s v="Vikas"/>
    <x v="1"/>
    <n v="30"/>
    <s v="Keyboard"/>
    <x v="0"/>
    <x v="1"/>
    <x v="9"/>
    <n v="3"/>
    <n v="34354"/>
    <n v="5"/>
    <n v="5153.1000000000004"/>
    <n v="17623.599999999999"/>
    <n v="57"/>
    <n v="115589.5"/>
    <s v="Card"/>
    <s v="Mobile App"/>
    <s v="Delhi"/>
    <s v="Delhi"/>
    <x v="1"/>
    <n v="3"/>
    <s v="Returned"/>
    <n v="3"/>
    <s v="Cancelled"/>
  </r>
  <r>
    <s v="ORD00246"/>
    <x v="174"/>
    <s v="CUST541"/>
    <s v="Sneha"/>
    <x v="0"/>
    <n v="52"/>
    <s v="Headphones"/>
    <x v="0"/>
    <x v="0"/>
    <x v="9"/>
    <n v="3"/>
    <n v="20946"/>
    <n v="20"/>
    <n v="12567.6"/>
    <n v="9048.67"/>
    <n v="113"/>
    <n v="59432.07"/>
    <s v="Net Banking"/>
    <s v="Website"/>
    <s v="Chandigarh"/>
    <s v="Punjab"/>
    <x v="1"/>
    <n v="10"/>
    <s v="Returned"/>
    <n v="3"/>
    <s v="Shipped"/>
  </r>
  <r>
    <s v="ORD00247"/>
    <x v="50"/>
    <s v="CUST161"/>
    <s v="Riya"/>
    <x v="1"/>
    <n v="22"/>
    <s v="Laptop"/>
    <x v="0"/>
    <x v="4"/>
    <x v="3"/>
    <n v="5"/>
    <n v="46655"/>
    <n v="20"/>
    <n v="46655"/>
    <n v="33591.599999999999"/>
    <n v="138"/>
    <n v="220349.6"/>
    <s v="UPI"/>
    <s v="Website"/>
    <s v="Chandigarh"/>
    <s v="Punjab"/>
    <x v="1"/>
    <n v="9"/>
    <s v="No Return"/>
    <n v="3"/>
    <s v="Shipped"/>
  </r>
  <r>
    <s v="ORD00248"/>
    <x v="168"/>
    <s v="CUST982"/>
    <s v="Riya"/>
    <x v="1"/>
    <n v="36"/>
    <s v="Watch"/>
    <x v="1"/>
    <x v="7"/>
    <x v="7"/>
    <n v="4"/>
    <n v="3168"/>
    <n v="20"/>
    <n v="2534.4"/>
    <n v="1824.77"/>
    <n v="447"/>
    <n v="12409.37"/>
    <s v="UPI"/>
    <s v="Mobile App"/>
    <s v="Pune"/>
    <s v="Maharashtra"/>
    <x v="0"/>
    <n v="9"/>
    <s v="Returned"/>
    <n v="3"/>
    <s v="Shipped"/>
  </r>
  <r>
    <s v="ORD00249"/>
    <x v="114"/>
    <s v="CUST564"/>
    <s v="Sneha"/>
    <x v="0"/>
    <n v="38"/>
    <s v="Phone"/>
    <x v="0"/>
    <x v="6"/>
    <x v="7"/>
    <n v="3"/>
    <n v="13647"/>
    <n v="20"/>
    <n v="8188.2"/>
    <n v="5895.5"/>
    <n v="193"/>
    <n v="38841.300000000003"/>
    <s v="Cash on Delivery"/>
    <s v="Mobile App"/>
    <s v="Pune"/>
    <s v="Maharashtra"/>
    <x v="0"/>
    <n v="9"/>
    <s v="No Return"/>
    <n v="5"/>
    <s v="Shipped"/>
  </r>
  <r>
    <s v="ORD00250"/>
    <x v="135"/>
    <s v="CUST433"/>
    <s v="Arjun"/>
    <x v="0"/>
    <n v="49"/>
    <s v="Phone"/>
    <x v="0"/>
    <x v="6"/>
    <x v="4"/>
    <n v="3"/>
    <n v="10903"/>
    <n v="0"/>
    <n v="0"/>
    <n v="5887.62"/>
    <n v="412"/>
    <n v="39008.620000000003"/>
    <s v="Card"/>
    <s v="Website"/>
    <s v="Lucknow"/>
    <s v="Uttar Pradesh"/>
    <x v="1"/>
    <n v="8"/>
    <s v="No Return"/>
    <n v="5"/>
    <s v="Shipped"/>
  </r>
  <r>
    <s v="ORD00251"/>
    <x v="61"/>
    <s v="CUST671"/>
    <s v="Karan"/>
    <x v="1"/>
    <n v="21"/>
    <s v="Phone"/>
    <x v="0"/>
    <x v="6"/>
    <x v="8"/>
    <n v="4"/>
    <n v="12320"/>
    <n v="15"/>
    <n v="7392"/>
    <n v="7539.84"/>
    <n v="154"/>
    <n v="49581.84"/>
    <s v="Net Banking"/>
    <s v="Mobile App"/>
    <s v="Lucknow"/>
    <s v="Uttar Pradesh"/>
    <x v="1"/>
    <n v="5"/>
    <s v="Returned"/>
    <n v="5"/>
    <s v="Shipped"/>
  </r>
  <r>
    <s v="ORD00252"/>
    <x v="175"/>
    <s v="CUST768"/>
    <s v="Rahul"/>
    <x v="1"/>
    <n v="37"/>
    <s v="Watch"/>
    <x v="1"/>
    <x v="7"/>
    <x v="8"/>
    <n v="1"/>
    <n v="14063"/>
    <n v="10"/>
    <n v="1406.3"/>
    <n v="2278.21"/>
    <n v="103"/>
    <n v="15037.91"/>
    <s v="Cash on Delivery"/>
    <s v="Mobile App"/>
    <s v="Jaipur"/>
    <s v="Rajasthan"/>
    <x v="1"/>
    <n v="2"/>
    <s v="Returned"/>
    <n v="1"/>
    <s v="Shipped"/>
  </r>
  <r>
    <s v="ORD00253"/>
    <x v="176"/>
    <s v="CUST865"/>
    <s v="Anjali"/>
    <x v="1"/>
    <n v="45"/>
    <s v="Tablet"/>
    <x v="0"/>
    <x v="8"/>
    <x v="7"/>
    <n v="3"/>
    <n v="38458"/>
    <n v="0"/>
    <n v="0"/>
    <n v="20767.32"/>
    <n v="484"/>
    <n v="136625.32"/>
    <s v="Card"/>
    <s v="Mobile App"/>
    <s v="Pune"/>
    <s v="Maharashtra"/>
    <x v="0"/>
    <n v="4"/>
    <s v="No Return"/>
    <n v="1"/>
    <s v="Shipped"/>
  </r>
  <r>
    <s v="ORD00254"/>
    <x v="177"/>
    <s v="CUST629"/>
    <s v="Amit"/>
    <x v="1"/>
    <n v="40"/>
    <s v="Mouse"/>
    <x v="0"/>
    <x v="9"/>
    <x v="4"/>
    <n v="3"/>
    <n v="2136"/>
    <n v="0"/>
    <n v="0"/>
    <n v="1153.44"/>
    <n v="388"/>
    <n v="7949.44"/>
    <s v="UPI"/>
    <s v="Mobile App"/>
    <s v="Bangalore"/>
    <s v="Karnataka"/>
    <x v="2"/>
    <n v="9"/>
    <s v="No Return"/>
    <n v="5"/>
    <s v="Returned"/>
  </r>
  <r>
    <s v="ORD00255"/>
    <x v="68"/>
    <s v="CUST717"/>
    <s v="Sneha"/>
    <x v="1"/>
    <n v="50"/>
    <s v="Shoes"/>
    <x v="1"/>
    <x v="2"/>
    <x v="0"/>
    <n v="4"/>
    <n v="6313"/>
    <n v="20"/>
    <n v="5050.3999999999996"/>
    <n v="3636.29"/>
    <n v="1"/>
    <n v="23838.89"/>
    <s v="UPI"/>
    <s v="Website"/>
    <s v="Lucknow"/>
    <s v="Uttar Pradesh"/>
    <x v="1"/>
    <n v="2"/>
    <s v="No Return"/>
    <n v="1"/>
    <s v="Cancelled"/>
  </r>
  <r>
    <s v="ORD00256"/>
    <x v="178"/>
    <s v="CUST102"/>
    <s v="Priya"/>
    <x v="1"/>
    <n v="46"/>
    <s v="Tablet"/>
    <x v="0"/>
    <x v="8"/>
    <x v="4"/>
    <n v="4"/>
    <n v="26827"/>
    <n v="5"/>
    <n v="5365.4"/>
    <n v="18349.669999999998"/>
    <n v="70"/>
    <n v="120362.27"/>
    <s v="UPI"/>
    <s v="Website"/>
    <s v="Bangalore"/>
    <s v="Karnataka"/>
    <x v="2"/>
    <n v="5"/>
    <s v="No Return"/>
    <n v="2"/>
    <s v="Shipped"/>
  </r>
  <r>
    <s v="ORD00257"/>
    <x v="179"/>
    <s v="CUST579"/>
    <s v="Karan"/>
    <x v="0"/>
    <n v="44"/>
    <s v="Watch"/>
    <x v="1"/>
    <x v="7"/>
    <x v="4"/>
    <n v="4"/>
    <n v="20044"/>
    <n v="10"/>
    <n v="8017.6"/>
    <n v="12988.51"/>
    <n v="449"/>
    <n v="85595.91"/>
    <s v="Cash on Delivery"/>
    <s v="Mobile App"/>
    <s v="Delhi"/>
    <s v="Delhi"/>
    <x v="1"/>
    <n v="4"/>
    <s v="Returned"/>
    <n v="5"/>
    <s v="Cancelled"/>
  </r>
  <r>
    <s v="ORD00258"/>
    <x v="180"/>
    <s v="CUST505"/>
    <s v="Anjali"/>
    <x v="0"/>
    <n v="60"/>
    <s v="Mouse"/>
    <x v="0"/>
    <x v="9"/>
    <x v="9"/>
    <n v="5"/>
    <n v="2751"/>
    <n v="20"/>
    <n v="2751"/>
    <n v="1980.72"/>
    <n v="347"/>
    <n v="13331.72"/>
    <s v="Net Banking"/>
    <s v="Website"/>
    <s v="Bangalore"/>
    <s v="Karnataka"/>
    <x v="2"/>
    <n v="5"/>
    <s v="No Return"/>
    <n v="5"/>
    <s v="Delivered"/>
  </r>
  <r>
    <s v="ORD00259"/>
    <x v="15"/>
    <s v="CUST841"/>
    <s v="Arjun"/>
    <x v="0"/>
    <n v="28"/>
    <s v="Headphones"/>
    <x v="0"/>
    <x v="0"/>
    <x v="8"/>
    <n v="4"/>
    <n v="5599"/>
    <n v="20"/>
    <n v="4479.2"/>
    <n v="3225.02"/>
    <n v="479"/>
    <n v="21620.82"/>
    <s v="Net Banking"/>
    <s v="Website"/>
    <s v="Bangalore"/>
    <s v="Karnataka"/>
    <x v="2"/>
    <n v="4"/>
    <s v="Returned"/>
    <n v="5"/>
    <s v="Shipped"/>
  </r>
  <r>
    <s v="ORD00260"/>
    <x v="181"/>
    <s v="CUST247"/>
    <s v="Priya"/>
    <x v="1"/>
    <n v="42"/>
    <s v="Shoes"/>
    <x v="1"/>
    <x v="2"/>
    <x v="9"/>
    <n v="1"/>
    <n v="13659"/>
    <n v="20"/>
    <n v="2731.8"/>
    <n v="1966.9"/>
    <n v="370"/>
    <n v="13264.1"/>
    <s v="UPI"/>
    <s v="Mobile App"/>
    <s v="Pune"/>
    <s v="Maharashtra"/>
    <x v="0"/>
    <n v="2"/>
    <s v="No Return"/>
    <n v="1"/>
    <s v="Shipped"/>
  </r>
  <r>
    <s v="ORD00261"/>
    <x v="65"/>
    <s v="CUST916"/>
    <s v="Anjali"/>
    <x v="0"/>
    <n v="41"/>
    <s v="Phone"/>
    <x v="0"/>
    <x v="6"/>
    <x v="7"/>
    <n v="3"/>
    <n v="35927"/>
    <n v="15"/>
    <n v="16167.15"/>
    <n v="16490.490000000002"/>
    <n v="110"/>
    <n v="108214.34"/>
    <s v="Cash on Delivery"/>
    <s v="Website"/>
    <s v="Chandigarh"/>
    <s v="Punjab"/>
    <x v="1"/>
    <n v="1"/>
    <s v="No Return"/>
    <n v="2"/>
    <s v="Delivered"/>
  </r>
  <r>
    <s v="ORD00262"/>
    <x v="104"/>
    <s v="CUST137"/>
    <s v="Rahul"/>
    <x v="0"/>
    <n v="51"/>
    <s v="Shoes"/>
    <x v="1"/>
    <x v="2"/>
    <x v="7"/>
    <n v="2"/>
    <n v="8718"/>
    <n v="5"/>
    <n v="871.8"/>
    <n v="2981.56"/>
    <n v="320"/>
    <n v="19865.759999999998"/>
    <s v="UPI"/>
    <s v="Website"/>
    <s v="Chandigarh"/>
    <s v="Punjab"/>
    <x v="1"/>
    <n v="9"/>
    <s v="No Return"/>
    <n v="3"/>
    <s v="Cancelled"/>
  </r>
  <r>
    <s v="ORD00263"/>
    <x v="67"/>
    <s v="CUST655"/>
    <s v="Karan"/>
    <x v="0"/>
    <n v="50"/>
    <s v="Phone"/>
    <x v="0"/>
    <x v="6"/>
    <x v="8"/>
    <n v="4"/>
    <n v="10032"/>
    <n v="5"/>
    <n v="2006.4"/>
    <n v="6861.89"/>
    <n v="42"/>
    <n v="45025.49"/>
    <s v="Net Banking"/>
    <s v="Website"/>
    <s v="Patiala"/>
    <s v="Punjab"/>
    <x v="1"/>
    <n v="3"/>
    <s v="No Return"/>
    <n v="3"/>
    <s v="Returned"/>
  </r>
  <r>
    <s v="ORD00264"/>
    <x v="11"/>
    <s v="CUST566"/>
    <s v="Neha"/>
    <x v="1"/>
    <n v="59"/>
    <s v="Camera"/>
    <x v="0"/>
    <x v="5"/>
    <x v="0"/>
    <n v="4"/>
    <n v="9542"/>
    <n v="20"/>
    <n v="7633.6"/>
    <n v="5496.19"/>
    <n v="372"/>
    <n v="36402.589999999997"/>
    <s v="Cash on Delivery"/>
    <s v="Mobile App"/>
    <s v="Lucknow"/>
    <s v="Uttar Pradesh"/>
    <x v="1"/>
    <n v="10"/>
    <s v="Returned"/>
    <n v="3"/>
    <s v="Shipped"/>
  </r>
  <r>
    <s v="ORD00265"/>
    <x v="6"/>
    <s v="CUST813"/>
    <s v="Riya"/>
    <x v="0"/>
    <n v="41"/>
    <s v="Laptop"/>
    <x v="0"/>
    <x v="4"/>
    <x v="8"/>
    <n v="1"/>
    <n v="9992"/>
    <n v="10"/>
    <n v="999.2"/>
    <n v="1618.7"/>
    <n v="323"/>
    <n v="10934.5"/>
    <s v="Net Banking"/>
    <s v="Mobile App"/>
    <s v="Delhi"/>
    <s v="Delhi"/>
    <x v="1"/>
    <n v="10"/>
    <s v="Returned"/>
    <n v="4"/>
    <s v="Cancelled"/>
  </r>
  <r>
    <s v="ORD00266"/>
    <x v="30"/>
    <s v="CUST111"/>
    <s v="Anjali"/>
    <x v="1"/>
    <n v="25"/>
    <s v="Backpack"/>
    <x v="2"/>
    <x v="3"/>
    <x v="6"/>
    <n v="2"/>
    <n v="2594"/>
    <n v="5"/>
    <n v="259.39999999999998"/>
    <n v="887.15"/>
    <n v="259"/>
    <n v="6074.75"/>
    <s v="Card"/>
    <s v="Website"/>
    <s v="Jaipur"/>
    <s v="Rajasthan"/>
    <x v="1"/>
    <n v="10"/>
    <s v="Returned"/>
    <n v="5"/>
    <s v="Returned"/>
  </r>
  <r>
    <s v="ORD00267"/>
    <x v="178"/>
    <s v="CUST919"/>
    <s v="Amit"/>
    <x v="1"/>
    <n v="27"/>
    <s v="Shoes"/>
    <x v="1"/>
    <x v="2"/>
    <x v="4"/>
    <n v="3"/>
    <n v="33711"/>
    <n v="15"/>
    <n v="15169.95"/>
    <n v="15473.35"/>
    <n v="84"/>
    <n v="101520.4"/>
    <s v="Net Banking"/>
    <s v="Website"/>
    <s v="Bangalore"/>
    <s v="Karnataka"/>
    <x v="2"/>
    <n v="6"/>
    <s v="Returned"/>
    <n v="5"/>
    <s v="Delivered"/>
  </r>
  <r>
    <s v="ORD00268"/>
    <x v="36"/>
    <s v="CUST583"/>
    <s v="Vikas"/>
    <x v="0"/>
    <n v="41"/>
    <s v="Phone"/>
    <x v="0"/>
    <x v="6"/>
    <x v="2"/>
    <n v="5"/>
    <n v="28384"/>
    <n v="20"/>
    <n v="28384"/>
    <n v="20436.48"/>
    <n v="302"/>
    <n v="134274.48000000001"/>
    <s v="Net Banking"/>
    <s v="Mobile App"/>
    <s v="Jaipur"/>
    <s v="Rajasthan"/>
    <x v="1"/>
    <n v="7"/>
    <s v="No Return"/>
    <n v="3"/>
    <s v="Returned"/>
  </r>
  <r>
    <s v="ORD00269"/>
    <x v="172"/>
    <s v="CUST708"/>
    <s v="Karan"/>
    <x v="1"/>
    <n v="29"/>
    <s v="Shoes"/>
    <x v="1"/>
    <x v="2"/>
    <x v="3"/>
    <n v="3"/>
    <n v="35019"/>
    <n v="15"/>
    <n v="15758.55"/>
    <n v="16073.72"/>
    <n v="151"/>
    <n v="105523.17"/>
    <s v="Card"/>
    <s v="Mobile App"/>
    <s v="Delhi"/>
    <s v="Delhi"/>
    <x v="1"/>
    <n v="3"/>
    <s v="No Return"/>
    <n v="5"/>
    <s v="Cancelled"/>
  </r>
  <r>
    <s v="ORD00270"/>
    <x v="108"/>
    <s v="CUST178"/>
    <s v="Anjali"/>
    <x v="1"/>
    <n v="59"/>
    <s v="Headphones"/>
    <x v="0"/>
    <x v="0"/>
    <x v="0"/>
    <n v="3"/>
    <n v="19289"/>
    <n v="10"/>
    <n v="5786.7"/>
    <n v="9374.4500000000007"/>
    <n v="261"/>
    <n v="61715.75"/>
    <s v="Net Banking"/>
    <s v="Website"/>
    <s v="Pune"/>
    <s v="Maharashtra"/>
    <x v="0"/>
    <n v="4"/>
    <s v="No Return"/>
    <n v="3"/>
    <s v="Delivered"/>
  </r>
  <r>
    <s v="ORD00271"/>
    <x v="182"/>
    <s v="CUST737"/>
    <s v="Vikas"/>
    <x v="0"/>
    <n v="44"/>
    <s v="Watch"/>
    <x v="1"/>
    <x v="7"/>
    <x v="2"/>
    <n v="4"/>
    <n v="47723"/>
    <n v="10"/>
    <n v="19089.2"/>
    <n v="30924.5"/>
    <n v="497"/>
    <n v="203224.3"/>
    <s v="Card"/>
    <s v="Mobile App"/>
    <s v="Mumbai"/>
    <s v="Maharashtra"/>
    <x v="0"/>
    <n v="8"/>
    <s v="No Return"/>
    <n v="1"/>
    <s v="Delivered"/>
  </r>
  <r>
    <s v="ORD00272"/>
    <x v="15"/>
    <s v="CUST343"/>
    <s v="Arjun"/>
    <x v="0"/>
    <n v="44"/>
    <s v="Keyboard"/>
    <x v="0"/>
    <x v="1"/>
    <x v="1"/>
    <n v="5"/>
    <n v="36579"/>
    <n v="5"/>
    <n v="9144.75"/>
    <n v="31275.040000000001"/>
    <n v="326"/>
    <n v="205351.29"/>
    <s v="Card"/>
    <s v="Mobile App"/>
    <s v="Lucknow"/>
    <s v="Uttar Pradesh"/>
    <x v="1"/>
    <n v="4"/>
    <s v="No Return"/>
    <n v="4"/>
    <s v="Cancelled"/>
  </r>
  <r>
    <s v="ORD00273"/>
    <x v="133"/>
    <s v="CUST187"/>
    <s v="Priya"/>
    <x v="1"/>
    <n v="28"/>
    <s v="Headphones"/>
    <x v="0"/>
    <x v="0"/>
    <x v="8"/>
    <n v="2"/>
    <n v="30501"/>
    <n v="10"/>
    <n v="6100.2"/>
    <n v="9882.32"/>
    <n v="215"/>
    <n v="64999.12"/>
    <s v="UPI"/>
    <s v="Mobile App"/>
    <s v="Lucknow"/>
    <s v="Uttar Pradesh"/>
    <x v="1"/>
    <n v="8"/>
    <s v="No Return"/>
    <n v="2"/>
    <s v="Returned"/>
  </r>
  <r>
    <s v="ORD00274"/>
    <x v="74"/>
    <s v="CUST626"/>
    <s v="Neha"/>
    <x v="0"/>
    <n v="19"/>
    <s v="Keyboard"/>
    <x v="0"/>
    <x v="1"/>
    <x v="4"/>
    <n v="3"/>
    <n v="35905"/>
    <n v="20"/>
    <n v="21543"/>
    <n v="15510.96"/>
    <n v="69"/>
    <n v="101751.96"/>
    <s v="Card"/>
    <s v="Mobile App"/>
    <s v="Bangalore"/>
    <s v="Karnataka"/>
    <x v="2"/>
    <n v="6"/>
    <s v="No Return"/>
    <n v="4"/>
    <s v="Returned"/>
  </r>
  <r>
    <s v="ORD00275"/>
    <x v="183"/>
    <s v="CUST776"/>
    <s v="Riya"/>
    <x v="1"/>
    <n v="38"/>
    <s v="Mouse"/>
    <x v="0"/>
    <x v="9"/>
    <x v="1"/>
    <n v="3"/>
    <n v="16019"/>
    <n v="10"/>
    <n v="4805.7"/>
    <n v="7785.23"/>
    <n v="9"/>
    <n v="51045.53"/>
    <s v="Card"/>
    <s v="Mobile App"/>
    <s v="Bangalore"/>
    <s v="Karnataka"/>
    <x v="2"/>
    <n v="4"/>
    <s v="No Return"/>
    <n v="4"/>
    <s v="Cancelled"/>
  </r>
  <r>
    <s v="ORD00276"/>
    <x v="184"/>
    <s v="CUST981"/>
    <s v="Karan"/>
    <x v="0"/>
    <n v="22"/>
    <s v="Phone"/>
    <x v="0"/>
    <x v="6"/>
    <x v="1"/>
    <n v="4"/>
    <n v="19232"/>
    <n v="10"/>
    <n v="7692.8"/>
    <n v="12462.34"/>
    <n v="295"/>
    <n v="81992.539999999994"/>
    <s v="UPI"/>
    <s v="Mobile App"/>
    <s v="Mumbai"/>
    <s v="Maharashtra"/>
    <x v="0"/>
    <n v="6"/>
    <s v="No Return"/>
    <n v="5"/>
    <s v="Cancelled"/>
  </r>
  <r>
    <s v="ORD00277"/>
    <x v="185"/>
    <s v="CUST425"/>
    <s v="Arjun"/>
    <x v="0"/>
    <n v="57"/>
    <s v="Laptop"/>
    <x v="0"/>
    <x v="4"/>
    <x v="5"/>
    <n v="3"/>
    <n v="26220"/>
    <n v="5"/>
    <n v="3933"/>
    <n v="13450.86"/>
    <n v="337"/>
    <n v="88514.86"/>
    <s v="Card"/>
    <s v="Website"/>
    <s v="Pune"/>
    <s v="Maharashtra"/>
    <x v="0"/>
    <n v="9"/>
    <s v="Returned"/>
    <n v="5"/>
    <s v="Returned"/>
  </r>
  <r>
    <s v="ORD00278"/>
    <x v="186"/>
    <s v="CUST196"/>
    <s v="Sneha"/>
    <x v="1"/>
    <n v="60"/>
    <s v="Headphones"/>
    <x v="0"/>
    <x v="0"/>
    <x v="8"/>
    <n v="2"/>
    <n v="8816"/>
    <n v="20"/>
    <n v="3526.4"/>
    <n v="2539.0100000000002"/>
    <n v="394"/>
    <n v="17038.61"/>
    <s v="Cash on Delivery"/>
    <s v="Website"/>
    <s v="Pune"/>
    <s v="Maharashtra"/>
    <x v="0"/>
    <n v="5"/>
    <s v="No Return"/>
    <n v="4"/>
    <s v="Returned"/>
  </r>
  <r>
    <s v="ORD00279"/>
    <x v="187"/>
    <s v="CUST741"/>
    <s v="Amit"/>
    <x v="1"/>
    <n v="32"/>
    <s v="Mouse"/>
    <x v="0"/>
    <x v="9"/>
    <x v="3"/>
    <n v="1"/>
    <n v="21091"/>
    <n v="10"/>
    <n v="2109.1"/>
    <n v="3416.74"/>
    <n v="177"/>
    <n v="22575.64"/>
    <s v="UPI"/>
    <s v="Mobile App"/>
    <s v="Lucknow"/>
    <s v="Uttar Pradesh"/>
    <x v="1"/>
    <n v="1"/>
    <s v="Returned"/>
    <n v="1"/>
    <s v="Delivered"/>
  </r>
  <r>
    <s v="ORD00280"/>
    <x v="54"/>
    <s v="CUST997"/>
    <s v="Arjun"/>
    <x v="0"/>
    <n v="19"/>
    <s v="Phone"/>
    <x v="0"/>
    <x v="6"/>
    <x v="3"/>
    <n v="2"/>
    <n v="46647"/>
    <n v="0"/>
    <n v="0"/>
    <n v="16792.919999999998"/>
    <n v="477"/>
    <n v="110563.92"/>
    <s v="Net Banking"/>
    <s v="Website"/>
    <s v="Delhi"/>
    <s v="Delhi"/>
    <x v="1"/>
    <n v="6"/>
    <s v="No Return"/>
    <n v="2"/>
    <s v="Cancelled"/>
  </r>
  <r>
    <s v="ORD00281"/>
    <x v="188"/>
    <s v="CUST112"/>
    <s v="Amit"/>
    <x v="1"/>
    <n v="57"/>
    <s v="Headphones"/>
    <x v="0"/>
    <x v="0"/>
    <x v="1"/>
    <n v="1"/>
    <n v="46084"/>
    <n v="10"/>
    <n v="4608.3999999999996"/>
    <n v="7465.61"/>
    <n v="166"/>
    <n v="49107.21"/>
    <s v="Net Banking"/>
    <s v="Mobile App"/>
    <s v="Lucknow"/>
    <s v="Uttar Pradesh"/>
    <x v="1"/>
    <n v="4"/>
    <s v="Returned"/>
    <n v="3"/>
    <s v="Cancelled"/>
  </r>
  <r>
    <s v="ORD00282"/>
    <x v="189"/>
    <s v="CUST422"/>
    <s v="Riya"/>
    <x v="0"/>
    <n v="27"/>
    <s v="Camera"/>
    <x v="0"/>
    <x v="5"/>
    <x v="1"/>
    <n v="2"/>
    <n v="13526"/>
    <n v="0"/>
    <n v="0"/>
    <n v="4869.3599999999997"/>
    <n v="286"/>
    <n v="32207.360000000001"/>
    <s v="Cash on Delivery"/>
    <s v="Mobile App"/>
    <s v="Lucknow"/>
    <s v="Uttar Pradesh"/>
    <x v="1"/>
    <n v="8"/>
    <s v="No Return"/>
    <n v="5"/>
    <s v="Delivered"/>
  </r>
  <r>
    <s v="ORD00283"/>
    <x v="74"/>
    <s v="CUST228"/>
    <s v="Sneha"/>
    <x v="0"/>
    <n v="23"/>
    <s v="Phone"/>
    <x v="0"/>
    <x v="6"/>
    <x v="8"/>
    <n v="2"/>
    <n v="24594"/>
    <n v="15"/>
    <n v="7378.2"/>
    <n v="7525.76"/>
    <n v="423"/>
    <n v="49758.559999999998"/>
    <s v="Net Banking"/>
    <s v="Website"/>
    <s v="Lucknow"/>
    <s v="Uttar Pradesh"/>
    <x v="1"/>
    <n v="5"/>
    <s v="Returned"/>
    <n v="3"/>
    <s v="Cancelled"/>
  </r>
  <r>
    <s v="ORD00284"/>
    <x v="190"/>
    <s v="CUST243"/>
    <s v="Vikas"/>
    <x v="1"/>
    <n v="48"/>
    <s v="Laptop"/>
    <x v="0"/>
    <x v="4"/>
    <x v="1"/>
    <n v="1"/>
    <n v="8792"/>
    <n v="20"/>
    <n v="1758.4"/>
    <n v="1266.05"/>
    <n v="83"/>
    <n v="8382.65"/>
    <s v="Net Banking"/>
    <s v="Website"/>
    <s v="Pune"/>
    <s v="Maharashtra"/>
    <x v="0"/>
    <n v="3"/>
    <s v="Returned"/>
    <n v="2"/>
    <s v="Cancelled"/>
  </r>
  <r>
    <s v="ORD00285"/>
    <x v="46"/>
    <s v="CUST455"/>
    <s v="Amit"/>
    <x v="0"/>
    <n v="44"/>
    <s v="Phone"/>
    <x v="0"/>
    <x v="6"/>
    <x v="4"/>
    <n v="2"/>
    <n v="39070"/>
    <n v="0"/>
    <n v="0"/>
    <n v="14065.2"/>
    <n v="255"/>
    <n v="92460.2"/>
    <s v="Net Banking"/>
    <s v="Mobile App"/>
    <s v="Mumbai"/>
    <s v="Maharashtra"/>
    <x v="0"/>
    <n v="9"/>
    <s v="Returned"/>
    <n v="5"/>
    <s v="Cancelled"/>
  </r>
  <r>
    <s v="ORD00286"/>
    <x v="191"/>
    <s v="CUST360"/>
    <s v="Neha"/>
    <x v="1"/>
    <n v="29"/>
    <s v="Laptop"/>
    <x v="0"/>
    <x v="4"/>
    <x v="0"/>
    <n v="2"/>
    <n v="4186"/>
    <n v="15"/>
    <n v="1255.8"/>
    <n v="1280.92"/>
    <n v="320"/>
    <n v="8717.1200000000008"/>
    <s v="Card"/>
    <s v="Mobile App"/>
    <s v="Delhi"/>
    <s v="Delhi"/>
    <x v="1"/>
    <n v="2"/>
    <s v="Returned"/>
    <n v="4"/>
    <s v="Delivered"/>
  </r>
  <r>
    <s v="ORD00287"/>
    <x v="109"/>
    <s v="CUST789"/>
    <s v="Amit"/>
    <x v="1"/>
    <n v="39"/>
    <s v="Tablet"/>
    <x v="0"/>
    <x v="8"/>
    <x v="7"/>
    <n v="3"/>
    <n v="27724"/>
    <n v="0"/>
    <n v="0"/>
    <n v="14970.96"/>
    <n v="412"/>
    <n v="98554.96"/>
    <s v="Cash on Delivery"/>
    <s v="Mobile App"/>
    <s v="Delhi"/>
    <s v="Delhi"/>
    <x v="1"/>
    <n v="7"/>
    <s v="No Return"/>
    <n v="4"/>
    <s v="Cancelled"/>
  </r>
  <r>
    <s v="ORD00288"/>
    <x v="192"/>
    <s v="CUST460"/>
    <s v="Arjun"/>
    <x v="1"/>
    <n v="22"/>
    <s v="Shoes"/>
    <x v="1"/>
    <x v="2"/>
    <x v="2"/>
    <n v="2"/>
    <n v="25863"/>
    <n v="15"/>
    <n v="7758.9"/>
    <n v="7914.08"/>
    <n v="282"/>
    <n v="52163.18"/>
    <s v="Cash on Delivery"/>
    <s v="Website"/>
    <s v="Patiala"/>
    <s v="Punjab"/>
    <x v="1"/>
    <n v="7"/>
    <s v="No Return"/>
    <n v="4"/>
    <s v="Returned"/>
  </r>
  <r>
    <s v="ORD00289"/>
    <x v="193"/>
    <s v="CUST266"/>
    <s v="Arjun"/>
    <x v="1"/>
    <n v="45"/>
    <s v="Laptop"/>
    <x v="0"/>
    <x v="4"/>
    <x v="4"/>
    <n v="3"/>
    <n v="5942"/>
    <n v="5"/>
    <n v="891.3"/>
    <n v="3048.25"/>
    <n v="248"/>
    <n v="20230.95"/>
    <s v="Card"/>
    <s v="Website"/>
    <s v="Patiala"/>
    <s v="Punjab"/>
    <x v="1"/>
    <n v="8"/>
    <s v="Returned"/>
    <n v="2"/>
    <s v="Cancelled"/>
  </r>
  <r>
    <s v="ORD00290"/>
    <x v="194"/>
    <s v="CUST795"/>
    <s v="Anjali"/>
    <x v="1"/>
    <n v="54"/>
    <s v="Keyboard"/>
    <x v="0"/>
    <x v="1"/>
    <x v="1"/>
    <n v="2"/>
    <n v="5637"/>
    <n v="20"/>
    <n v="2254.8000000000002"/>
    <n v="1623.46"/>
    <n v="105"/>
    <n v="10747.66"/>
    <s v="Cash on Delivery"/>
    <s v="Website"/>
    <s v="Delhi"/>
    <s v="Delhi"/>
    <x v="1"/>
    <n v="7"/>
    <s v="No Return"/>
    <n v="5"/>
    <s v="Shipped"/>
  </r>
  <r>
    <s v="ORD00291"/>
    <x v="195"/>
    <s v="CUST337"/>
    <s v="Neha"/>
    <x v="1"/>
    <n v="48"/>
    <s v="Camera"/>
    <x v="0"/>
    <x v="5"/>
    <x v="7"/>
    <n v="3"/>
    <n v="11265"/>
    <n v="15"/>
    <n v="5069.25"/>
    <n v="5170.6400000000003"/>
    <n v="234"/>
    <n v="34130.39"/>
    <s v="UPI"/>
    <s v="Mobile App"/>
    <s v="Pune"/>
    <s v="Maharashtra"/>
    <x v="0"/>
    <n v="6"/>
    <s v="No Return"/>
    <n v="1"/>
    <s v="Shipped"/>
  </r>
  <r>
    <s v="ORD00292"/>
    <x v="146"/>
    <s v="CUST874"/>
    <s v="Priya"/>
    <x v="1"/>
    <n v="31"/>
    <s v="Keyboard"/>
    <x v="0"/>
    <x v="1"/>
    <x v="5"/>
    <n v="3"/>
    <n v="1419"/>
    <n v="10"/>
    <n v="425.7"/>
    <n v="689.63"/>
    <n v="407"/>
    <n v="4927.93"/>
    <s v="UPI"/>
    <s v="Mobile App"/>
    <s v="Jaipur"/>
    <s v="Rajasthan"/>
    <x v="1"/>
    <n v="8"/>
    <s v="No Return"/>
    <n v="5"/>
    <s v="Cancelled"/>
  </r>
  <r>
    <s v="ORD00293"/>
    <x v="196"/>
    <s v="CUST936"/>
    <s v="Arjun"/>
    <x v="1"/>
    <n v="48"/>
    <s v="Shoes"/>
    <x v="1"/>
    <x v="2"/>
    <x v="0"/>
    <n v="4"/>
    <n v="14676"/>
    <n v="5"/>
    <n v="2935.2"/>
    <n v="10038.379999999999"/>
    <n v="318"/>
    <n v="66125.179999999993"/>
    <s v="UPI"/>
    <s v="Mobile App"/>
    <s v="Lucknow"/>
    <s v="Uttar Pradesh"/>
    <x v="1"/>
    <n v="10"/>
    <s v="No Return"/>
    <n v="4"/>
    <s v="Delivered"/>
  </r>
  <r>
    <s v="ORD00294"/>
    <x v="151"/>
    <s v="CUST341"/>
    <s v="Arjun"/>
    <x v="0"/>
    <n v="48"/>
    <s v="Shoes"/>
    <x v="1"/>
    <x v="2"/>
    <x v="9"/>
    <n v="1"/>
    <n v="31678"/>
    <n v="10"/>
    <n v="3167.8"/>
    <n v="5131.84"/>
    <n v="175"/>
    <n v="33817.040000000001"/>
    <s v="UPI"/>
    <s v="Website"/>
    <s v="Patiala"/>
    <s v="Punjab"/>
    <x v="1"/>
    <n v="2"/>
    <s v="Returned"/>
    <n v="5"/>
    <s v="Shipped"/>
  </r>
  <r>
    <s v="ORD00295"/>
    <x v="197"/>
    <s v="CUST947"/>
    <s v="Karan"/>
    <x v="1"/>
    <n v="32"/>
    <s v="Shoes"/>
    <x v="1"/>
    <x v="2"/>
    <x v="8"/>
    <n v="4"/>
    <n v="11363"/>
    <n v="10"/>
    <n v="4545.2"/>
    <n v="7363.22"/>
    <n v="249"/>
    <n v="48519.02"/>
    <s v="Net Banking"/>
    <s v="Mobile App"/>
    <s v="Lucknow"/>
    <s v="Uttar Pradesh"/>
    <x v="1"/>
    <n v="9"/>
    <s v="No Return"/>
    <n v="2"/>
    <s v="Returned"/>
  </r>
  <r>
    <s v="ORD00296"/>
    <x v="106"/>
    <s v="CUST793"/>
    <s v="Vikas"/>
    <x v="1"/>
    <n v="40"/>
    <s v="Shoes"/>
    <x v="1"/>
    <x v="2"/>
    <x v="8"/>
    <n v="5"/>
    <n v="27019"/>
    <n v="0"/>
    <n v="0"/>
    <n v="24317.1"/>
    <n v="462"/>
    <n v="159874.1"/>
    <s v="Cash on Delivery"/>
    <s v="Website"/>
    <s v="Delhi"/>
    <s v="Delhi"/>
    <x v="1"/>
    <n v="6"/>
    <s v="Returned"/>
    <n v="4"/>
    <s v="Returned"/>
  </r>
  <r>
    <s v="ORD00297"/>
    <x v="198"/>
    <s v="CUST890"/>
    <s v="Vikas"/>
    <x v="1"/>
    <n v="22"/>
    <s v="Keyboard"/>
    <x v="0"/>
    <x v="1"/>
    <x v="2"/>
    <n v="3"/>
    <n v="20219"/>
    <n v="15"/>
    <n v="9098.5499999999993"/>
    <n v="9280.52"/>
    <n v="212"/>
    <n v="61050.97"/>
    <s v="Card"/>
    <s v="Mobile App"/>
    <s v="Bangalore"/>
    <s v="Karnataka"/>
    <x v="2"/>
    <n v="6"/>
    <s v="No Return"/>
    <n v="4"/>
    <s v="Shipped"/>
  </r>
  <r>
    <s v="ORD00298"/>
    <x v="110"/>
    <s v="CUST308"/>
    <s v="Anjali"/>
    <x v="1"/>
    <n v="49"/>
    <s v="Mouse"/>
    <x v="0"/>
    <x v="9"/>
    <x v="4"/>
    <n v="4"/>
    <n v="17648"/>
    <n v="20"/>
    <n v="14118.4"/>
    <n v="10165.25"/>
    <n v="6"/>
    <n v="66644.850000000006"/>
    <s v="UPI"/>
    <s v="Mobile App"/>
    <s v="Jaipur"/>
    <s v="Rajasthan"/>
    <x v="1"/>
    <n v="3"/>
    <s v="Returned"/>
    <n v="3"/>
    <s v="Shipped"/>
  </r>
  <r>
    <s v="ORD00299"/>
    <x v="35"/>
    <s v="CUST899"/>
    <s v="Amit"/>
    <x v="0"/>
    <n v="54"/>
    <s v="Tablet"/>
    <x v="0"/>
    <x v="8"/>
    <x v="7"/>
    <n v="5"/>
    <n v="2574"/>
    <n v="10"/>
    <n v="1287"/>
    <n v="2084.94"/>
    <n v="263"/>
    <n v="13930.94"/>
    <s v="Card"/>
    <s v="Mobile App"/>
    <s v="Jaipur"/>
    <s v="Rajasthan"/>
    <x v="1"/>
    <n v="9"/>
    <s v="No Return"/>
    <n v="5"/>
    <s v="Shipped"/>
  </r>
  <r>
    <s v="ORD00300"/>
    <x v="199"/>
    <s v="CUST637"/>
    <s v="Riya"/>
    <x v="1"/>
    <n v="51"/>
    <s v="Watch"/>
    <x v="1"/>
    <x v="7"/>
    <x v="8"/>
    <n v="1"/>
    <n v="41491"/>
    <n v="5"/>
    <n v="2074.5500000000002"/>
    <n v="7094.96"/>
    <n v="267"/>
    <n v="46778.41"/>
    <s v="Card"/>
    <s v="Website"/>
    <s v="Bangalore"/>
    <s v="Karnataka"/>
    <x v="2"/>
    <n v="9"/>
    <s v="Returned"/>
    <n v="1"/>
    <s v="Shipped"/>
  </r>
  <r>
    <s v="ORD00301"/>
    <x v="25"/>
    <s v="CUST353"/>
    <s v="Vikas"/>
    <x v="0"/>
    <n v="50"/>
    <s v="Keyboard"/>
    <x v="0"/>
    <x v="1"/>
    <x v="0"/>
    <n v="1"/>
    <n v="34811"/>
    <n v="0"/>
    <n v="0"/>
    <n v="6265.98"/>
    <n v="256"/>
    <n v="41332.980000000003"/>
    <s v="Cash on Delivery"/>
    <s v="Website"/>
    <s v="Patiala"/>
    <s v="Punjab"/>
    <x v="1"/>
    <n v="2"/>
    <s v="Returned"/>
    <n v="2"/>
    <s v="Returned"/>
  </r>
  <r>
    <s v="ORD00302"/>
    <x v="200"/>
    <s v="CUST453"/>
    <s v="Arjun"/>
    <x v="1"/>
    <n v="46"/>
    <s v="Headphones"/>
    <x v="0"/>
    <x v="0"/>
    <x v="5"/>
    <n v="2"/>
    <n v="42244"/>
    <n v="10"/>
    <n v="8448.7999999999993"/>
    <n v="13687.06"/>
    <n v="25"/>
    <n v="89751.26"/>
    <s v="UPI"/>
    <s v="Website"/>
    <s v="Delhi"/>
    <s v="Delhi"/>
    <x v="1"/>
    <n v="8"/>
    <s v="Returned"/>
    <n v="1"/>
    <s v="Returned"/>
  </r>
  <r>
    <s v="ORD00303"/>
    <x v="186"/>
    <s v="CUST119"/>
    <s v="Anjali"/>
    <x v="1"/>
    <n v="34"/>
    <s v="Laptop"/>
    <x v="0"/>
    <x v="4"/>
    <x v="5"/>
    <n v="3"/>
    <n v="27252"/>
    <n v="20"/>
    <n v="16351.2"/>
    <n v="11772.86"/>
    <n v="470"/>
    <n v="77647.66"/>
    <s v="Cash on Delivery"/>
    <s v="Website"/>
    <s v="Mumbai"/>
    <s v="Maharashtra"/>
    <x v="0"/>
    <n v="4"/>
    <s v="Returned"/>
    <n v="4"/>
    <s v="Cancelled"/>
  </r>
  <r>
    <s v="ORD00304"/>
    <x v="33"/>
    <s v="CUST144"/>
    <s v="Vikas"/>
    <x v="1"/>
    <n v="42"/>
    <s v="Phone"/>
    <x v="0"/>
    <x v="6"/>
    <x v="5"/>
    <n v="5"/>
    <n v="33762"/>
    <n v="0"/>
    <n v="0"/>
    <n v="30385.8"/>
    <n v="363"/>
    <n v="199558.8"/>
    <s v="Net Banking"/>
    <s v="Mobile App"/>
    <s v="Mumbai"/>
    <s v="Maharashtra"/>
    <x v="0"/>
    <n v="9"/>
    <s v="No Return"/>
    <n v="1"/>
    <s v="Cancelled"/>
  </r>
  <r>
    <s v="ORD00305"/>
    <x v="201"/>
    <s v="CUST457"/>
    <s v="Anjali"/>
    <x v="1"/>
    <n v="42"/>
    <s v="Camera"/>
    <x v="0"/>
    <x v="5"/>
    <x v="7"/>
    <n v="2"/>
    <n v="22031"/>
    <n v="0"/>
    <n v="0"/>
    <n v="7931.16"/>
    <n v="84"/>
    <n v="52077.16"/>
    <s v="Net Banking"/>
    <s v="Website"/>
    <s v="Bangalore"/>
    <s v="Karnataka"/>
    <x v="2"/>
    <n v="1"/>
    <s v="No Return"/>
    <n v="4"/>
    <s v="Returned"/>
  </r>
  <r>
    <s v="ORD00306"/>
    <x v="202"/>
    <s v="CUST753"/>
    <s v="Arjun"/>
    <x v="1"/>
    <n v="50"/>
    <s v="Shoes"/>
    <x v="1"/>
    <x v="2"/>
    <x v="7"/>
    <n v="2"/>
    <n v="19288"/>
    <n v="5"/>
    <n v="1928.8"/>
    <n v="6596.5"/>
    <n v="389"/>
    <n v="43632.7"/>
    <s v="Cash on Delivery"/>
    <s v="Mobile App"/>
    <s v="Lucknow"/>
    <s v="Uttar Pradesh"/>
    <x v="1"/>
    <n v="1"/>
    <s v="No Return"/>
    <n v="2"/>
    <s v="Cancelled"/>
  </r>
  <r>
    <s v="ORD00307"/>
    <x v="203"/>
    <s v="CUST705"/>
    <s v="Anjali"/>
    <x v="1"/>
    <n v="41"/>
    <s v="Laptop"/>
    <x v="0"/>
    <x v="4"/>
    <x v="1"/>
    <n v="3"/>
    <n v="4554"/>
    <n v="0"/>
    <n v="0"/>
    <n v="2459.16"/>
    <n v="402"/>
    <n v="16523.16"/>
    <s v="UPI"/>
    <s v="Website"/>
    <s v="Jaipur"/>
    <s v="Rajasthan"/>
    <x v="1"/>
    <n v="3"/>
    <s v="No Return"/>
    <n v="3"/>
    <s v="Shipped"/>
  </r>
  <r>
    <s v="ORD00308"/>
    <x v="174"/>
    <s v="CUST989"/>
    <s v="Sneha"/>
    <x v="0"/>
    <n v="40"/>
    <s v="Mouse"/>
    <x v="0"/>
    <x v="9"/>
    <x v="9"/>
    <n v="1"/>
    <n v="15911"/>
    <n v="0"/>
    <n v="0"/>
    <n v="2863.98"/>
    <n v="246"/>
    <n v="19020.98"/>
    <s v="Card"/>
    <s v="Website"/>
    <s v="Delhi"/>
    <s v="Delhi"/>
    <x v="1"/>
    <n v="7"/>
    <s v="Returned"/>
    <n v="3"/>
    <s v="Delivered"/>
  </r>
  <r>
    <s v="ORD00309"/>
    <x v="24"/>
    <s v="CUST565"/>
    <s v="Neha"/>
    <x v="0"/>
    <n v="48"/>
    <s v="Headphones"/>
    <x v="0"/>
    <x v="0"/>
    <x v="2"/>
    <n v="4"/>
    <n v="43550"/>
    <n v="10"/>
    <n v="17420"/>
    <n v="28220.400000000001"/>
    <n v="291"/>
    <n v="185291.4"/>
    <s v="UPI"/>
    <s v="Mobile App"/>
    <s v="Delhi"/>
    <s v="Delhi"/>
    <x v="1"/>
    <n v="5"/>
    <s v="No Return"/>
    <n v="2"/>
    <s v="Delivered"/>
  </r>
  <r>
    <s v="ORD00310"/>
    <x v="143"/>
    <s v="CUST325"/>
    <s v="Priya"/>
    <x v="1"/>
    <n v="60"/>
    <s v="Tablet"/>
    <x v="0"/>
    <x v="8"/>
    <x v="4"/>
    <n v="3"/>
    <n v="22416"/>
    <n v="0"/>
    <n v="0"/>
    <n v="12104.64"/>
    <n v="410"/>
    <n v="79762.64"/>
    <s v="UPI"/>
    <s v="Website"/>
    <s v="Chandigarh"/>
    <s v="Punjab"/>
    <x v="1"/>
    <n v="9"/>
    <s v="Returned"/>
    <n v="3"/>
    <s v="Returned"/>
  </r>
  <r>
    <s v="ORD00311"/>
    <x v="7"/>
    <s v="CUST742"/>
    <s v="Rahul"/>
    <x v="0"/>
    <n v="23"/>
    <s v="Shoes"/>
    <x v="1"/>
    <x v="2"/>
    <x v="9"/>
    <n v="4"/>
    <n v="29172"/>
    <n v="15"/>
    <n v="17503.2"/>
    <n v="17853.259999999998"/>
    <n v="97"/>
    <n v="117135.06"/>
    <s v="UPI"/>
    <s v="Mobile App"/>
    <s v="Pune"/>
    <s v="Maharashtra"/>
    <x v="0"/>
    <n v="4"/>
    <s v="Returned"/>
    <n v="2"/>
    <s v="Shipped"/>
  </r>
  <r>
    <s v="ORD00312"/>
    <x v="9"/>
    <s v="CUST795"/>
    <s v="Amit"/>
    <x v="0"/>
    <n v="35"/>
    <s v="Tablet"/>
    <x v="0"/>
    <x v="8"/>
    <x v="0"/>
    <n v="5"/>
    <n v="44748"/>
    <n v="15"/>
    <n v="33561"/>
    <n v="34232.22"/>
    <n v="34"/>
    <n v="224445.22"/>
    <s v="Cash on Delivery"/>
    <s v="Mobile App"/>
    <s v="Mumbai"/>
    <s v="Maharashtra"/>
    <x v="0"/>
    <n v="1"/>
    <s v="No Return"/>
    <n v="2"/>
    <s v="Shipped"/>
  </r>
  <r>
    <s v="ORD00313"/>
    <x v="204"/>
    <s v="CUST970"/>
    <s v="Anjali"/>
    <x v="1"/>
    <n v="42"/>
    <s v="Watch"/>
    <x v="1"/>
    <x v="7"/>
    <x v="2"/>
    <n v="5"/>
    <n v="23381"/>
    <n v="5"/>
    <n v="5845.25"/>
    <n v="19990.759999999998"/>
    <n v="214"/>
    <n v="131264.51"/>
    <s v="UPI"/>
    <s v="Website"/>
    <s v="Jaipur"/>
    <s v="Rajasthan"/>
    <x v="1"/>
    <n v="3"/>
    <s v="Returned"/>
    <n v="4"/>
    <s v="Cancelled"/>
  </r>
  <r>
    <s v="ORD00314"/>
    <x v="137"/>
    <s v="CUST184"/>
    <s v="Amit"/>
    <x v="0"/>
    <n v="44"/>
    <s v="Shoes"/>
    <x v="1"/>
    <x v="2"/>
    <x v="5"/>
    <n v="3"/>
    <n v="21630"/>
    <n v="15"/>
    <n v="9733.5"/>
    <n v="9928.17"/>
    <n v="379"/>
    <n v="65463.67"/>
    <s v="UPI"/>
    <s v="Mobile App"/>
    <s v="Pune"/>
    <s v="Maharashtra"/>
    <x v="0"/>
    <n v="3"/>
    <s v="Returned"/>
    <n v="2"/>
    <s v="Shipped"/>
  </r>
  <r>
    <s v="ORD00315"/>
    <x v="23"/>
    <s v="CUST894"/>
    <s v="Arjun"/>
    <x v="1"/>
    <n v="40"/>
    <s v="Camera"/>
    <x v="0"/>
    <x v="5"/>
    <x v="9"/>
    <n v="2"/>
    <n v="41791"/>
    <n v="20"/>
    <n v="16716.400000000001"/>
    <n v="12035.81"/>
    <n v="371"/>
    <n v="79272.41"/>
    <s v="Cash on Delivery"/>
    <s v="Website"/>
    <s v="Chandigarh"/>
    <s v="Punjab"/>
    <x v="1"/>
    <n v="7"/>
    <s v="Returned"/>
    <n v="2"/>
    <s v="Returned"/>
  </r>
  <r>
    <s v="ORD00316"/>
    <x v="205"/>
    <s v="CUST663"/>
    <s v="Anjali"/>
    <x v="1"/>
    <n v="40"/>
    <s v="Camera"/>
    <x v="0"/>
    <x v="5"/>
    <x v="8"/>
    <n v="2"/>
    <n v="5799"/>
    <n v="5"/>
    <n v="579.9"/>
    <n v="1983.26"/>
    <n v="221"/>
    <n v="13222.36"/>
    <s v="UPI"/>
    <s v="Website"/>
    <s v="Chandigarh"/>
    <s v="Punjab"/>
    <x v="1"/>
    <n v="5"/>
    <s v="No Return"/>
    <n v="1"/>
    <s v="Returned"/>
  </r>
  <r>
    <s v="ORD00317"/>
    <x v="47"/>
    <s v="CUST510"/>
    <s v="Priya"/>
    <x v="0"/>
    <n v="26"/>
    <s v="Shoes"/>
    <x v="1"/>
    <x v="2"/>
    <x v="8"/>
    <n v="2"/>
    <n v="23634"/>
    <n v="5"/>
    <n v="2363.4"/>
    <n v="8082.83"/>
    <n v="450"/>
    <n v="53437.43"/>
    <s v="UPI"/>
    <s v="Mobile App"/>
    <s v="Bangalore"/>
    <s v="Karnataka"/>
    <x v="2"/>
    <n v="9"/>
    <s v="Returned"/>
    <n v="2"/>
    <s v="Returned"/>
  </r>
  <r>
    <s v="ORD00318"/>
    <x v="204"/>
    <s v="CUST358"/>
    <s v="Amit"/>
    <x v="1"/>
    <n v="51"/>
    <s v="Mouse"/>
    <x v="0"/>
    <x v="9"/>
    <x v="5"/>
    <n v="3"/>
    <n v="21565"/>
    <n v="15"/>
    <n v="9704.25"/>
    <n v="9898.33"/>
    <n v="46"/>
    <n v="64935.08"/>
    <s v="Card"/>
    <s v="Website"/>
    <s v="Bangalore"/>
    <s v="Karnataka"/>
    <x v="2"/>
    <n v="10"/>
    <s v="No Return"/>
    <n v="2"/>
    <s v="Delivered"/>
  </r>
  <r>
    <s v="ORD00319"/>
    <x v="104"/>
    <s v="CUST603"/>
    <s v="Anjali"/>
    <x v="0"/>
    <n v="49"/>
    <s v="Headphones"/>
    <x v="0"/>
    <x v="0"/>
    <x v="0"/>
    <n v="5"/>
    <n v="41024"/>
    <n v="20"/>
    <n v="41024"/>
    <n v="29537.279999999999"/>
    <n v="262"/>
    <n v="193895.28"/>
    <s v="Net Banking"/>
    <s v="Mobile App"/>
    <s v="Bangalore"/>
    <s v="Karnataka"/>
    <x v="2"/>
    <n v="5"/>
    <s v="Returned"/>
    <n v="4"/>
    <s v="Shipped"/>
  </r>
  <r>
    <s v="ORD00320"/>
    <x v="27"/>
    <s v="CUST234"/>
    <s v="Arjun"/>
    <x v="1"/>
    <n v="37"/>
    <s v="Tablet"/>
    <x v="0"/>
    <x v="8"/>
    <x v="0"/>
    <n v="2"/>
    <n v="49704"/>
    <n v="20"/>
    <n v="19881.599999999999"/>
    <n v="14314.75"/>
    <n v="174"/>
    <n v="94015.15"/>
    <s v="Cash on Delivery"/>
    <s v="Website"/>
    <s v="Bangalore"/>
    <s v="Karnataka"/>
    <x v="2"/>
    <n v="8"/>
    <s v="Returned"/>
    <n v="3"/>
    <s v="Shipped"/>
  </r>
  <r>
    <s v="ORD00321"/>
    <x v="206"/>
    <s v="CUST370"/>
    <s v="Anjali"/>
    <x v="0"/>
    <n v="38"/>
    <s v="Laptop"/>
    <x v="0"/>
    <x v="4"/>
    <x v="7"/>
    <n v="1"/>
    <n v="7179"/>
    <n v="15"/>
    <n v="1076.8499999999999"/>
    <n v="1098.3900000000001"/>
    <n v="459"/>
    <n v="7659.54"/>
    <s v="Net Banking"/>
    <s v="Website"/>
    <s v="Mumbai"/>
    <s v="Maharashtra"/>
    <x v="0"/>
    <n v="7"/>
    <s v="No Return"/>
    <n v="5"/>
    <s v="Shipped"/>
  </r>
  <r>
    <s v="ORD00322"/>
    <x v="207"/>
    <s v="CUST720"/>
    <s v="Priya"/>
    <x v="1"/>
    <n v="55"/>
    <s v="Camera"/>
    <x v="0"/>
    <x v="5"/>
    <x v="1"/>
    <n v="1"/>
    <n v="48043"/>
    <n v="5"/>
    <n v="2402.15"/>
    <n v="8215.35"/>
    <n v="151"/>
    <n v="54007.199999999997"/>
    <s v="UPI"/>
    <s v="Mobile App"/>
    <s v="Lucknow"/>
    <s v="Uttar Pradesh"/>
    <x v="1"/>
    <n v="3"/>
    <s v="No Return"/>
    <n v="3"/>
    <s v="Shipped"/>
  </r>
  <r>
    <s v="ORD00323"/>
    <x v="48"/>
    <s v="CUST508"/>
    <s v="Arjun"/>
    <x v="1"/>
    <n v="49"/>
    <s v="Shoes"/>
    <x v="1"/>
    <x v="2"/>
    <x v="8"/>
    <n v="5"/>
    <n v="49415"/>
    <n v="0"/>
    <n v="0"/>
    <n v="44473.5"/>
    <n v="97"/>
    <n v="291645.5"/>
    <s v="Card"/>
    <s v="Website"/>
    <s v="Patiala"/>
    <s v="Punjab"/>
    <x v="1"/>
    <n v="3"/>
    <s v="Returned"/>
    <n v="2"/>
    <s v="Cancelled"/>
  </r>
  <r>
    <s v="ORD00324"/>
    <x v="208"/>
    <s v="CUST943"/>
    <s v="Vikas"/>
    <x v="1"/>
    <n v="34"/>
    <s v="Phone"/>
    <x v="0"/>
    <x v="6"/>
    <x v="9"/>
    <n v="3"/>
    <n v="19786"/>
    <n v="10"/>
    <n v="5935.8"/>
    <n v="9616"/>
    <n v="78"/>
    <n v="63116.2"/>
    <s v="Net Banking"/>
    <s v="Website"/>
    <s v="Mumbai"/>
    <s v="Maharashtra"/>
    <x v="0"/>
    <n v="1"/>
    <s v="No Return"/>
    <n v="4"/>
    <s v="Delivered"/>
  </r>
  <r>
    <s v="ORD00325"/>
    <x v="12"/>
    <s v="CUST323"/>
    <s v="Karan"/>
    <x v="0"/>
    <n v="26"/>
    <s v="Keyboard"/>
    <x v="0"/>
    <x v="1"/>
    <x v="1"/>
    <n v="5"/>
    <n v="30964"/>
    <n v="20"/>
    <n v="30964"/>
    <n v="22294.080000000002"/>
    <n v="420"/>
    <n v="146570.07999999999"/>
    <s v="Net Banking"/>
    <s v="Website"/>
    <s v="Chandigarh"/>
    <s v="Punjab"/>
    <x v="1"/>
    <n v="7"/>
    <s v="No Return"/>
    <n v="4"/>
    <s v="Returned"/>
  </r>
  <r>
    <s v="ORD00326"/>
    <x v="193"/>
    <s v="CUST846"/>
    <s v="Karan"/>
    <x v="0"/>
    <n v="58"/>
    <s v="Headphones"/>
    <x v="0"/>
    <x v="0"/>
    <x v="6"/>
    <n v="4"/>
    <n v="49969"/>
    <n v="5"/>
    <n v="9993.7999999999993"/>
    <n v="34178.800000000003"/>
    <n v="218"/>
    <n v="224279"/>
    <s v="Card"/>
    <s v="Website"/>
    <s v="Pune"/>
    <s v="Maharashtra"/>
    <x v="0"/>
    <n v="9"/>
    <s v="Returned"/>
    <n v="1"/>
    <s v="Delivered"/>
  </r>
  <r>
    <s v="ORD00327"/>
    <x v="141"/>
    <s v="CUST186"/>
    <s v="Neha"/>
    <x v="1"/>
    <n v="33"/>
    <s v="Watch"/>
    <x v="1"/>
    <x v="7"/>
    <x v="0"/>
    <n v="2"/>
    <n v="42028"/>
    <n v="15"/>
    <n v="12608.4"/>
    <n v="12860.57"/>
    <n v="190"/>
    <n v="84498.17"/>
    <s v="UPI"/>
    <s v="Website"/>
    <s v="Chandigarh"/>
    <s v="Punjab"/>
    <x v="1"/>
    <n v="7"/>
    <s v="Returned"/>
    <n v="2"/>
    <s v="Cancelled"/>
  </r>
  <r>
    <s v="ORD00328"/>
    <x v="114"/>
    <s v="CUST337"/>
    <s v="Rahul"/>
    <x v="0"/>
    <n v="59"/>
    <s v="Headphones"/>
    <x v="0"/>
    <x v="0"/>
    <x v="6"/>
    <n v="3"/>
    <n v="40430"/>
    <n v="20"/>
    <n v="24258"/>
    <n v="17465.759999999998"/>
    <n v="15"/>
    <n v="114512.76"/>
    <s v="Net Banking"/>
    <s v="Website"/>
    <s v="Bangalore"/>
    <s v="Karnataka"/>
    <x v="2"/>
    <n v="6"/>
    <s v="No Return"/>
    <n v="4"/>
    <s v="Shipped"/>
  </r>
  <r>
    <s v="ORD00329"/>
    <x v="165"/>
    <s v="CUST203"/>
    <s v="Priya"/>
    <x v="0"/>
    <n v="60"/>
    <s v="Keyboard"/>
    <x v="0"/>
    <x v="1"/>
    <x v="8"/>
    <n v="5"/>
    <n v="34114"/>
    <n v="0"/>
    <n v="0"/>
    <n v="30702.6"/>
    <n v="3"/>
    <n v="201275.6"/>
    <s v="Cash on Delivery"/>
    <s v="Mobile App"/>
    <s v="Bangalore"/>
    <s v="Karnataka"/>
    <x v="2"/>
    <n v="7"/>
    <s v="Returned"/>
    <n v="1"/>
    <s v="Returned"/>
  </r>
  <r>
    <s v="ORD00330"/>
    <x v="209"/>
    <s v="CUST372"/>
    <s v="Sneha"/>
    <x v="1"/>
    <n v="20"/>
    <s v="Backpack"/>
    <x v="2"/>
    <x v="3"/>
    <x v="4"/>
    <n v="2"/>
    <n v="23052"/>
    <n v="20"/>
    <n v="9220.7999999999993"/>
    <n v="6638.98"/>
    <n v="141"/>
    <n v="43663.18"/>
    <s v="UPI"/>
    <s v="Website"/>
    <s v="Mumbai"/>
    <s v="Maharashtra"/>
    <x v="0"/>
    <n v="2"/>
    <s v="No Return"/>
    <n v="4"/>
    <s v="Delivered"/>
  </r>
  <r>
    <s v="ORD00331"/>
    <x v="116"/>
    <s v="CUST444"/>
    <s v="Neha"/>
    <x v="1"/>
    <n v="30"/>
    <s v="Phone"/>
    <x v="0"/>
    <x v="6"/>
    <x v="2"/>
    <n v="5"/>
    <n v="26141"/>
    <n v="0"/>
    <n v="0"/>
    <n v="23526.9"/>
    <n v="51"/>
    <n v="154282.9"/>
    <s v="Card"/>
    <s v="Mobile App"/>
    <s v="Delhi"/>
    <s v="Delhi"/>
    <x v="1"/>
    <n v="10"/>
    <s v="No Return"/>
    <n v="1"/>
    <s v="Delivered"/>
  </r>
  <r>
    <s v="ORD00332"/>
    <x v="171"/>
    <s v="CUST455"/>
    <s v="Riya"/>
    <x v="1"/>
    <n v="23"/>
    <s v="Camera"/>
    <x v="0"/>
    <x v="5"/>
    <x v="0"/>
    <n v="3"/>
    <n v="3051"/>
    <n v="15"/>
    <n v="1372.95"/>
    <n v="1400.41"/>
    <n v="107"/>
    <n v="9287.4599999999991"/>
    <s v="Cash on Delivery"/>
    <s v="Mobile App"/>
    <s v="Lucknow"/>
    <s v="Uttar Pradesh"/>
    <x v="1"/>
    <n v="7"/>
    <s v="No Return"/>
    <n v="5"/>
    <s v="Shipped"/>
  </r>
  <r>
    <s v="ORD00333"/>
    <x v="138"/>
    <s v="CUST278"/>
    <s v="Rahul"/>
    <x v="0"/>
    <n v="27"/>
    <s v="Phone"/>
    <x v="0"/>
    <x v="6"/>
    <x v="0"/>
    <n v="1"/>
    <n v="48655"/>
    <n v="0"/>
    <n v="0"/>
    <n v="8757.9"/>
    <n v="391"/>
    <n v="57803.9"/>
    <s v="Card"/>
    <s v="Mobile App"/>
    <s v="Patiala"/>
    <s v="Punjab"/>
    <x v="1"/>
    <n v="1"/>
    <s v="No Return"/>
    <n v="3"/>
    <s v="Cancelled"/>
  </r>
  <r>
    <s v="ORD00334"/>
    <x v="98"/>
    <s v="CUST520"/>
    <s v="Riya"/>
    <x v="0"/>
    <n v="57"/>
    <s v="Camera"/>
    <x v="0"/>
    <x v="5"/>
    <x v="8"/>
    <n v="4"/>
    <n v="1414"/>
    <n v="20"/>
    <n v="1131.2"/>
    <n v="814.46"/>
    <n v="128"/>
    <n v="5467.26"/>
    <s v="UPI"/>
    <s v="Website"/>
    <s v="Pune"/>
    <s v="Maharashtra"/>
    <x v="0"/>
    <n v="10"/>
    <s v="No Return"/>
    <n v="3"/>
    <s v="Returned"/>
  </r>
  <r>
    <s v="ORD00335"/>
    <x v="210"/>
    <s v="CUST678"/>
    <s v="Arjun"/>
    <x v="0"/>
    <n v="53"/>
    <s v="Keyboard"/>
    <x v="0"/>
    <x v="1"/>
    <x v="2"/>
    <n v="2"/>
    <n v="48474"/>
    <n v="10"/>
    <n v="9694.7999999999993"/>
    <n v="15705.58"/>
    <n v="419"/>
    <n v="103377.78"/>
    <s v="Cash on Delivery"/>
    <s v="Mobile App"/>
    <s v="Bangalore"/>
    <s v="Karnataka"/>
    <x v="2"/>
    <n v="6"/>
    <s v="Returned"/>
    <n v="3"/>
    <s v="Delivered"/>
  </r>
  <r>
    <s v="ORD00336"/>
    <x v="211"/>
    <s v="CUST631"/>
    <s v="Sneha"/>
    <x v="0"/>
    <n v="60"/>
    <s v="Phone"/>
    <x v="0"/>
    <x v="6"/>
    <x v="2"/>
    <n v="2"/>
    <n v="4505"/>
    <n v="15"/>
    <n v="1351.5"/>
    <n v="1378.53"/>
    <n v="135"/>
    <n v="9172.0300000000007"/>
    <s v="Cash on Delivery"/>
    <s v="Mobile App"/>
    <s v="Chandigarh"/>
    <s v="Punjab"/>
    <x v="1"/>
    <n v="8"/>
    <s v="No Return"/>
    <n v="1"/>
    <s v="Returned"/>
  </r>
  <r>
    <s v="ORD00337"/>
    <x v="160"/>
    <s v="CUST976"/>
    <s v="Neha"/>
    <x v="1"/>
    <n v="35"/>
    <s v="Camera"/>
    <x v="0"/>
    <x v="5"/>
    <x v="0"/>
    <n v="2"/>
    <n v="24276"/>
    <n v="0"/>
    <n v="0"/>
    <n v="8739.36"/>
    <n v="242"/>
    <n v="57533.36"/>
    <s v="Card"/>
    <s v="Website"/>
    <s v="Mumbai"/>
    <s v="Maharashtra"/>
    <x v="0"/>
    <n v="5"/>
    <s v="Returned"/>
    <n v="3"/>
    <s v="Shipped"/>
  </r>
  <r>
    <s v="ORD00338"/>
    <x v="58"/>
    <s v="CUST579"/>
    <s v="Karan"/>
    <x v="1"/>
    <n v="60"/>
    <s v="Shoes"/>
    <x v="1"/>
    <x v="2"/>
    <x v="0"/>
    <n v="3"/>
    <n v="2724"/>
    <n v="15"/>
    <n v="1225.8"/>
    <n v="1250.32"/>
    <n v="21"/>
    <n v="8217.52"/>
    <s v="Cash on Delivery"/>
    <s v="Website"/>
    <s v="Bangalore"/>
    <s v="Karnataka"/>
    <x v="2"/>
    <n v="2"/>
    <s v="Returned"/>
    <n v="2"/>
    <s v="Delivered"/>
  </r>
  <r>
    <s v="ORD00339"/>
    <x v="20"/>
    <s v="CUST712"/>
    <s v="Vikas"/>
    <x v="0"/>
    <n v="36"/>
    <s v="Headphones"/>
    <x v="0"/>
    <x v="0"/>
    <x v="7"/>
    <n v="4"/>
    <n v="37327"/>
    <n v="15"/>
    <n v="22396.2"/>
    <n v="22844.12"/>
    <n v="36"/>
    <n v="149791.92000000001"/>
    <s v="Card"/>
    <s v="Mobile App"/>
    <s v="Lucknow"/>
    <s v="Uttar Pradesh"/>
    <x v="1"/>
    <n v="10"/>
    <s v="No Return"/>
    <n v="4"/>
    <s v="Returned"/>
  </r>
  <r>
    <s v="ORD00340"/>
    <x v="155"/>
    <s v="CUST421"/>
    <s v="Anjali"/>
    <x v="0"/>
    <n v="28"/>
    <s v="Camera"/>
    <x v="0"/>
    <x v="5"/>
    <x v="6"/>
    <n v="5"/>
    <n v="26465"/>
    <n v="5"/>
    <n v="6616.25"/>
    <n v="22627.58"/>
    <n v="473"/>
    <n v="148809.32999999999"/>
    <s v="Net Banking"/>
    <s v="Mobile App"/>
    <s v="Mumbai"/>
    <s v="Maharashtra"/>
    <x v="0"/>
    <n v="1"/>
    <s v="No Return"/>
    <n v="5"/>
    <s v="Cancelled"/>
  </r>
  <r>
    <s v="ORD00341"/>
    <x v="200"/>
    <s v="CUST272"/>
    <s v="Arjun"/>
    <x v="1"/>
    <n v="37"/>
    <s v="Backpack"/>
    <x v="2"/>
    <x v="3"/>
    <x v="3"/>
    <n v="2"/>
    <n v="27129"/>
    <n v="15"/>
    <n v="8138.7"/>
    <n v="8301.4699999999993"/>
    <n v="47"/>
    <n v="54467.77"/>
    <s v="Card"/>
    <s v="Website"/>
    <s v="Lucknow"/>
    <s v="Uttar Pradesh"/>
    <x v="1"/>
    <n v="3"/>
    <s v="No Return"/>
    <n v="4"/>
    <s v="Cancelled"/>
  </r>
  <r>
    <s v="ORD00342"/>
    <x v="212"/>
    <s v="CUST610"/>
    <s v="Riya"/>
    <x v="1"/>
    <n v="44"/>
    <s v="Tablet"/>
    <x v="0"/>
    <x v="8"/>
    <x v="3"/>
    <n v="2"/>
    <n v="37005"/>
    <n v="0"/>
    <n v="0"/>
    <n v="13321.8"/>
    <n v="458"/>
    <n v="87789.8"/>
    <s v="Net Banking"/>
    <s v="Website"/>
    <s v="Mumbai"/>
    <s v="Maharashtra"/>
    <x v="0"/>
    <n v="8"/>
    <s v="Returned"/>
    <n v="4"/>
    <s v="Returned"/>
  </r>
  <r>
    <s v="ORD00343"/>
    <x v="213"/>
    <s v="CUST455"/>
    <s v="Priya"/>
    <x v="0"/>
    <n v="36"/>
    <s v="Headphones"/>
    <x v="0"/>
    <x v="0"/>
    <x v="4"/>
    <n v="1"/>
    <n v="42523"/>
    <n v="10"/>
    <n v="4252.3"/>
    <n v="6888.73"/>
    <n v="150"/>
    <n v="45309.43"/>
    <s v="Net Banking"/>
    <s v="Website"/>
    <s v="Jaipur"/>
    <s v="Rajasthan"/>
    <x v="1"/>
    <n v="9"/>
    <s v="Returned"/>
    <n v="2"/>
    <s v="Cancelled"/>
  </r>
  <r>
    <s v="ORD00344"/>
    <x v="214"/>
    <s v="CUST221"/>
    <s v="Rahul"/>
    <x v="1"/>
    <n v="45"/>
    <s v="Keyboard"/>
    <x v="0"/>
    <x v="1"/>
    <x v="2"/>
    <n v="4"/>
    <n v="20804"/>
    <n v="0"/>
    <n v="0"/>
    <n v="14978.88"/>
    <n v="308"/>
    <n v="98502.88"/>
    <s v="UPI"/>
    <s v="Website"/>
    <s v="Patiala"/>
    <s v="Punjab"/>
    <x v="1"/>
    <n v="4"/>
    <s v="No Return"/>
    <n v="1"/>
    <s v="Returned"/>
  </r>
  <r>
    <s v="ORD00345"/>
    <x v="215"/>
    <s v="CUST568"/>
    <s v="Sneha"/>
    <x v="1"/>
    <n v="28"/>
    <s v="Camera"/>
    <x v="0"/>
    <x v="5"/>
    <x v="1"/>
    <n v="1"/>
    <n v="15992"/>
    <n v="5"/>
    <n v="799.6"/>
    <n v="2734.63"/>
    <n v="229"/>
    <n v="18156.03"/>
    <s v="Card"/>
    <s v="Mobile App"/>
    <s v="Pune"/>
    <s v="Maharashtra"/>
    <x v="0"/>
    <n v="9"/>
    <s v="No Return"/>
    <n v="5"/>
    <s v="Cancelled"/>
  </r>
  <r>
    <s v="ORD00346"/>
    <x v="216"/>
    <s v="CUST666"/>
    <s v="Karan"/>
    <x v="1"/>
    <n v="25"/>
    <s v="Shoes"/>
    <x v="1"/>
    <x v="2"/>
    <x v="1"/>
    <n v="5"/>
    <n v="11797"/>
    <n v="0"/>
    <n v="0"/>
    <n v="10617.3"/>
    <n v="45"/>
    <n v="69647.3"/>
    <s v="UPI"/>
    <s v="Mobile App"/>
    <s v="Mumbai"/>
    <s v="Maharashtra"/>
    <x v="0"/>
    <n v="3"/>
    <s v="No Return"/>
    <n v="4"/>
    <s v="Delivered"/>
  </r>
  <r>
    <s v="ORD00347"/>
    <x v="217"/>
    <s v="CUST269"/>
    <s v="Riya"/>
    <x v="1"/>
    <n v="27"/>
    <s v="Backpack"/>
    <x v="2"/>
    <x v="3"/>
    <x v="9"/>
    <n v="1"/>
    <n v="46166"/>
    <n v="15"/>
    <n v="6924.9"/>
    <n v="7063.4"/>
    <n v="461"/>
    <n v="46765.5"/>
    <s v="UPI"/>
    <s v="Website"/>
    <s v="Pune"/>
    <s v="Maharashtra"/>
    <x v="0"/>
    <n v="10"/>
    <s v="Returned"/>
    <n v="5"/>
    <s v="Returned"/>
  </r>
  <r>
    <s v="ORD00348"/>
    <x v="210"/>
    <s v="CUST911"/>
    <s v="Arjun"/>
    <x v="0"/>
    <n v="37"/>
    <s v="Camera"/>
    <x v="0"/>
    <x v="5"/>
    <x v="1"/>
    <n v="1"/>
    <n v="36991"/>
    <n v="10"/>
    <n v="3699.1"/>
    <n v="5992.54"/>
    <n v="357"/>
    <n v="39641.440000000002"/>
    <s v="UPI"/>
    <s v="Mobile App"/>
    <s v="Delhi"/>
    <s v="Delhi"/>
    <x v="1"/>
    <n v="1"/>
    <s v="No Return"/>
    <n v="3"/>
    <s v="Delivered"/>
  </r>
  <r>
    <s v="ORD00349"/>
    <x v="154"/>
    <s v="CUST860"/>
    <s v="Sneha"/>
    <x v="0"/>
    <n v="30"/>
    <s v="Shoes"/>
    <x v="1"/>
    <x v="2"/>
    <x v="8"/>
    <n v="4"/>
    <n v="28780"/>
    <n v="15"/>
    <n v="17268"/>
    <n v="17613.36"/>
    <n v="127"/>
    <n v="115592.36"/>
    <s v="Card"/>
    <s v="Mobile App"/>
    <s v="Patiala"/>
    <s v="Punjab"/>
    <x v="1"/>
    <n v="6"/>
    <s v="Returned"/>
    <n v="3"/>
    <s v="Delivered"/>
  </r>
  <r>
    <s v="ORD00350"/>
    <x v="10"/>
    <s v="CUST936"/>
    <s v="Arjun"/>
    <x v="0"/>
    <n v="54"/>
    <s v="Phone"/>
    <x v="0"/>
    <x v="6"/>
    <x v="4"/>
    <n v="4"/>
    <n v="18388"/>
    <n v="20"/>
    <n v="14710.4"/>
    <n v="10591.49"/>
    <n v="469"/>
    <n v="69902.09"/>
    <s v="Card"/>
    <s v="Mobile App"/>
    <s v="Mumbai"/>
    <s v="Maharashtra"/>
    <x v="0"/>
    <n v="4"/>
    <s v="Returned"/>
    <n v="4"/>
    <s v="Shipped"/>
  </r>
  <r>
    <s v="ORD00351"/>
    <x v="85"/>
    <s v="CUST213"/>
    <s v="Riya"/>
    <x v="1"/>
    <n v="50"/>
    <s v="Keyboard"/>
    <x v="0"/>
    <x v="1"/>
    <x v="1"/>
    <n v="4"/>
    <n v="31950"/>
    <n v="0"/>
    <n v="0"/>
    <n v="23004"/>
    <n v="50"/>
    <n v="150854"/>
    <s v="Card"/>
    <s v="Website"/>
    <s v="Mumbai"/>
    <s v="Maharashtra"/>
    <x v="0"/>
    <n v="6"/>
    <s v="No Return"/>
    <n v="4"/>
    <s v="Cancelled"/>
  </r>
  <r>
    <s v="ORD00352"/>
    <x v="218"/>
    <s v="CUST200"/>
    <s v="Riya"/>
    <x v="0"/>
    <n v="38"/>
    <s v="Keyboard"/>
    <x v="0"/>
    <x v="1"/>
    <x v="4"/>
    <n v="1"/>
    <n v="35608"/>
    <n v="20"/>
    <n v="7121.6"/>
    <n v="5127.55"/>
    <n v="412"/>
    <n v="34025.949999999997"/>
    <s v="Card"/>
    <s v="Mobile App"/>
    <s v="Patiala"/>
    <s v="Punjab"/>
    <x v="1"/>
    <n v="10"/>
    <s v="Returned"/>
    <n v="2"/>
    <s v="Shipped"/>
  </r>
  <r>
    <s v="ORD00353"/>
    <x v="111"/>
    <s v="CUST380"/>
    <s v="Neha"/>
    <x v="0"/>
    <n v="56"/>
    <s v="Headphones"/>
    <x v="0"/>
    <x v="0"/>
    <x v="5"/>
    <n v="5"/>
    <n v="23093"/>
    <n v="0"/>
    <n v="0"/>
    <n v="20783.7"/>
    <n v="59"/>
    <n v="136307.70000000001"/>
    <s v="Cash on Delivery"/>
    <s v="Mobile App"/>
    <s v="Jaipur"/>
    <s v="Rajasthan"/>
    <x v="1"/>
    <n v="6"/>
    <s v="No Return"/>
    <n v="2"/>
    <s v="Cancelled"/>
  </r>
  <r>
    <s v="ORD00354"/>
    <x v="219"/>
    <s v="CUST509"/>
    <s v="Neha"/>
    <x v="1"/>
    <n v="54"/>
    <s v="Camera"/>
    <x v="0"/>
    <x v="5"/>
    <x v="5"/>
    <n v="4"/>
    <n v="27882"/>
    <n v="10"/>
    <n v="11152.8"/>
    <n v="18067.54"/>
    <n v="288"/>
    <n v="118730.74"/>
    <s v="Net Banking"/>
    <s v="Mobile App"/>
    <s v="Mumbai"/>
    <s v="Maharashtra"/>
    <x v="0"/>
    <n v="7"/>
    <s v="Returned"/>
    <n v="1"/>
    <s v="Returned"/>
  </r>
  <r>
    <s v="ORD00355"/>
    <x v="131"/>
    <s v="CUST408"/>
    <s v="Priya"/>
    <x v="1"/>
    <n v="39"/>
    <s v="Tablet"/>
    <x v="0"/>
    <x v="8"/>
    <x v="8"/>
    <n v="2"/>
    <n v="44930"/>
    <n v="10"/>
    <n v="8986"/>
    <n v="14557.32"/>
    <n v="262"/>
    <n v="95693.32"/>
    <s v="UPI"/>
    <s v="Website"/>
    <s v="Pune"/>
    <s v="Maharashtra"/>
    <x v="0"/>
    <n v="4"/>
    <s v="No Return"/>
    <n v="1"/>
    <s v="Shipped"/>
  </r>
  <r>
    <s v="ORD00356"/>
    <x v="220"/>
    <s v="CUST923"/>
    <s v="Neha"/>
    <x v="1"/>
    <n v="51"/>
    <s v="Mouse"/>
    <x v="0"/>
    <x v="9"/>
    <x v="1"/>
    <n v="2"/>
    <n v="32991"/>
    <n v="5"/>
    <n v="3299.1"/>
    <n v="11282.92"/>
    <n v="307"/>
    <n v="74272.820000000007"/>
    <s v="UPI"/>
    <s v="Mobile App"/>
    <s v="Mumbai"/>
    <s v="Maharashtra"/>
    <x v="0"/>
    <n v="6"/>
    <s v="Returned"/>
    <n v="4"/>
    <s v="Returned"/>
  </r>
  <r>
    <s v="ORD00357"/>
    <x v="221"/>
    <s v="CUST813"/>
    <s v="Anjali"/>
    <x v="1"/>
    <n v="41"/>
    <s v="Keyboard"/>
    <x v="0"/>
    <x v="1"/>
    <x v="3"/>
    <n v="5"/>
    <n v="45961"/>
    <n v="15"/>
    <n v="34470.75"/>
    <n v="35160.17"/>
    <n v="329"/>
    <n v="230823.42"/>
    <s v="UPI"/>
    <s v="Website"/>
    <s v="Bangalore"/>
    <s v="Karnataka"/>
    <x v="2"/>
    <n v="10"/>
    <s v="Returned"/>
    <n v="1"/>
    <s v="Cancelled"/>
  </r>
  <r>
    <s v="ORD00358"/>
    <x v="103"/>
    <s v="CUST792"/>
    <s v="Rahul"/>
    <x v="1"/>
    <n v="35"/>
    <s v="Camera"/>
    <x v="0"/>
    <x v="5"/>
    <x v="3"/>
    <n v="1"/>
    <n v="31904"/>
    <n v="5"/>
    <n v="1595.2"/>
    <n v="5455.58"/>
    <n v="374"/>
    <n v="36138.379999999997"/>
    <s v="UPI"/>
    <s v="Mobile App"/>
    <s v="Bangalore"/>
    <s v="Karnataka"/>
    <x v="2"/>
    <n v="6"/>
    <s v="Returned"/>
    <n v="3"/>
    <s v="Returned"/>
  </r>
  <r>
    <s v="ORD00359"/>
    <x v="222"/>
    <s v="CUST810"/>
    <s v="Anjali"/>
    <x v="1"/>
    <n v="46"/>
    <s v="Tablet"/>
    <x v="0"/>
    <x v="8"/>
    <x v="7"/>
    <n v="1"/>
    <n v="33120"/>
    <n v="0"/>
    <n v="0"/>
    <n v="5961.6"/>
    <n v="154"/>
    <n v="39235.599999999999"/>
    <s v="Card"/>
    <s v="Mobile App"/>
    <s v="Bangalore"/>
    <s v="Karnataka"/>
    <x v="2"/>
    <n v="2"/>
    <s v="Returned"/>
    <n v="4"/>
    <s v="Cancelled"/>
  </r>
  <r>
    <s v="ORD00360"/>
    <x v="106"/>
    <s v="CUST364"/>
    <s v="Priya"/>
    <x v="1"/>
    <n v="47"/>
    <s v="Keyboard"/>
    <x v="0"/>
    <x v="1"/>
    <x v="4"/>
    <n v="2"/>
    <n v="39261"/>
    <n v="0"/>
    <n v="0"/>
    <n v="14133.96"/>
    <n v="437"/>
    <n v="93092.96"/>
    <s v="UPI"/>
    <s v="Mobile App"/>
    <s v="Bangalore"/>
    <s v="Karnataka"/>
    <x v="2"/>
    <n v="8"/>
    <s v="Returned"/>
    <n v="1"/>
    <s v="Returned"/>
  </r>
  <r>
    <s v="ORD00361"/>
    <x v="144"/>
    <s v="CUST474"/>
    <s v="Amit"/>
    <x v="1"/>
    <n v="56"/>
    <s v="Backpack"/>
    <x v="2"/>
    <x v="3"/>
    <x v="1"/>
    <n v="4"/>
    <n v="20027"/>
    <n v="10"/>
    <n v="8010.8"/>
    <n v="12977.5"/>
    <n v="0"/>
    <n v="85074.7"/>
    <s v="Cash on Delivery"/>
    <s v="Mobile App"/>
    <s v="Delhi"/>
    <s v="Delhi"/>
    <x v="1"/>
    <n v="1"/>
    <s v="No Return"/>
    <n v="5"/>
    <s v="Shipped"/>
  </r>
  <r>
    <s v="ORD00362"/>
    <x v="184"/>
    <s v="CUST932"/>
    <s v="Vikas"/>
    <x v="0"/>
    <n v="33"/>
    <s v="Mouse"/>
    <x v="0"/>
    <x v="9"/>
    <x v="3"/>
    <n v="2"/>
    <n v="29124"/>
    <n v="0"/>
    <n v="0"/>
    <n v="10484.64"/>
    <n v="260"/>
    <n v="68992.639999999999"/>
    <s v="Net Banking"/>
    <s v="Mobile App"/>
    <s v="Delhi"/>
    <s v="Delhi"/>
    <x v="1"/>
    <n v="8"/>
    <s v="No Return"/>
    <n v="5"/>
    <s v="Cancelled"/>
  </r>
  <r>
    <s v="ORD00363"/>
    <x v="223"/>
    <s v="CUST719"/>
    <s v="Karan"/>
    <x v="0"/>
    <n v="24"/>
    <s v="Backpack"/>
    <x v="2"/>
    <x v="3"/>
    <x v="8"/>
    <n v="3"/>
    <n v="34423"/>
    <n v="10"/>
    <n v="10326.9"/>
    <n v="16729.580000000002"/>
    <n v="223"/>
    <n v="109894.68"/>
    <s v="Card"/>
    <s v="Website"/>
    <s v="Lucknow"/>
    <s v="Uttar Pradesh"/>
    <x v="1"/>
    <n v="7"/>
    <s v="Returned"/>
    <n v="4"/>
    <s v="Shipped"/>
  </r>
  <r>
    <s v="ORD00364"/>
    <x v="171"/>
    <s v="CUST631"/>
    <s v="Anjali"/>
    <x v="1"/>
    <n v="36"/>
    <s v="Laptop"/>
    <x v="0"/>
    <x v="4"/>
    <x v="9"/>
    <n v="4"/>
    <n v="33019"/>
    <n v="20"/>
    <n v="26415.200000000001"/>
    <n v="19018.939999999999"/>
    <n v="47"/>
    <n v="124726.74"/>
    <s v="UPI"/>
    <s v="Mobile App"/>
    <s v="Mumbai"/>
    <s v="Maharashtra"/>
    <x v="0"/>
    <n v="4"/>
    <s v="No Return"/>
    <n v="2"/>
    <s v="Shipped"/>
  </r>
  <r>
    <s v="ORD00365"/>
    <x v="224"/>
    <s v="CUST721"/>
    <s v="Anjali"/>
    <x v="1"/>
    <n v="40"/>
    <s v="Keyboard"/>
    <x v="0"/>
    <x v="1"/>
    <x v="4"/>
    <n v="3"/>
    <n v="42953"/>
    <n v="5"/>
    <n v="6442.95"/>
    <n v="22034.89"/>
    <n v="312"/>
    <n v="144762.94"/>
    <s v="Net Banking"/>
    <s v="Mobile App"/>
    <s v="Delhi"/>
    <s v="Delhi"/>
    <x v="1"/>
    <n v="10"/>
    <s v="Returned"/>
    <n v="1"/>
    <s v="Shipped"/>
  </r>
  <r>
    <s v="ORD00366"/>
    <x v="154"/>
    <s v="CUST980"/>
    <s v="Riya"/>
    <x v="0"/>
    <n v="34"/>
    <s v="Watch"/>
    <x v="1"/>
    <x v="7"/>
    <x v="0"/>
    <n v="4"/>
    <n v="20988"/>
    <n v="10"/>
    <n v="8395.2000000000007"/>
    <n v="13600.22"/>
    <n v="300"/>
    <n v="89457.02"/>
    <s v="Cash on Delivery"/>
    <s v="Mobile App"/>
    <s v="Lucknow"/>
    <s v="Uttar Pradesh"/>
    <x v="1"/>
    <n v="8"/>
    <s v="No Return"/>
    <n v="3"/>
    <s v="Shipped"/>
  </r>
  <r>
    <s v="ORD00367"/>
    <x v="60"/>
    <s v="CUST713"/>
    <s v="Vikas"/>
    <x v="0"/>
    <n v="40"/>
    <s v="Keyboard"/>
    <x v="0"/>
    <x v="1"/>
    <x v="0"/>
    <n v="5"/>
    <n v="29902"/>
    <n v="0"/>
    <n v="0"/>
    <n v="26911.8"/>
    <n v="252"/>
    <n v="176673.8"/>
    <s v="Cash on Delivery"/>
    <s v="Website"/>
    <s v="Lucknow"/>
    <s v="Uttar Pradesh"/>
    <x v="1"/>
    <n v="4"/>
    <s v="No Return"/>
    <n v="2"/>
    <s v="Shipped"/>
  </r>
  <r>
    <s v="ORD00368"/>
    <x v="220"/>
    <s v="CUST227"/>
    <s v="Vikas"/>
    <x v="1"/>
    <n v="35"/>
    <s v="Camera"/>
    <x v="0"/>
    <x v="5"/>
    <x v="0"/>
    <n v="5"/>
    <n v="8265"/>
    <n v="20"/>
    <n v="8265"/>
    <n v="5950.8"/>
    <n v="487"/>
    <n v="39497.800000000003"/>
    <s v="Card"/>
    <s v="Mobile App"/>
    <s v="Jaipur"/>
    <s v="Rajasthan"/>
    <x v="1"/>
    <n v="7"/>
    <s v="Returned"/>
    <n v="2"/>
    <s v="Delivered"/>
  </r>
  <r>
    <s v="ORD00369"/>
    <x v="214"/>
    <s v="CUST262"/>
    <s v="Rahul"/>
    <x v="0"/>
    <n v="31"/>
    <s v="Mouse"/>
    <x v="0"/>
    <x v="9"/>
    <x v="1"/>
    <n v="1"/>
    <n v="44313"/>
    <n v="10"/>
    <n v="4431.3"/>
    <n v="7178.71"/>
    <n v="103"/>
    <n v="47163.41"/>
    <s v="Cash on Delivery"/>
    <s v="Website"/>
    <s v="Bangalore"/>
    <s v="Karnataka"/>
    <x v="2"/>
    <n v="1"/>
    <s v="Returned"/>
    <n v="5"/>
    <s v="Shipped"/>
  </r>
  <r>
    <s v="ORD00370"/>
    <x v="58"/>
    <s v="CUST356"/>
    <s v="Karan"/>
    <x v="1"/>
    <n v="35"/>
    <s v="Camera"/>
    <x v="0"/>
    <x v="5"/>
    <x v="8"/>
    <n v="5"/>
    <n v="30235"/>
    <n v="20"/>
    <n v="30235"/>
    <n v="21769.200000000001"/>
    <n v="120"/>
    <n v="142829.20000000001"/>
    <s v="UPI"/>
    <s v="Website"/>
    <s v="Lucknow"/>
    <s v="Uttar Pradesh"/>
    <x v="1"/>
    <n v="4"/>
    <s v="No Return"/>
    <n v="1"/>
    <s v="Cancelled"/>
  </r>
  <r>
    <s v="ORD00371"/>
    <x v="225"/>
    <s v="CUST878"/>
    <s v="Priya"/>
    <x v="1"/>
    <n v="40"/>
    <s v="Phone"/>
    <x v="0"/>
    <x v="6"/>
    <x v="6"/>
    <n v="1"/>
    <n v="47817"/>
    <n v="20"/>
    <n v="9563.4"/>
    <n v="6885.65"/>
    <n v="434"/>
    <n v="45573.25"/>
    <s v="UPI"/>
    <s v="Website"/>
    <s v="Mumbai"/>
    <s v="Maharashtra"/>
    <x v="0"/>
    <n v="1"/>
    <s v="No Return"/>
    <n v="2"/>
    <s v="Delivered"/>
  </r>
  <r>
    <s v="ORD00372"/>
    <x v="125"/>
    <s v="CUST118"/>
    <s v="Riya"/>
    <x v="1"/>
    <n v="18"/>
    <s v="Shoes"/>
    <x v="1"/>
    <x v="2"/>
    <x v="5"/>
    <n v="3"/>
    <n v="3210"/>
    <n v="0"/>
    <n v="0"/>
    <n v="1733.4"/>
    <n v="177"/>
    <n v="11540.4"/>
    <s v="Net Banking"/>
    <s v="Website"/>
    <s v="Patiala"/>
    <s v="Punjab"/>
    <x v="1"/>
    <n v="7"/>
    <s v="No Return"/>
    <n v="1"/>
    <s v="Returned"/>
  </r>
  <r>
    <s v="ORD00373"/>
    <x v="226"/>
    <s v="CUST684"/>
    <s v="Karan"/>
    <x v="0"/>
    <n v="37"/>
    <s v="Backpack"/>
    <x v="2"/>
    <x v="3"/>
    <x v="7"/>
    <n v="3"/>
    <n v="9055"/>
    <n v="0"/>
    <n v="0"/>
    <n v="4889.7"/>
    <n v="444"/>
    <n v="32498.7"/>
    <s v="Net Banking"/>
    <s v="Website"/>
    <s v="Lucknow"/>
    <s v="Uttar Pradesh"/>
    <x v="1"/>
    <n v="4"/>
    <s v="No Return"/>
    <n v="2"/>
    <s v="Shipped"/>
  </r>
  <r>
    <s v="ORD00374"/>
    <x v="227"/>
    <s v="CUST840"/>
    <s v="Neha"/>
    <x v="0"/>
    <n v="48"/>
    <s v="Mouse"/>
    <x v="0"/>
    <x v="9"/>
    <x v="7"/>
    <n v="5"/>
    <n v="28376"/>
    <n v="10"/>
    <n v="14188"/>
    <n v="22984.560000000001"/>
    <n v="491"/>
    <n v="151167.56"/>
    <s v="UPI"/>
    <s v="Website"/>
    <s v="Lucknow"/>
    <s v="Uttar Pradesh"/>
    <x v="1"/>
    <n v="2"/>
    <s v="Returned"/>
    <n v="4"/>
    <s v="Shipped"/>
  </r>
  <r>
    <s v="ORD00375"/>
    <x v="228"/>
    <s v="CUST350"/>
    <s v="Neha"/>
    <x v="1"/>
    <n v="59"/>
    <s v="Backpack"/>
    <x v="2"/>
    <x v="3"/>
    <x v="7"/>
    <n v="1"/>
    <n v="32505"/>
    <n v="20"/>
    <n v="6501"/>
    <n v="4680.72"/>
    <n v="395"/>
    <n v="31079.72"/>
    <s v="Cash on Delivery"/>
    <s v="Website"/>
    <s v="Delhi"/>
    <s v="Delhi"/>
    <x v="1"/>
    <n v="3"/>
    <s v="No Return"/>
    <n v="1"/>
    <s v="Returned"/>
  </r>
  <r>
    <s v="ORD00376"/>
    <x v="229"/>
    <s v="CUST824"/>
    <s v="Priya"/>
    <x v="0"/>
    <n v="37"/>
    <s v="Mouse"/>
    <x v="0"/>
    <x v="9"/>
    <x v="2"/>
    <n v="4"/>
    <n v="38052"/>
    <n v="15"/>
    <n v="22831.200000000001"/>
    <n v="23287.82"/>
    <n v="488"/>
    <n v="153152.62"/>
    <s v="Card"/>
    <s v="Mobile App"/>
    <s v="Delhi"/>
    <s v="Delhi"/>
    <x v="1"/>
    <n v="7"/>
    <s v="Returned"/>
    <n v="2"/>
    <s v="Delivered"/>
  </r>
  <r>
    <s v="ORD00377"/>
    <x v="230"/>
    <s v="CUST810"/>
    <s v="Anjali"/>
    <x v="0"/>
    <n v="50"/>
    <s v="Phone"/>
    <x v="0"/>
    <x v="6"/>
    <x v="9"/>
    <n v="1"/>
    <n v="44961"/>
    <n v="5"/>
    <n v="2248.0500000000002"/>
    <n v="7688.33"/>
    <n v="362"/>
    <n v="50763.28"/>
    <s v="Cash on Delivery"/>
    <s v="Mobile App"/>
    <s v="Lucknow"/>
    <s v="Uttar Pradesh"/>
    <x v="1"/>
    <n v="9"/>
    <s v="No Return"/>
    <n v="3"/>
    <s v="Shipped"/>
  </r>
  <r>
    <s v="ORD00378"/>
    <x v="182"/>
    <s v="CUST423"/>
    <s v="Sneha"/>
    <x v="0"/>
    <n v="30"/>
    <s v="Phone"/>
    <x v="0"/>
    <x v="6"/>
    <x v="8"/>
    <n v="2"/>
    <n v="33846"/>
    <n v="0"/>
    <n v="0"/>
    <n v="12184.56"/>
    <n v="189"/>
    <n v="80065.56"/>
    <s v="Card"/>
    <s v="Website"/>
    <s v="Lucknow"/>
    <s v="Uttar Pradesh"/>
    <x v="1"/>
    <n v="2"/>
    <s v="Returned"/>
    <n v="3"/>
    <s v="Delivered"/>
  </r>
  <r>
    <s v="ORD00379"/>
    <x v="231"/>
    <s v="CUST911"/>
    <s v="Sneha"/>
    <x v="1"/>
    <n v="43"/>
    <s v="Camera"/>
    <x v="0"/>
    <x v="5"/>
    <x v="7"/>
    <n v="4"/>
    <n v="10257"/>
    <n v="15"/>
    <n v="6154.2"/>
    <n v="6277.28"/>
    <n v="295"/>
    <n v="41446.080000000002"/>
    <s v="Net Banking"/>
    <s v="Mobile App"/>
    <s v="Chandigarh"/>
    <s v="Punjab"/>
    <x v="1"/>
    <n v="7"/>
    <s v="No Return"/>
    <n v="3"/>
    <s v="Returned"/>
  </r>
  <r>
    <s v="ORD00380"/>
    <x v="196"/>
    <s v="CUST362"/>
    <s v="Riya"/>
    <x v="0"/>
    <n v="26"/>
    <s v="Mouse"/>
    <x v="0"/>
    <x v="9"/>
    <x v="2"/>
    <n v="5"/>
    <n v="35399"/>
    <n v="0"/>
    <n v="0"/>
    <n v="31859.1"/>
    <n v="222"/>
    <n v="209076.1"/>
    <s v="Cash on Delivery"/>
    <s v="Mobile App"/>
    <s v="Bangalore"/>
    <s v="Karnataka"/>
    <x v="2"/>
    <n v="2"/>
    <s v="Returned"/>
    <n v="4"/>
    <s v="Shipped"/>
  </r>
  <r>
    <s v="ORD00381"/>
    <x v="208"/>
    <s v="CUST618"/>
    <s v="Riya"/>
    <x v="0"/>
    <n v="48"/>
    <s v="Backpack"/>
    <x v="2"/>
    <x v="3"/>
    <x v="7"/>
    <n v="3"/>
    <n v="38354"/>
    <n v="5"/>
    <n v="5753.1"/>
    <n v="19675.599999999999"/>
    <n v="229"/>
    <n v="129213.5"/>
    <s v="Net Banking"/>
    <s v="Website"/>
    <s v="Pune"/>
    <s v="Maharashtra"/>
    <x v="0"/>
    <n v="3"/>
    <s v="Returned"/>
    <n v="2"/>
    <s v="Returned"/>
  </r>
  <r>
    <s v="ORD00382"/>
    <x v="232"/>
    <s v="CUST933"/>
    <s v="Rahul"/>
    <x v="0"/>
    <n v="25"/>
    <s v="Camera"/>
    <x v="0"/>
    <x v="5"/>
    <x v="6"/>
    <n v="3"/>
    <n v="41789"/>
    <n v="10"/>
    <n v="12536.7"/>
    <n v="20309.45"/>
    <n v="460"/>
    <n v="133599.75"/>
    <s v="Net Banking"/>
    <s v="Mobile App"/>
    <s v="Pune"/>
    <s v="Maharashtra"/>
    <x v="0"/>
    <n v="1"/>
    <s v="Returned"/>
    <n v="4"/>
    <s v="Shipped"/>
  </r>
  <r>
    <s v="ORD00383"/>
    <x v="150"/>
    <s v="CUST842"/>
    <s v="Karan"/>
    <x v="1"/>
    <n v="50"/>
    <s v="Watch"/>
    <x v="1"/>
    <x v="7"/>
    <x v="0"/>
    <n v="5"/>
    <n v="40354"/>
    <n v="15"/>
    <n v="30265.5"/>
    <n v="30870.81"/>
    <n v="5"/>
    <n v="202380.31"/>
    <s v="Net Banking"/>
    <s v="Website"/>
    <s v="Patiala"/>
    <s v="Punjab"/>
    <x v="1"/>
    <n v="9"/>
    <s v="No Return"/>
    <n v="5"/>
    <s v="Shipped"/>
  </r>
  <r>
    <s v="ORD00384"/>
    <x v="151"/>
    <s v="CUST823"/>
    <s v="Anjali"/>
    <x v="0"/>
    <n v="57"/>
    <s v="Camera"/>
    <x v="0"/>
    <x v="5"/>
    <x v="6"/>
    <n v="3"/>
    <n v="44552"/>
    <n v="20"/>
    <n v="26731.200000000001"/>
    <n v="19246.46"/>
    <n v="222"/>
    <n v="126393.26"/>
    <s v="Cash on Delivery"/>
    <s v="Website"/>
    <s v="Patiala"/>
    <s v="Punjab"/>
    <x v="1"/>
    <n v="2"/>
    <s v="Returned"/>
    <n v="1"/>
    <s v="Delivered"/>
  </r>
  <r>
    <s v="ORD00385"/>
    <x v="233"/>
    <s v="CUST259"/>
    <s v="Neha"/>
    <x v="1"/>
    <n v="57"/>
    <s v="Laptop"/>
    <x v="0"/>
    <x v="4"/>
    <x v="3"/>
    <n v="4"/>
    <n v="6838"/>
    <n v="5"/>
    <n v="1367.6"/>
    <n v="4677.1899999999996"/>
    <n v="1"/>
    <n v="30662.59"/>
    <s v="UPI"/>
    <s v="Website"/>
    <s v="Delhi"/>
    <s v="Delhi"/>
    <x v="1"/>
    <n v="1"/>
    <s v="No Return"/>
    <n v="3"/>
    <s v="Shipped"/>
  </r>
  <r>
    <s v="ORD00386"/>
    <x v="205"/>
    <s v="CUST289"/>
    <s v="Anjali"/>
    <x v="0"/>
    <n v="50"/>
    <s v="Shoes"/>
    <x v="1"/>
    <x v="2"/>
    <x v="7"/>
    <n v="5"/>
    <n v="38147"/>
    <n v="15"/>
    <n v="28610.25"/>
    <n v="29182.45"/>
    <n v="184"/>
    <n v="191491.20000000001"/>
    <s v="UPI"/>
    <s v="Website"/>
    <s v="Mumbai"/>
    <s v="Maharashtra"/>
    <x v="0"/>
    <n v="5"/>
    <s v="Returned"/>
    <n v="5"/>
    <s v="Shipped"/>
  </r>
  <r>
    <s v="ORD00387"/>
    <x v="234"/>
    <s v="CUST854"/>
    <s v="Vikas"/>
    <x v="1"/>
    <n v="37"/>
    <s v="Keyboard"/>
    <x v="0"/>
    <x v="1"/>
    <x v="0"/>
    <n v="4"/>
    <n v="47651"/>
    <n v="5"/>
    <n v="9530.2000000000007"/>
    <n v="32593.279999999999"/>
    <n v="270"/>
    <n v="213937.08"/>
    <s v="Net Banking"/>
    <s v="Website"/>
    <s v="Bangalore"/>
    <s v="Karnataka"/>
    <x v="2"/>
    <n v="10"/>
    <s v="Returned"/>
    <n v="2"/>
    <s v="Cancelled"/>
  </r>
  <r>
    <s v="ORD00388"/>
    <x v="235"/>
    <s v="CUST913"/>
    <s v="Arjun"/>
    <x v="0"/>
    <n v="51"/>
    <s v="Backpack"/>
    <x v="2"/>
    <x v="3"/>
    <x v="5"/>
    <n v="1"/>
    <n v="35776"/>
    <n v="15"/>
    <n v="5366.4"/>
    <n v="5473.73"/>
    <n v="211"/>
    <n v="36094.33"/>
    <s v="UPI"/>
    <s v="Website"/>
    <s v="Mumbai"/>
    <s v="Maharashtra"/>
    <x v="0"/>
    <n v="1"/>
    <s v="Returned"/>
    <n v="2"/>
    <s v="Delivered"/>
  </r>
  <r>
    <s v="ORD00389"/>
    <x v="236"/>
    <s v="CUST779"/>
    <s v="Karan"/>
    <x v="1"/>
    <n v="48"/>
    <s v="Mouse"/>
    <x v="0"/>
    <x v="9"/>
    <x v="1"/>
    <n v="5"/>
    <n v="38786"/>
    <n v="20"/>
    <n v="38786"/>
    <n v="27925.919999999998"/>
    <n v="346"/>
    <n v="183415.92"/>
    <s v="Net Banking"/>
    <s v="Website"/>
    <s v="Bangalore"/>
    <s v="Karnataka"/>
    <x v="2"/>
    <n v="10"/>
    <s v="No Return"/>
    <n v="2"/>
    <s v="Delivered"/>
  </r>
  <r>
    <s v="ORD00390"/>
    <x v="237"/>
    <s v="CUST986"/>
    <s v="Arjun"/>
    <x v="1"/>
    <n v="39"/>
    <s v="Headphones"/>
    <x v="0"/>
    <x v="0"/>
    <x v="0"/>
    <n v="4"/>
    <n v="44570"/>
    <n v="15"/>
    <n v="26742"/>
    <n v="27276.84"/>
    <n v="441"/>
    <n v="179255.84"/>
    <s v="Net Banking"/>
    <s v="Website"/>
    <s v="Lucknow"/>
    <s v="Uttar Pradesh"/>
    <x v="1"/>
    <n v="5"/>
    <s v="Returned"/>
    <n v="5"/>
    <s v="Returned"/>
  </r>
  <r>
    <s v="ORD00391"/>
    <x v="109"/>
    <s v="CUST595"/>
    <s v="Anjali"/>
    <x v="1"/>
    <n v="27"/>
    <s v="Watch"/>
    <x v="1"/>
    <x v="7"/>
    <x v="2"/>
    <n v="2"/>
    <n v="17897"/>
    <n v="15"/>
    <n v="5369.1"/>
    <n v="5476.48"/>
    <n v="381"/>
    <n v="36282.379999999997"/>
    <s v="UPI"/>
    <s v="Website"/>
    <s v="Jaipur"/>
    <s v="Rajasthan"/>
    <x v="1"/>
    <n v="2"/>
    <s v="No Return"/>
    <n v="3"/>
    <s v="Delivered"/>
  </r>
  <r>
    <s v="ORD00392"/>
    <x v="238"/>
    <s v="CUST238"/>
    <s v="Riya"/>
    <x v="1"/>
    <n v="29"/>
    <s v="Watch"/>
    <x v="1"/>
    <x v="7"/>
    <x v="9"/>
    <n v="2"/>
    <n v="19659"/>
    <n v="5"/>
    <n v="1965.9"/>
    <n v="6723.38"/>
    <n v="60"/>
    <n v="44135.48"/>
    <s v="UPI"/>
    <s v="Mobile App"/>
    <s v="Chandigarh"/>
    <s v="Punjab"/>
    <x v="1"/>
    <n v="8"/>
    <s v="Returned"/>
    <n v="2"/>
    <s v="Delivered"/>
  </r>
  <r>
    <s v="ORD00393"/>
    <x v="181"/>
    <s v="CUST677"/>
    <s v="Neha"/>
    <x v="0"/>
    <n v="19"/>
    <s v="Keyboard"/>
    <x v="0"/>
    <x v="1"/>
    <x v="9"/>
    <n v="2"/>
    <n v="5458"/>
    <n v="10"/>
    <n v="1091.5999999999999"/>
    <n v="1768.39"/>
    <n v="260"/>
    <n v="11852.79"/>
    <s v="UPI"/>
    <s v="Mobile App"/>
    <s v="Lucknow"/>
    <s v="Uttar Pradesh"/>
    <x v="1"/>
    <n v="6"/>
    <s v="Returned"/>
    <n v="1"/>
    <s v="Cancelled"/>
  </r>
  <r>
    <s v="ORD00394"/>
    <x v="239"/>
    <s v="CUST686"/>
    <s v="Amit"/>
    <x v="1"/>
    <n v="39"/>
    <s v="Shoes"/>
    <x v="1"/>
    <x v="2"/>
    <x v="1"/>
    <n v="5"/>
    <n v="11477"/>
    <n v="20"/>
    <n v="11477"/>
    <n v="8263.44"/>
    <n v="383"/>
    <n v="54554.44"/>
    <s v="Card"/>
    <s v="Website"/>
    <s v="Delhi"/>
    <s v="Delhi"/>
    <x v="1"/>
    <n v="8"/>
    <s v="No Return"/>
    <n v="1"/>
    <s v="Cancelled"/>
  </r>
  <r>
    <s v="ORD00395"/>
    <x v="240"/>
    <s v="CUST976"/>
    <s v="Sneha"/>
    <x v="1"/>
    <n v="56"/>
    <s v="Tablet"/>
    <x v="0"/>
    <x v="8"/>
    <x v="8"/>
    <n v="5"/>
    <n v="8130"/>
    <n v="0"/>
    <n v="0"/>
    <n v="7317"/>
    <n v="365"/>
    <n v="48332"/>
    <s v="UPI"/>
    <s v="Website"/>
    <s v="Jaipur"/>
    <s v="Rajasthan"/>
    <x v="1"/>
    <n v="5"/>
    <s v="Returned"/>
    <n v="2"/>
    <s v="Cancelled"/>
  </r>
  <r>
    <s v="ORD00396"/>
    <x v="228"/>
    <s v="CUST626"/>
    <s v="Karan"/>
    <x v="1"/>
    <n v="45"/>
    <s v="Watch"/>
    <x v="1"/>
    <x v="7"/>
    <x v="3"/>
    <n v="5"/>
    <n v="49785"/>
    <n v="10"/>
    <n v="24892.5"/>
    <n v="40325.85"/>
    <n v="307"/>
    <n v="264665.34999999998"/>
    <s v="Cash on Delivery"/>
    <s v="Website"/>
    <s v="Jaipur"/>
    <s v="Rajasthan"/>
    <x v="1"/>
    <n v="10"/>
    <s v="Returned"/>
    <n v="1"/>
    <s v="Returned"/>
  </r>
  <r>
    <s v="ORD00397"/>
    <x v="241"/>
    <s v="CUST271"/>
    <s v="Priya"/>
    <x v="1"/>
    <n v="45"/>
    <s v="Headphones"/>
    <x v="0"/>
    <x v="0"/>
    <x v="6"/>
    <n v="1"/>
    <n v="45045"/>
    <n v="10"/>
    <n v="4504.5"/>
    <n v="7297.29"/>
    <n v="227"/>
    <n v="48064.79"/>
    <s v="Net Banking"/>
    <s v="Mobile App"/>
    <s v="Patiala"/>
    <s v="Punjab"/>
    <x v="1"/>
    <n v="7"/>
    <s v="Returned"/>
    <n v="4"/>
    <s v="Shipped"/>
  </r>
  <r>
    <s v="ORD00398"/>
    <x v="242"/>
    <s v="CUST254"/>
    <s v="Priya"/>
    <x v="0"/>
    <n v="32"/>
    <s v="Backpack"/>
    <x v="2"/>
    <x v="3"/>
    <x v="2"/>
    <n v="2"/>
    <n v="37886"/>
    <n v="20"/>
    <n v="15154.4"/>
    <n v="10911.17"/>
    <n v="333"/>
    <n v="71861.77"/>
    <s v="UPI"/>
    <s v="Mobile App"/>
    <s v="Delhi"/>
    <s v="Delhi"/>
    <x v="1"/>
    <n v="5"/>
    <s v="Returned"/>
    <n v="1"/>
    <s v="Delivered"/>
  </r>
  <r>
    <s v="ORD00399"/>
    <x v="243"/>
    <s v="CUST999"/>
    <s v="Priya"/>
    <x v="0"/>
    <n v="41"/>
    <s v="Tablet"/>
    <x v="0"/>
    <x v="8"/>
    <x v="7"/>
    <n v="1"/>
    <n v="10479"/>
    <n v="20"/>
    <n v="2095.8000000000002"/>
    <n v="1508.98"/>
    <n v="259"/>
    <n v="10151.18"/>
    <s v="Card"/>
    <s v="Website"/>
    <s v="Jaipur"/>
    <s v="Rajasthan"/>
    <x v="1"/>
    <n v="9"/>
    <s v="No Return"/>
    <n v="3"/>
    <s v="Returned"/>
  </r>
  <r>
    <s v="ORD00400"/>
    <x v="89"/>
    <s v="CUST317"/>
    <s v="Riya"/>
    <x v="0"/>
    <n v="39"/>
    <s v="Backpack"/>
    <x v="2"/>
    <x v="3"/>
    <x v="2"/>
    <n v="2"/>
    <n v="25677"/>
    <n v="20"/>
    <n v="10270.799999999999"/>
    <n v="7394.98"/>
    <n v="360"/>
    <n v="48838.18"/>
    <s v="Cash on Delivery"/>
    <s v="Mobile App"/>
    <s v="Mumbai"/>
    <s v="Maharashtra"/>
    <x v="0"/>
    <n v="4"/>
    <s v="Returned"/>
    <n v="4"/>
    <s v="Cancelled"/>
  </r>
  <r>
    <s v="ORD00401"/>
    <x v="115"/>
    <s v="CUST465"/>
    <s v="Arjun"/>
    <x v="1"/>
    <n v="45"/>
    <s v="Watch"/>
    <x v="1"/>
    <x v="7"/>
    <x v="9"/>
    <n v="1"/>
    <n v="38257"/>
    <n v="0"/>
    <n v="0"/>
    <n v="6886.26"/>
    <n v="77"/>
    <n v="45220.26"/>
    <s v="UPI"/>
    <s v="Mobile App"/>
    <s v="Chandigarh"/>
    <s v="Punjab"/>
    <x v="1"/>
    <n v="5"/>
    <s v="No Return"/>
    <n v="1"/>
    <s v="Shipped"/>
  </r>
  <r>
    <s v="ORD00402"/>
    <x v="244"/>
    <s v="CUST747"/>
    <s v="Riya"/>
    <x v="0"/>
    <n v="18"/>
    <s v="Backpack"/>
    <x v="2"/>
    <x v="3"/>
    <x v="4"/>
    <n v="3"/>
    <n v="42836"/>
    <n v="5"/>
    <n v="6425.4"/>
    <n v="21974.87"/>
    <n v="203"/>
    <n v="144260.47"/>
    <s v="UPI"/>
    <s v="Mobile App"/>
    <s v="Patiala"/>
    <s v="Punjab"/>
    <x v="1"/>
    <n v="8"/>
    <s v="No Return"/>
    <n v="1"/>
    <s v="Returned"/>
  </r>
  <r>
    <s v="ORD00403"/>
    <x v="181"/>
    <s v="CUST285"/>
    <s v="Amit"/>
    <x v="1"/>
    <n v="33"/>
    <s v="Mouse"/>
    <x v="0"/>
    <x v="9"/>
    <x v="2"/>
    <n v="5"/>
    <n v="6082"/>
    <n v="10"/>
    <n v="3041"/>
    <n v="4926.42"/>
    <n v="451"/>
    <n v="32746.42"/>
    <s v="UPI"/>
    <s v="Mobile App"/>
    <s v="Bangalore"/>
    <s v="Karnataka"/>
    <x v="2"/>
    <n v="6"/>
    <s v="No Return"/>
    <n v="4"/>
    <s v="Cancelled"/>
  </r>
  <r>
    <s v="ORD00404"/>
    <x v="245"/>
    <s v="CUST445"/>
    <s v="Amit"/>
    <x v="0"/>
    <n v="45"/>
    <s v="Phone"/>
    <x v="0"/>
    <x v="6"/>
    <x v="3"/>
    <n v="1"/>
    <n v="31058"/>
    <n v="20"/>
    <n v="6211.6"/>
    <n v="4472.3500000000004"/>
    <n v="107"/>
    <n v="29425.75"/>
    <s v="Net Banking"/>
    <s v="Website"/>
    <s v="Pune"/>
    <s v="Maharashtra"/>
    <x v="0"/>
    <n v="2"/>
    <s v="No Return"/>
    <n v="1"/>
    <s v="Delivered"/>
  </r>
  <r>
    <s v="ORD00405"/>
    <x v="246"/>
    <s v="CUST598"/>
    <s v="Arjun"/>
    <x v="0"/>
    <n v="20"/>
    <s v="Headphones"/>
    <x v="0"/>
    <x v="0"/>
    <x v="3"/>
    <n v="5"/>
    <n v="23952"/>
    <n v="15"/>
    <n v="17964"/>
    <n v="18323.28"/>
    <n v="235"/>
    <n v="120354.28"/>
    <s v="UPI"/>
    <s v="Website"/>
    <s v="Pune"/>
    <s v="Maharashtra"/>
    <x v="0"/>
    <n v="8"/>
    <s v="No Return"/>
    <n v="3"/>
    <s v="Cancelled"/>
  </r>
  <r>
    <s v="ORD00406"/>
    <x v="247"/>
    <s v="CUST304"/>
    <s v="Riya"/>
    <x v="0"/>
    <n v="48"/>
    <s v="Keyboard"/>
    <x v="0"/>
    <x v="1"/>
    <x v="7"/>
    <n v="3"/>
    <n v="38091"/>
    <n v="20"/>
    <n v="22854.6"/>
    <n v="16455.310000000001"/>
    <n v="45"/>
    <n v="107918.71"/>
    <s v="Cash on Delivery"/>
    <s v="Mobile App"/>
    <s v="Patiala"/>
    <s v="Punjab"/>
    <x v="1"/>
    <n v="4"/>
    <s v="No Return"/>
    <n v="2"/>
    <s v="Shipped"/>
  </r>
  <r>
    <s v="ORD00407"/>
    <x v="33"/>
    <s v="CUST997"/>
    <s v="Neha"/>
    <x v="1"/>
    <n v="52"/>
    <s v="Camera"/>
    <x v="0"/>
    <x v="5"/>
    <x v="7"/>
    <n v="3"/>
    <n v="26216"/>
    <n v="20"/>
    <n v="15729.6"/>
    <n v="11325.31"/>
    <n v="81"/>
    <n v="74324.710000000006"/>
    <s v="Net Banking"/>
    <s v="Website"/>
    <s v="Mumbai"/>
    <s v="Maharashtra"/>
    <x v="0"/>
    <n v="10"/>
    <s v="Returned"/>
    <n v="2"/>
    <s v="Cancelled"/>
  </r>
  <r>
    <s v="ORD00408"/>
    <x v="171"/>
    <s v="CUST660"/>
    <s v="Rahul"/>
    <x v="0"/>
    <n v="27"/>
    <s v="Mouse"/>
    <x v="0"/>
    <x v="9"/>
    <x v="9"/>
    <n v="1"/>
    <n v="39817"/>
    <n v="0"/>
    <n v="0"/>
    <n v="7167.06"/>
    <n v="338"/>
    <n v="47322.06"/>
    <s v="Card"/>
    <s v="Website"/>
    <s v="Patiala"/>
    <s v="Punjab"/>
    <x v="1"/>
    <n v="5"/>
    <s v="No Return"/>
    <n v="2"/>
    <s v="Delivered"/>
  </r>
  <r>
    <s v="ORD00409"/>
    <x v="62"/>
    <s v="CUST881"/>
    <s v="Karan"/>
    <x v="1"/>
    <n v="21"/>
    <s v="Tablet"/>
    <x v="0"/>
    <x v="8"/>
    <x v="9"/>
    <n v="2"/>
    <n v="13948"/>
    <n v="20"/>
    <n v="5579.2"/>
    <n v="4017.02"/>
    <n v="146"/>
    <n v="26479.82"/>
    <s v="UPI"/>
    <s v="Website"/>
    <s v="Mumbai"/>
    <s v="Maharashtra"/>
    <x v="0"/>
    <n v="2"/>
    <s v="Returned"/>
    <n v="1"/>
    <s v="Delivered"/>
  </r>
  <r>
    <s v="ORD00410"/>
    <x v="248"/>
    <s v="CUST394"/>
    <s v="Rahul"/>
    <x v="1"/>
    <n v="26"/>
    <s v="Backpack"/>
    <x v="2"/>
    <x v="3"/>
    <x v="9"/>
    <n v="2"/>
    <n v="23299"/>
    <n v="10"/>
    <n v="4659.8"/>
    <n v="7548.88"/>
    <n v="416"/>
    <n v="49903.08"/>
    <s v="Net Banking"/>
    <s v="Mobile App"/>
    <s v="Bangalore"/>
    <s v="Karnataka"/>
    <x v="2"/>
    <n v="1"/>
    <s v="Returned"/>
    <n v="2"/>
    <s v="Cancelled"/>
  </r>
  <r>
    <s v="ORD00411"/>
    <x v="19"/>
    <s v="CUST749"/>
    <s v="Arjun"/>
    <x v="0"/>
    <n v="32"/>
    <s v="Camera"/>
    <x v="0"/>
    <x v="5"/>
    <x v="1"/>
    <n v="2"/>
    <n v="32677"/>
    <n v="10"/>
    <n v="6535.4"/>
    <n v="10587.35"/>
    <n v="159"/>
    <n v="69564.95"/>
    <s v="Card"/>
    <s v="Website"/>
    <s v="Mumbai"/>
    <s v="Maharashtra"/>
    <x v="0"/>
    <n v="3"/>
    <s v="Returned"/>
    <n v="4"/>
    <s v="Delivered"/>
  </r>
  <r>
    <s v="ORD00412"/>
    <x v="249"/>
    <s v="CUST950"/>
    <s v="Anjali"/>
    <x v="0"/>
    <n v="21"/>
    <s v="Shoes"/>
    <x v="1"/>
    <x v="2"/>
    <x v="3"/>
    <n v="2"/>
    <n v="31723"/>
    <n v="15"/>
    <n v="9516.9"/>
    <n v="9707.24"/>
    <n v="178"/>
    <n v="63814.34"/>
    <s v="Cash on Delivery"/>
    <s v="Mobile App"/>
    <s v="Lucknow"/>
    <s v="Uttar Pradesh"/>
    <x v="1"/>
    <n v="2"/>
    <s v="No Return"/>
    <n v="2"/>
    <s v="Returned"/>
  </r>
  <r>
    <s v="ORD00413"/>
    <x v="161"/>
    <s v="CUST825"/>
    <s v="Neha"/>
    <x v="1"/>
    <n v="18"/>
    <s v="Camera"/>
    <x v="0"/>
    <x v="5"/>
    <x v="5"/>
    <n v="3"/>
    <n v="32699"/>
    <n v="15"/>
    <n v="14714.55"/>
    <n v="15008.84"/>
    <n v="232"/>
    <n v="98623.29"/>
    <s v="Card"/>
    <s v="Website"/>
    <s v="Bangalore"/>
    <s v="Karnataka"/>
    <x v="2"/>
    <n v="4"/>
    <s v="No Return"/>
    <n v="1"/>
    <s v="Shipped"/>
  </r>
  <r>
    <s v="ORD00414"/>
    <x v="250"/>
    <s v="CUST144"/>
    <s v="Sneha"/>
    <x v="1"/>
    <n v="40"/>
    <s v="Backpack"/>
    <x v="2"/>
    <x v="3"/>
    <x v="7"/>
    <n v="5"/>
    <n v="13093"/>
    <n v="15"/>
    <n v="9819.75"/>
    <n v="10016.15"/>
    <n v="119"/>
    <n v="65780.399999999994"/>
    <s v="Cash on Delivery"/>
    <s v="Website"/>
    <s v="Mumbai"/>
    <s v="Maharashtra"/>
    <x v="0"/>
    <n v="9"/>
    <s v="Returned"/>
    <n v="2"/>
    <s v="Returned"/>
  </r>
  <r>
    <s v="ORD00415"/>
    <x v="251"/>
    <s v="CUST282"/>
    <s v="Karan"/>
    <x v="0"/>
    <n v="44"/>
    <s v="Mouse"/>
    <x v="0"/>
    <x v="9"/>
    <x v="3"/>
    <n v="1"/>
    <n v="29058"/>
    <n v="15"/>
    <n v="4358.7"/>
    <n v="4445.87"/>
    <n v="483"/>
    <n v="29628.17"/>
    <s v="Net Banking"/>
    <s v="Mobile App"/>
    <s v="Patiala"/>
    <s v="Punjab"/>
    <x v="1"/>
    <n v="4"/>
    <s v="Returned"/>
    <n v="2"/>
    <s v="Cancelled"/>
  </r>
  <r>
    <s v="ORD00416"/>
    <x v="133"/>
    <s v="CUST151"/>
    <s v="Arjun"/>
    <x v="0"/>
    <n v="34"/>
    <s v="Camera"/>
    <x v="0"/>
    <x v="5"/>
    <x v="6"/>
    <n v="4"/>
    <n v="893"/>
    <n v="15"/>
    <n v="535.79999999999995"/>
    <n v="546.52"/>
    <n v="235"/>
    <n v="3817.72"/>
    <s v="Cash on Delivery"/>
    <s v="Mobile App"/>
    <s v="Lucknow"/>
    <s v="Uttar Pradesh"/>
    <x v="1"/>
    <n v="3"/>
    <s v="No Return"/>
    <n v="5"/>
    <s v="Cancelled"/>
  </r>
  <r>
    <s v="ORD00417"/>
    <x v="252"/>
    <s v="CUST564"/>
    <s v="Karan"/>
    <x v="0"/>
    <n v="43"/>
    <s v="Shoes"/>
    <x v="1"/>
    <x v="2"/>
    <x v="2"/>
    <n v="2"/>
    <n v="30884"/>
    <n v="15"/>
    <n v="9265.2000000000007"/>
    <n v="9450.5"/>
    <n v="377"/>
    <n v="62330.3"/>
    <s v="UPI"/>
    <s v="Website"/>
    <s v="Chandigarh"/>
    <s v="Punjab"/>
    <x v="1"/>
    <n v="4"/>
    <s v="No Return"/>
    <n v="5"/>
    <s v="Cancelled"/>
  </r>
  <r>
    <s v="ORD00418"/>
    <x v="77"/>
    <s v="CUST776"/>
    <s v="Priya"/>
    <x v="0"/>
    <n v="32"/>
    <s v="Phone"/>
    <x v="0"/>
    <x v="6"/>
    <x v="5"/>
    <n v="1"/>
    <n v="18649"/>
    <n v="10"/>
    <n v="1864.9"/>
    <n v="3021.14"/>
    <n v="223"/>
    <n v="20028.240000000002"/>
    <s v="Net Banking"/>
    <s v="Mobile App"/>
    <s v="Delhi"/>
    <s v="Delhi"/>
    <x v="1"/>
    <n v="2"/>
    <s v="Returned"/>
    <n v="2"/>
    <s v="Cancelled"/>
  </r>
  <r>
    <s v="ORD00419"/>
    <x v="253"/>
    <s v="CUST407"/>
    <s v="Rahul"/>
    <x v="1"/>
    <n v="57"/>
    <s v="Headphones"/>
    <x v="0"/>
    <x v="0"/>
    <x v="4"/>
    <n v="4"/>
    <n v="25831"/>
    <n v="0"/>
    <n v="0"/>
    <n v="18598.32"/>
    <n v="290"/>
    <n v="122212.32"/>
    <s v="UPI"/>
    <s v="Mobile App"/>
    <s v="Pune"/>
    <s v="Maharashtra"/>
    <x v="0"/>
    <n v="9"/>
    <s v="No Return"/>
    <n v="5"/>
    <s v="Cancelled"/>
  </r>
  <r>
    <s v="ORD00420"/>
    <x v="179"/>
    <s v="CUST173"/>
    <s v="Riya"/>
    <x v="1"/>
    <n v="22"/>
    <s v="Watch"/>
    <x v="1"/>
    <x v="7"/>
    <x v="2"/>
    <n v="3"/>
    <n v="5184"/>
    <n v="10"/>
    <n v="1555.2"/>
    <n v="2519.42"/>
    <n v="384"/>
    <n v="16900.22"/>
    <s v="Net Banking"/>
    <s v="Mobile App"/>
    <s v="Patiala"/>
    <s v="Punjab"/>
    <x v="1"/>
    <n v="10"/>
    <s v="Returned"/>
    <n v="3"/>
    <s v="Shipped"/>
  </r>
  <r>
    <s v="ORD00421"/>
    <x v="85"/>
    <s v="CUST876"/>
    <s v="Arjun"/>
    <x v="0"/>
    <n v="30"/>
    <s v="Shoes"/>
    <x v="1"/>
    <x v="2"/>
    <x v="5"/>
    <n v="2"/>
    <n v="6464"/>
    <n v="5"/>
    <n v="646.4"/>
    <n v="2210.69"/>
    <n v="494"/>
    <n v="14986.29"/>
    <s v="Cash on Delivery"/>
    <s v="Mobile App"/>
    <s v="Patiala"/>
    <s v="Punjab"/>
    <x v="1"/>
    <n v="2"/>
    <s v="No Return"/>
    <n v="1"/>
    <s v="Shipped"/>
  </r>
  <r>
    <s v="ORD00422"/>
    <x v="234"/>
    <s v="CUST814"/>
    <s v="Rahul"/>
    <x v="1"/>
    <n v="19"/>
    <s v="Laptop"/>
    <x v="0"/>
    <x v="4"/>
    <x v="7"/>
    <n v="1"/>
    <n v="41930"/>
    <n v="20"/>
    <n v="8386"/>
    <n v="6037.92"/>
    <n v="39"/>
    <n v="39620.92"/>
    <s v="Card"/>
    <s v="Mobile App"/>
    <s v="Lucknow"/>
    <s v="Uttar Pradesh"/>
    <x v="1"/>
    <n v="1"/>
    <s v="No Return"/>
    <n v="3"/>
    <s v="Cancelled"/>
  </r>
  <r>
    <s v="ORD00423"/>
    <x v="171"/>
    <s v="CUST867"/>
    <s v="Priya"/>
    <x v="0"/>
    <n v="30"/>
    <s v="Watch"/>
    <x v="1"/>
    <x v="7"/>
    <x v="8"/>
    <n v="2"/>
    <n v="602"/>
    <n v="5"/>
    <n v="60.2"/>
    <n v="205.88"/>
    <n v="330"/>
    <n v="1679.68"/>
    <s v="Net Banking"/>
    <s v="Mobile App"/>
    <s v="Pune"/>
    <s v="Maharashtra"/>
    <x v="0"/>
    <n v="4"/>
    <s v="Returned"/>
    <n v="3"/>
    <s v="Delivered"/>
  </r>
  <r>
    <s v="ORD00424"/>
    <x v="254"/>
    <s v="CUST212"/>
    <s v="Riya"/>
    <x v="0"/>
    <n v="44"/>
    <s v="Backpack"/>
    <x v="2"/>
    <x v="3"/>
    <x v="8"/>
    <n v="4"/>
    <n v="32958"/>
    <n v="15"/>
    <n v="19774.8"/>
    <n v="20170.3"/>
    <n v="359"/>
    <n v="132586.5"/>
    <s v="Net Banking"/>
    <s v="Mobile App"/>
    <s v="Delhi"/>
    <s v="Delhi"/>
    <x v="1"/>
    <n v="4"/>
    <s v="No Return"/>
    <n v="3"/>
    <s v="Returned"/>
  </r>
  <r>
    <s v="ORD00425"/>
    <x v="161"/>
    <s v="CUST649"/>
    <s v="Vikas"/>
    <x v="0"/>
    <n v="29"/>
    <s v="Headphones"/>
    <x v="0"/>
    <x v="0"/>
    <x v="0"/>
    <n v="1"/>
    <n v="22795"/>
    <n v="20"/>
    <n v="4559"/>
    <n v="3282.48"/>
    <n v="408"/>
    <n v="21926.48"/>
    <s v="Cash on Delivery"/>
    <s v="Mobile App"/>
    <s v="Bangalore"/>
    <s v="Karnataka"/>
    <x v="2"/>
    <n v="10"/>
    <s v="No Return"/>
    <n v="1"/>
    <s v="Delivered"/>
  </r>
  <r>
    <s v="ORD00426"/>
    <x v="255"/>
    <s v="CUST119"/>
    <s v="Arjun"/>
    <x v="1"/>
    <n v="34"/>
    <s v="Tablet"/>
    <x v="0"/>
    <x v="8"/>
    <x v="3"/>
    <n v="2"/>
    <n v="44955"/>
    <n v="15"/>
    <n v="13486.5"/>
    <n v="13756.23"/>
    <n v="122"/>
    <n v="90301.73"/>
    <s v="Net Banking"/>
    <s v="Website"/>
    <s v="Chandigarh"/>
    <s v="Punjab"/>
    <x v="1"/>
    <n v="2"/>
    <s v="No Return"/>
    <n v="3"/>
    <s v="Delivered"/>
  </r>
  <r>
    <s v="ORD00427"/>
    <x v="256"/>
    <s v="CUST108"/>
    <s v="Sneha"/>
    <x v="0"/>
    <n v="32"/>
    <s v="Watch"/>
    <x v="1"/>
    <x v="7"/>
    <x v="3"/>
    <n v="3"/>
    <n v="29894"/>
    <n v="5"/>
    <n v="4484.1000000000004"/>
    <n v="15335.62"/>
    <n v="374"/>
    <n v="100907.52"/>
    <s v="Cash on Delivery"/>
    <s v="Website"/>
    <s v="Pune"/>
    <s v="Maharashtra"/>
    <x v="0"/>
    <n v="2"/>
    <s v="No Return"/>
    <n v="4"/>
    <s v="Delivered"/>
  </r>
  <r>
    <s v="ORD00428"/>
    <x v="101"/>
    <s v="CUST739"/>
    <s v="Rahul"/>
    <x v="0"/>
    <n v="53"/>
    <s v="Mouse"/>
    <x v="0"/>
    <x v="9"/>
    <x v="4"/>
    <n v="1"/>
    <n v="18999"/>
    <n v="20"/>
    <n v="3799.8"/>
    <n v="2735.86"/>
    <n v="252"/>
    <n v="18187.060000000001"/>
    <s v="UPI"/>
    <s v="Website"/>
    <s v="Patiala"/>
    <s v="Punjab"/>
    <x v="1"/>
    <n v="1"/>
    <s v="Returned"/>
    <n v="5"/>
    <s v="Returned"/>
  </r>
  <r>
    <s v="ORD00429"/>
    <x v="58"/>
    <s v="CUST649"/>
    <s v="Rahul"/>
    <x v="0"/>
    <n v="20"/>
    <s v="Shoes"/>
    <x v="1"/>
    <x v="2"/>
    <x v="1"/>
    <n v="2"/>
    <n v="5211"/>
    <n v="10"/>
    <n v="1042.2"/>
    <n v="1688.36"/>
    <n v="185"/>
    <n v="11253.16"/>
    <s v="UPI"/>
    <s v="Mobile App"/>
    <s v="Lucknow"/>
    <s v="Uttar Pradesh"/>
    <x v="1"/>
    <n v="2"/>
    <s v="No Return"/>
    <n v="3"/>
    <s v="Shipped"/>
  </r>
  <r>
    <s v="ORD00430"/>
    <x v="106"/>
    <s v="CUST191"/>
    <s v="Neha"/>
    <x v="1"/>
    <n v="26"/>
    <s v="Tablet"/>
    <x v="0"/>
    <x v="8"/>
    <x v="2"/>
    <n v="2"/>
    <n v="35117"/>
    <n v="20"/>
    <n v="14046.8"/>
    <n v="10113.700000000001"/>
    <n v="188"/>
    <n v="66488.899999999994"/>
    <s v="Net Banking"/>
    <s v="Website"/>
    <s v="Bangalore"/>
    <s v="Karnataka"/>
    <x v="2"/>
    <n v="8"/>
    <s v="No Return"/>
    <n v="5"/>
    <s v="Returned"/>
  </r>
  <r>
    <s v="ORD00431"/>
    <x v="220"/>
    <s v="CUST850"/>
    <s v="Rahul"/>
    <x v="1"/>
    <n v="22"/>
    <s v="Headphones"/>
    <x v="0"/>
    <x v="0"/>
    <x v="5"/>
    <n v="5"/>
    <n v="49331"/>
    <n v="10"/>
    <n v="24665.5"/>
    <n v="39958.11"/>
    <n v="272"/>
    <n v="262219.61"/>
    <s v="Cash on Delivery"/>
    <s v="Mobile App"/>
    <s v="Delhi"/>
    <s v="Delhi"/>
    <x v="1"/>
    <n v="6"/>
    <s v="No Return"/>
    <n v="2"/>
    <s v="Delivered"/>
  </r>
  <r>
    <s v="ORD00432"/>
    <x v="193"/>
    <s v="CUST746"/>
    <s v="Priya"/>
    <x v="0"/>
    <n v="22"/>
    <s v="Mouse"/>
    <x v="0"/>
    <x v="9"/>
    <x v="6"/>
    <n v="4"/>
    <n v="41823"/>
    <n v="5"/>
    <n v="8364.6"/>
    <n v="28606.93"/>
    <n v="269"/>
    <n v="187803.33"/>
    <s v="Card"/>
    <s v="Website"/>
    <s v="Bangalore"/>
    <s v="Karnataka"/>
    <x v="2"/>
    <n v="3"/>
    <s v="Returned"/>
    <n v="5"/>
    <s v="Returned"/>
  </r>
  <r>
    <s v="ORD00433"/>
    <x v="6"/>
    <s v="CUST320"/>
    <s v="Karan"/>
    <x v="1"/>
    <n v="60"/>
    <s v="Laptop"/>
    <x v="0"/>
    <x v="4"/>
    <x v="7"/>
    <n v="2"/>
    <n v="34809"/>
    <n v="15"/>
    <n v="10442.700000000001"/>
    <n v="10651.55"/>
    <n v="154"/>
    <n v="69980.850000000006"/>
    <s v="Net Banking"/>
    <s v="Mobile App"/>
    <s v="Patiala"/>
    <s v="Punjab"/>
    <x v="1"/>
    <n v="8"/>
    <s v="No Return"/>
    <n v="5"/>
    <s v="Returned"/>
  </r>
  <r>
    <s v="ORD00434"/>
    <x v="17"/>
    <s v="CUST277"/>
    <s v="Amit"/>
    <x v="0"/>
    <n v="50"/>
    <s v="Laptop"/>
    <x v="0"/>
    <x v="4"/>
    <x v="5"/>
    <n v="3"/>
    <n v="4209"/>
    <n v="10"/>
    <n v="1262.7"/>
    <n v="2045.57"/>
    <n v="362"/>
    <n v="13771.87"/>
    <s v="Net Banking"/>
    <s v="Website"/>
    <s v="Chandigarh"/>
    <s v="Punjab"/>
    <x v="1"/>
    <n v="9"/>
    <s v="Returned"/>
    <n v="4"/>
    <s v="Shipped"/>
  </r>
  <r>
    <s v="ORD00435"/>
    <x v="257"/>
    <s v="CUST851"/>
    <s v="Neha"/>
    <x v="1"/>
    <n v="44"/>
    <s v="Keyboard"/>
    <x v="0"/>
    <x v="1"/>
    <x v="4"/>
    <n v="1"/>
    <n v="42001"/>
    <n v="5"/>
    <n v="2100.0500000000002"/>
    <n v="7182.17"/>
    <n v="105"/>
    <n v="47188.12"/>
    <s v="Net Banking"/>
    <s v="Website"/>
    <s v="Bangalore"/>
    <s v="Karnataka"/>
    <x v="2"/>
    <n v="2"/>
    <s v="No Return"/>
    <n v="4"/>
    <s v="Cancelled"/>
  </r>
  <r>
    <s v="ORD00436"/>
    <x v="111"/>
    <s v="CUST914"/>
    <s v="Priya"/>
    <x v="1"/>
    <n v="18"/>
    <s v="Phone"/>
    <x v="0"/>
    <x v="6"/>
    <x v="1"/>
    <n v="3"/>
    <n v="49226"/>
    <n v="20"/>
    <n v="29535.599999999999"/>
    <n v="21265.63"/>
    <n v="215"/>
    <n v="139623.03"/>
    <s v="UPI"/>
    <s v="Mobile App"/>
    <s v="Chandigarh"/>
    <s v="Punjab"/>
    <x v="1"/>
    <n v="7"/>
    <s v="Returned"/>
    <n v="5"/>
    <s v="Cancelled"/>
  </r>
  <r>
    <s v="ORD00437"/>
    <x v="258"/>
    <s v="CUST567"/>
    <s v="Amit"/>
    <x v="0"/>
    <n v="21"/>
    <s v="Camera"/>
    <x v="0"/>
    <x v="5"/>
    <x v="3"/>
    <n v="1"/>
    <n v="5104"/>
    <n v="20"/>
    <n v="1020.8"/>
    <n v="734.98"/>
    <n v="17"/>
    <n v="4835.18"/>
    <s v="Net Banking"/>
    <s v="Website"/>
    <s v="Chandigarh"/>
    <s v="Punjab"/>
    <x v="1"/>
    <n v="2"/>
    <s v="Returned"/>
    <n v="5"/>
    <s v="Shipped"/>
  </r>
  <r>
    <s v="ORD00438"/>
    <x v="259"/>
    <s v="CUST550"/>
    <s v="Rahul"/>
    <x v="0"/>
    <n v="38"/>
    <s v="Mouse"/>
    <x v="0"/>
    <x v="9"/>
    <x v="2"/>
    <n v="5"/>
    <n v="27737"/>
    <n v="5"/>
    <n v="6934.25"/>
    <n v="23715.13"/>
    <n v="280"/>
    <n v="155745.89000000001"/>
    <s v="Cash on Delivery"/>
    <s v="Mobile App"/>
    <s v="Pune"/>
    <s v="Maharashtra"/>
    <x v="0"/>
    <n v="1"/>
    <s v="Returned"/>
    <n v="3"/>
    <s v="Delivered"/>
  </r>
  <r>
    <s v="ORD00439"/>
    <x v="260"/>
    <s v="CUST645"/>
    <s v="Priya"/>
    <x v="1"/>
    <n v="31"/>
    <s v="Headphones"/>
    <x v="0"/>
    <x v="0"/>
    <x v="3"/>
    <n v="2"/>
    <n v="2476"/>
    <n v="5"/>
    <n v="247.6"/>
    <n v="846.79"/>
    <n v="332"/>
    <n v="5883.19"/>
    <s v="Card"/>
    <s v="Website"/>
    <s v="Chandigarh"/>
    <s v="Punjab"/>
    <x v="1"/>
    <n v="10"/>
    <s v="No Return"/>
    <n v="4"/>
    <s v="Returned"/>
  </r>
  <r>
    <s v="ORD00440"/>
    <x v="209"/>
    <s v="CUST690"/>
    <s v="Vikas"/>
    <x v="1"/>
    <n v="46"/>
    <s v="Shoes"/>
    <x v="1"/>
    <x v="2"/>
    <x v="4"/>
    <n v="5"/>
    <n v="41823"/>
    <n v="10"/>
    <n v="20911.5"/>
    <n v="33876.629999999997"/>
    <n v="228"/>
    <n v="222308.13"/>
    <s v="UPI"/>
    <s v="Website"/>
    <s v="Jaipur"/>
    <s v="Rajasthan"/>
    <x v="1"/>
    <n v="1"/>
    <s v="No Return"/>
    <n v="5"/>
    <s v="Cancelled"/>
  </r>
  <r>
    <s v="ORD00441"/>
    <x v="219"/>
    <s v="CUST578"/>
    <s v="Sneha"/>
    <x v="0"/>
    <n v="28"/>
    <s v="Headphones"/>
    <x v="0"/>
    <x v="0"/>
    <x v="6"/>
    <n v="4"/>
    <n v="24006"/>
    <n v="0"/>
    <n v="0"/>
    <n v="17284.32"/>
    <n v="134"/>
    <n v="113442.32"/>
    <s v="Cash on Delivery"/>
    <s v="Website"/>
    <s v="Pune"/>
    <s v="Maharashtra"/>
    <x v="0"/>
    <n v="2"/>
    <s v="Returned"/>
    <n v="5"/>
    <s v="Delivered"/>
  </r>
  <r>
    <s v="ORD00442"/>
    <x v="137"/>
    <s v="CUST272"/>
    <s v="Rahul"/>
    <x v="1"/>
    <n v="44"/>
    <s v="Camera"/>
    <x v="0"/>
    <x v="5"/>
    <x v="0"/>
    <n v="5"/>
    <n v="23260"/>
    <n v="10"/>
    <n v="11630"/>
    <n v="18840.599999999999"/>
    <n v="403"/>
    <n v="123913.60000000001"/>
    <s v="Card"/>
    <s v="Website"/>
    <s v="Patiala"/>
    <s v="Punjab"/>
    <x v="1"/>
    <n v="10"/>
    <s v="Returned"/>
    <n v="2"/>
    <s v="Cancelled"/>
  </r>
  <r>
    <s v="ORD00443"/>
    <x v="160"/>
    <s v="CUST109"/>
    <s v="Neha"/>
    <x v="1"/>
    <n v="36"/>
    <s v="Keyboard"/>
    <x v="0"/>
    <x v="1"/>
    <x v="8"/>
    <n v="5"/>
    <n v="3544"/>
    <n v="0"/>
    <n v="0"/>
    <n v="3189.6"/>
    <n v="294"/>
    <n v="21203.599999999999"/>
    <s v="Net Banking"/>
    <s v="Mobile App"/>
    <s v="Bangalore"/>
    <s v="Karnataka"/>
    <x v="2"/>
    <n v="2"/>
    <s v="Returned"/>
    <n v="1"/>
    <s v="Shipped"/>
  </r>
  <r>
    <s v="ORD00444"/>
    <x v="87"/>
    <s v="CUST435"/>
    <s v="Karan"/>
    <x v="1"/>
    <n v="57"/>
    <s v="Laptop"/>
    <x v="0"/>
    <x v="4"/>
    <x v="7"/>
    <n v="3"/>
    <n v="45381"/>
    <n v="15"/>
    <n v="20421.45"/>
    <n v="20829.88"/>
    <n v="110"/>
    <n v="136661.43"/>
    <s v="UPI"/>
    <s v="Website"/>
    <s v="Lucknow"/>
    <s v="Uttar Pradesh"/>
    <x v="1"/>
    <n v="6"/>
    <s v="Returned"/>
    <n v="3"/>
    <s v="Returned"/>
  </r>
  <r>
    <s v="ORD00445"/>
    <x v="220"/>
    <s v="CUST772"/>
    <s v="Rahul"/>
    <x v="0"/>
    <n v="52"/>
    <s v="Tablet"/>
    <x v="0"/>
    <x v="8"/>
    <x v="9"/>
    <n v="1"/>
    <n v="12252"/>
    <n v="5"/>
    <n v="612.6"/>
    <n v="2095.09"/>
    <n v="379"/>
    <n v="14113.49"/>
    <s v="Net Banking"/>
    <s v="Mobile App"/>
    <s v="Mumbai"/>
    <s v="Maharashtra"/>
    <x v="0"/>
    <n v="8"/>
    <s v="No Return"/>
    <n v="1"/>
    <s v="Shipped"/>
  </r>
  <r>
    <s v="ORD00446"/>
    <x v="242"/>
    <s v="CUST456"/>
    <s v="Sneha"/>
    <x v="1"/>
    <n v="47"/>
    <s v="Backpack"/>
    <x v="2"/>
    <x v="3"/>
    <x v="7"/>
    <n v="4"/>
    <n v="30619"/>
    <n v="0"/>
    <n v="0"/>
    <n v="22045.68"/>
    <n v="231"/>
    <n v="144752.68"/>
    <s v="Cash on Delivery"/>
    <s v="Website"/>
    <s v="Patiala"/>
    <s v="Punjab"/>
    <x v="1"/>
    <n v="4"/>
    <s v="No Return"/>
    <n v="2"/>
    <s v="Returned"/>
  </r>
  <r>
    <s v="ORD00447"/>
    <x v="174"/>
    <s v="CUST907"/>
    <s v="Neha"/>
    <x v="1"/>
    <n v="20"/>
    <s v="Headphones"/>
    <x v="0"/>
    <x v="0"/>
    <x v="1"/>
    <n v="1"/>
    <n v="23553"/>
    <n v="20"/>
    <n v="4710.6000000000004"/>
    <n v="3391.63"/>
    <n v="243"/>
    <n v="22477.03"/>
    <s v="Cash on Delivery"/>
    <s v="Website"/>
    <s v="Mumbai"/>
    <s v="Maharashtra"/>
    <x v="0"/>
    <n v="8"/>
    <s v="Returned"/>
    <n v="4"/>
    <s v="Shipped"/>
  </r>
  <r>
    <s v="ORD00448"/>
    <x v="9"/>
    <s v="CUST207"/>
    <s v="Karan"/>
    <x v="1"/>
    <n v="52"/>
    <s v="Keyboard"/>
    <x v="0"/>
    <x v="1"/>
    <x v="1"/>
    <n v="2"/>
    <n v="6603"/>
    <n v="5"/>
    <n v="660.3"/>
    <n v="2258.23"/>
    <n v="343"/>
    <n v="15146.93"/>
    <s v="Cash on Delivery"/>
    <s v="Website"/>
    <s v="Pune"/>
    <s v="Maharashtra"/>
    <x v="0"/>
    <n v="7"/>
    <s v="Returned"/>
    <n v="3"/>
    <s v="Returned"/>
  </r>
  <r>
    <s v="ORD00449"/>
    <x v="4"/>
    <s v="CUST934"/>
    <s v="Arjun"/>
    <x v="1"/>
    <n v="28"/>
    <s v="Backpack"/>
    <x v="2"/>
    <x v="3"/>
    <x v="1"/>
    <n v="4"/>
    <n v="22851"/>
    <n v="20"/>
    <n v="18280.8"/>
    <n v="13162.18"/>
    <n v="359"/>
    <n v="86644.38"/>
    <s v="Cash on Delivery"/>
    <s v="Website"/>
    <s v="Bangalore"/>
    <s v="Karnataka"/>
    <x v="2"/>
    <n v="7"/>
    <s v="Returned"/>
    <n v="3"/>
    <s v="Returned"/>
  </r>
  <r>
    <s v="ORD00450"/>
    <x v="76"/>
    <s v="CUST764"/>
    <s v="Rahul"/>
    <x v="0"/>
    <n v="36"/>
    <s v="Tablet"/>
    <x v="0"/>
    <x v="8"/>
    <x v="3"/>
    <n v="1"/>
    <n v="25609"/>
    <n v="5"/>
    <n v="1280.45"/>
    <n v="4379.1400000000003"/>
    <n v="97"/>
    <n v="28804.69"/>
    <s v="UPI"/>
    <s v="Website"/>
    <s v="Patiala"/>
    <s v="Punjab"/>
    <x v="1"/>
    <n v="1"/>
    <s v="No Return"/>
    <n v="5"/>
    <s v="Returned"/>
  </r>
  <r>
    <s v="ORD00451"/>
    <x v="136"/>
    <s v="CUST804"/>
    <s v="Rahul"/>
    <x v="1"/>
    <n v="39"/>
    <s v="Headphones"/>
    <x v="0"/>
    <x v="0"/>
    <x v="5"/>
    <n v="2"/>
    <n v="14636"/>
    <n v="5"/>
    <n v="1463.6"/>
    <n v="5005.51"/>
    <n v="189"/>
    <n v="33002.910000000003"/>
    <s v="Card"/>
    <s v="Mobile App"/>
    <s v="Mumbai"/>
    <s v="Maharashtra"/>
    <x v="0"/>
    <n v="2"/>
    <s v="No Return"/>
    <n v="4"/>
    <s v="Returned"/>
  </r>
  <r>
    <s v="ORD00452"/>
    <x v="136"/>
    <s v="CUST633"/>
    <s v="Vikas"/>
    <x v="1"/>
    <n v="47"/>
    <s v="Keyboard"/>
    <x v="0"/>
    <x v="1"/>
    <x v="2"/>
    <n v="2"/>
    <n v="38206"/>
    <n v="0"/>
    <n v="0"/>
    <n v="13754.16"/>
    <n v="460"/>
    <n v="90626.16"/>
    <s v="Net Banking"/>
    <s v="Website"/>
    <s v="Delhi"/>
    <s v="Delhi"/>
    <x v="1"/>
    <n v="7"/>
    <s v="No Return"/>
    <n v="5"/>
    <s v="Returned"/>
  </r>
  <r>
    <s v="ORD00453"/>
    <x v="116"/>
    <s v="CUST838"/>
    <s v="Arjun"/>
    <x v="1"/>
    <n v="52"/>
    <s v="Headphones"/>
    <x v="0"/>
    <x v="0"/>
    <x v="2"/>
    <n v="4"/>
    <n v="16160"/>
    <n v="20"/>
    <n v="12928"/>
    <n v="9308.16"/>
    <n v="422"/>
    <n v="61442.16"/>
    <s v="Net Banking"/>
    <s v="Mobile App"/>
    <s v="Bangalore"/>
    <s v="Karnataka"/>
    <x v="2"/>
    <n v="5"/>
    <s v="No Return"/>
    <n v="1"/>
    <s v="Cancelled"/>
  </r>
  <r>
    <s v="ORD00454"/>
    <x v="261"/>
    <s v="CUST448"/>
    <s v="Anjali"/>
    <x v="0"/>
    <n v="32"/>
    <s v="Mouse"/>
    <x v="0"/>
    <x v="9"/>
    <x v="7"/>
    <n v="5"/>
    <n v="31197"/>
    <n v="15"/>
    <n v="23397.75"/>
    <n v="23865.7"/>
    <n v="389"/>
    <n v="156841.95000000001"/>
    <s v="Net Banking"/>
    <s v="Mobile App"/>
    <s v="Lucknow"/>
    <s v="Uttar Pradesh"/>
    <x v="1"/>
    <n v="6"/>
    <s v="No Return"/>
    <n v="2"/>
    <s v="Delivered"/>
  </r>
  <r>
    <s v="ORD00455"/>
    <x v="37"/>
    <s v="CUST889"/>
    <s v="Anjali"/>
    <x v="0"/>
    <n v="29"/>
    <s v="Headphones"/>
    <x v="0"/>
    <x v="0"/>
    <x v="2"/>
    <n v="4"/>
    <n v="10812"/>
    <n v="0"/>
    <n v="0"/>
    <n v="7784.64"/>
    <n v="76"/>
    <n v="51108.639999999999"/>
    <s v="Net Banking"/>
    <s v="Website"/>
    <s v="Delhi"/>
    <s v="Delhi"/>
    <x v="1"/>
    <n v="6"/>
    <s v="Returned"/>
    <n v="3"/>
    <s v="Cancelled"/>
  </r>
  <r>
    <s v="ORD00456"/>
    <x v="231"/>
    <s v="CUST772"/>
    <s v="Rahul"/>
    <x v="0"/>
    <n v="40"/>
    <s v="Mouse"/>
    <x v="0"/>
    <x v="9"/>
    <x v="9"/>
    <n v="1"/>
    <n v="13238"/>
    <n v="20"/>
    <n v="2647.6"/>
    <n v="1906.27"/>
    <n v="33"/>
    <n v="12529.67"/>
    <s v="Net Banking"/>
    <s v="Mobile App"/>
    <s v="Bangalore"/>
    <s v="Karnataka"/>
    <x v="2"/>
    <n v="7"/>
    <s v="Returned"/>
    <n v="1"/>
    <s v="Cancelled"/>
  </r>
  <r>
    <s v="ORD00457"/>
    <x v="262"/>
    <s v="CUST174"/>
    <s v="Amit"/>
    <x v="1"/>
    <n v="44"/>
    <s v="Phone"/>
    <x v="0"/>
    <x v="6"/>
    <x v="3"/>
    <n v="2"/>
    <n v="19330"/>
    <n v="5"/>
    <n v="1933"/>
    <n v="6610.86"/>
    <n v="455"/>
    <n v="43792.86"/>
    <s v="Card"/>
    <s v="Website"/>
    <s v="Lucknow"/>
    <s v="Uttar Pradesh"/>
    <x v="1"/>
    <n v="10"/>
    <s v="Returned"/>
    <n v="3"/>
    <s v="Delivered"/>
  </r>
  <r>
    <s v="ORD00458"/>
    <x v="120"/>
    <s v="CUST208"/>
    <s v="Karan"/>
    <x v="0"/>
    <n v="26"/>
    <s v="Laptop"/>
    <x v="0"/>
    <x v="4"/>
    <x v="1"/>
    <n v="5"/>
    <n v="36209"/>
    <n v="10"/>
    <n v="18104.5"/>
    <n v="29329.29"/>
    <n v="361"/>
    <n v="192630.79"/>
    <s v="Cash on Delivery"/>
    <s v="Mobile App"/>
    <s v="Jaipur"/>
    <s v="Rajasthan"/>
    <x v="1"/>
    <n v="3"/>
    <s v="No Return"/>
    <n v="3"/>
    <s v="Shipped"/>
  </r>
  <r>
    <s v="ORD00459"/>
    <x v="12"/>
    <s v="CUST503"/>
    <s v="Rahul"/>
    <x v="1"/>
    <n v="48"/>
    <s v="Shoes"/>
    <x v="1"/>
    <x v="2"/>
    <x v="4"/>
    <n v="1"/>
    <n v="29971"/>
    <n v="10"/>
    <n v="2997.1"/>
    <n v="4855.3"/>
    <n v="401"/>
    <n v="32230.2"/>
    <s v="Card"/>
    <s v="Mobile App"/>
    <s v="Mumbai"/>
    <s v="Maharashtra"/>
    <x v="0"/>
    <n v="3"/>
    <s v="Returned"/>
    <n v="5"/>
    <s v="Shipped"/>
  </r>
  <r>
    <s v="ORD00460"/>
    <x v="121"/>
    <s v="CUST569"/>
    <s v="Anjali"/>
    <x v="1"/>
    <n v="24"/>
    <s v="Mouse"/>
    <x v="0"/>
    <x v="9"/>
    <x v="3"/>
    <n v="2"/>
    <n v="32711"/>
    <n v="10"/>
    <n v="6542.2"/>
    <n v="10598.36"/>
    <n v="374"/>
    <n v="69852.160000000003"/>
    <s v="UPI"/>
    <s v="Mobile App"/>
    <s v="Lucknow"/>
    <s v="Uttar Pradesh"/>
    <x v="1"/>
    <n v="9"/>
    <s v="Returned"/>
    <n v="5"/>
    <s v="Cancelled"/>
  </r>
  <r>
    <s v="ORD00461"/>
    <x v="44"/>
    <s v="CUST359"/>
    <s v="Anjali"/>
    <x v="0"/>
    <n v="38"/>
    <s v="Mouse"/>
    <x v="0"/>
    <x v="9"/>
    <x v="2"/>
    <n v="2"/>
    <n v="8328"/>
    <n v="5"/>
    <n v="832.8"/>
    <n v="2848.18"/>
    <n v="251"/>
    <n v="18922.38"/>
    <s v="Net Banking"/>
    <s v="Mobile App"/>
    <s v="Bangalore"/>
    <s v="Karnataka"/>
    <x v="2"/>
    <n v="3"/>
    <s v="Returned"/>
    <n v="3"/>
    <s v="Shipped"/>
  </r>
  <r>
    <s v="ORD00462"/>
    <x v="25"/>
    <s v="CUST698"/>
    <s v="Vikas"/>
    <x v="0"/>
    <n v="31"/>
    <s v="Phone"/>
    <x v="0"/>
    <x v="6"/>
    <x v="9"/>
    <n v="4"/>
    <n v="35256"/>
    <n v="10"/>
    <n v="14102.4"/>
    <n v="22845.89"/>
    <n v="104"/>
    <n v="149871.49"/>
    <s v="Card"/>
    <s v="Mobile App"/>
    <s v="Patiala"/>
    <s v="Punjab"/>
    <x v="1"/>
    <n v="9"/>
    <s v="Returned"/>
    <n v="5"/>
    <s v="Returned"/>
  </r>
  <r>
    <s v="ORD00463"/>
    <x v="227"/>
    <s v="CUST957"/>
    <s v="Amit"/>
    <x v="1"/>
    <n v="28"/>
    <s v="Headphones"/>
    <x v="0"/>
    <x v="0"/>
    <x v="3"/>
    <n v="2"/>
    <n v="45154"/>
    <n v="20"/>
    <n v="18061.599999999999"/>
    <n v="13004.35"/>
    <n v="214"/>
    <n v="85464.75"/>
    <s v="Card"/>
    <s v="Website"/>
    <s v="Mumbai"/>
    <s v="Maharashtra"/>
    <x v="0"/>
    <n v="6"/>
    <s v="No Return"/>
    <n v="3"/>
    <s v="Delivered"/>
  </r>
  <r>
    <s v="ORD00464"/>
    <x v="124"/>
    <s v="CUST272"/>
    <s v="Karan"/>
    <x v="0"/>
    <n v="41"/>
    <s v="Headphones"/>
    <x v="0"/>
    <x v="0"/>
    <x v="1"/>
    <n v="4"/>
    <n v="12691"/>
    <n v="5"/>
    <n v="2538.1999999999998"/>
    <n v="8680.64"/>
    <n v="366"/>
    <n v="57272.44"/>
    <s v="Cash on Delivery"/>
    <s v="Mobile App"/>
    <s v="Bangalore"/>
    <s v="Karnataka"/>
    <x v="2"/>
    <n v="3"/>
    <s v="Returned"/>
    <n v="4"/>
    <s v="Shipped"/>
  </r>
  <r>
    <s v="ORD00465"/>
    <x v="70"/>
    <s v="CUST382"/>
    <s v="Rahul"/>
    <x v="0"/>
    <n v="57"/>
    <s v="Shoes"/>
    <x v="1"/>
    <x v="2"/>
    <x v="8"/>
    <n v="1"/>
    <n v="34542"/>
    <n v="20"/>
    <n v="6908.4"/>
    <n v="4974.05"/>
    <n v="179"/>
    <n v="32786.65"/>
    <s v="Card"/>
    <s v="Mobile App"/>
    <s v="Jaipur"/>
    <s v="Rajasthan"/>
    <x v="1"/>
    <n v="8"/>
    <s v="No Return"/>
    <n v="2"/>
    <s v="Cancelled"/>
  </r>
  <r>
    <s v="ORD00466"/>
    <x v="105"/>
    <s v="CUST391"/>
    <s v="Karan"/>
    <x v="1"/>
    <n v="21"/>
    <s v="Mouse"/>
    <x v="0"/>
    <x v="9"/>
    <x v="4"/>
    <n v="2"/>
    <n v="43091"/>
    <n v="5"/>
    <n v="4309.1000000000004"/>
    <n v="14737.12"/>
    <n v="410"/>
    <n v="97020.02"/>
    <s v="Cash on Delivery"/>
    <s v="Mobile App"/>
    <s v="Pune"/>
    <s v="Maharashtra"/>
    <x v="0"/>
    <n v="1"/>
    <s v="Returned"/>
    <n v="2"/>
    <s v="Shipped"/>
  </r>
  <r>
    <s v="ORD00467"/>
    <x v="208"/>
    <s v="CUST932"/>
    <s v="Rahul"/>
    <x v="0"/>
    <n v="53"/>
    <s v="Watch"/>
    <x v="1"/>
    <x v="7"/>
    <x v="1"/>
    <n v="4"/>
    <n v="8212"/>
    <n v="5"/>
    <n v="1642.4"/>
    <n v="5617.01"/>
    <n v="456"/>
    <n v="37278.61"/>
    <s v="Card"/>
    <s v="Website"/>
    <s v="Patiala"/>
    <s v="Punjab"/>
    <x v="1"/>
    <n v="5"/>
    <s v="Returned"/>
    <n v="2"/>
    <s v="Delivered"/>
  </r>
  <r>
    <s v="ORD00468"/>
    <x v="47"/>
    <s v="CUST150"/>
    <s v="Priya"/>
    <x v="0"/>
    <n v="41"/>
    <s v="Watch"/>
    <x v="1"/>
    <x v="7"/>
    <x v="0"/>
    <n v="2"/>
    <n v="20842"/>
    <n v="5"/>
    <n v="2084.1999999999998"/>
    <n v="7127.96"/>
    <n v="476"/>
    <n v="47203.76"/>
    <s v="Card"/>
    <s v="Website"/>
    <s v="Jaipur"/>
    <s v="Rajasthan"/>
    <x v="1"/>
    <n v="6"/>
    <s v="No Return"/>
    <n v="5"/>
    <s v="Delivered"/>
  </r>
  <r>
    <s v="ORD00469"/>
    <x v="160"/>
    <s v="CUST330"/>
    <s v="Sneha"/>
    <x v="0"/>
    <n v="24"/>
    <s v="Keyboard"/>
    <x v="0"/>
    <x v="1"/>
    <x v="1"/>
    <n v="1"/>
    <n v="47724"/>
    <n v="0"/>
    <n v="0"/>
    <n v="8590.32"/>
    <n v="1"/>
    <n v="56315.32"/>
    <s v="Net Banking"/>
    <s v="Mobile App"/>
    <s v="Delhi"/>
    <s v="Delhi"/>
    <x v="1"/>
    <n v="9"/>
    <s v="Returned"/>
    <n v="5"/>
    <s v="Returned"/>
  </r>
  <r>
    <s v="ORD00470"/>
    <x v="263"/>
    <s v="CUST732"/>
    <s v="Rahul"/>
    <x v="0"/>
    <n v="40"/>
    <s v="Camera"/>
    <x v="0"/>
    <x v="5"/>
    <x v="7"/>
    <n v="4"/>
    <n v="10839"/>
    <n v="0"/>
    <n v="0"/>
    <n v="7804.08"/>
    <n v="263"/>
    <n v="51423.08"/>
    <s v="Card"/>
    <s v="Mobile App"/>
    <s v="Patiala"/>
    <s v="Punjab"/>
    <x v="1"/>
    <n v="10"/>
    <s v="Returned"/>
    <n v="2"/>
    <s v="Delivered"/>
  </r>
  <r>
    <s v="ORD00471"/>
    <x v="30"/>
    <s v="CUST155"/>
    <s v="Amit"/>
    <x v="0"/>
    <n v="59"/>
    <s v="Headphones"/>
    <x v="0"/>
    <x v="0"/>
    <x v="3"/>
    <n v="3"/>
    <n v="26534"/>
    <n v="20"/>
    <n v="15920.4"/>
    <n v="11462.69"/>
    <n v="204"/>
    <n v="75348.289999999994"/>
    <s v="Cash on Delivery"/>
    <s v="Website"/>
    <s v="Patiala"/>
    <s v="Punjab"/>
    <x v="1"/>
    <n v="1"/>
    <s v="No Return"/>
    <n v="3"/>
    <s v="Shipped"/>
  </r>
  <r>
    <s v="ORD00472"/>
    <x v="264"/>
    <s v="CUST813"/>
    <s v="Amit"/>
    <x v="0"/>
    <n v="30"/>
    <s v="Tablet"/>
    <x v="0"/>
    <x v="8"/>
    <x v="2"/>
    <n v="4"/>
    <n v="31580"/>
    <n v="0"/>
    <n v="0"/>
    <n v="22737.599999999999"/>
    <n v="323"/>
    <n v="149380.6"/>
    <s v="Card"/>
    <s v="Mobile App"/>
    <s v="Mumbai"/>
    <s v="Maharashtra"/>
    <x v="0"/>
    <n v="9"/>
    <s v="Returned"/>
    <n v="4"/>
    <s v="Returned"/>
  </r>
  <r>
    <s v="ORD00473"/>
    <x v="265"/>
    <s v="CUST586"/>
    <s v="Priya"/>
    <x v="1"/>
    <n v="42"/>
    <s v="Keyboard"/>
    <x v="0"/>
    <x v="1"/>
    <x v="7"/>
    <n v="2"/>
    <n v="35161"/>
    <n v="15"/>
    <n v="10548.3"/>
    <n v="10759.27"/>
    <n v="349"/>
    <n v="70881.97"/>
    <s v="Cash on Delivery"/>
    <s v="Mobile App"/>
    <s v="Jaipur"/>
    <s v="Rajasthan"/>
    <x v="1"/>
    <n v="3"/>
    <s v="No Return"/>
    <n v="2"/>
    <s v="Cancelled"/>
  </r>
  <r>
    <s v="ORD00474"/>
    <x v="65"/>
    <s v="CUST156"/>
    <s v="Anjali"/>
    <x v="0"/>
    <n v="46"/>
    <s v="Tablet"/>
    <x v="0"/>
    <x v="8"/>
    <x v="4"/>
    <n v="3"/>
    <n v="48636"/>
    <n v="0"/>
    <n v="0"/>
    <n v="26263.439999999999"/>
    <n v="268"/>
    <n v="172439.44"/>
    <s v="UPI"/>
    <s v="Website"/>
    <s v="Pune"/>
    <s v="Maharashtra"/>
    <x v="0"/>
    <n v="6"/>
    <s v="No Return"/>
    <n v="3"/>
    <s v="Cancelled"/>
  </r>
  <r>
    <s v="ORD00475"/>
    <x v="237"/>
    <s v="CUST781"/>
    <s v="Anjali"/>
    <x v="1"/>
    <n v="31"/>
    <s v="Backpack"/>
    <x v="2"/>
    <x v="3"/>
    <x v="4"/>
    <n v="2"/>
    <n v="31744"/>
    <n v="20"/>
    <n v="12697.6"/>
    <n v="9142.27"/>
    <n v="209"/>
    <n v="60141.67"/>
    <s v="Card"/>
    <s v="Website"/>
    <s v="Chandigarh"/>
    <s v="Punjab"/>
    <x v="1"/>
    <n v="7"/>
    <s v="No Return"/>
    <n v="5"/>
    <s v="Shipped"/>
  </r>
  <r>
    <s v="ORD00476"/>
    <x v="221"/>
    <s v="CUST381"/>
    <s v="Priya"/>
    <x v="1"/>
    <n v="32"/>
    <s v="Headphones"/>
    <x v="0"/>
    <x v="0"/>
    <x v="5"/>
    <n v="4"/>
    <n v="31822"/>
    <n v="0"/>
    <n v="0"/>
    <n v="22911.84"/>
    <n v="60"/>
    <n v="150259.84"/>
    <s v="Cash on Delivery"/>
    <s v="Mobile App"/>
    <s v="Lucknow"/>
    <s v="Uttar Pradesh"/>
    <x v="1"/>
    <n v="1"/>
    <s v="No Return"/>
    <n v="3"/>
    <s v="Returned"/>
  </r>
  <r>
    <s v="ORD00477"/>
    <x v="10"/>
    <s v="CUST124"/>
    <s v="Riya"/>
    <x v="0"/>
    <n v="33"/>
    <s v="Watch"/>
    <x v="1"/>
    <x v="7"/>
    <x v="1"/>
    <n v="4"/>
    <n v="2368"/>
    <n v="20"/>
    <n v="1894.4"/>
    <n v="1363.97"/>
    <n v="373"/>
    <n v="9314.57"/>
    <s v="Cash on Delivery"/>
    <s v="Website"/>
    <s v="Jaipur"/>
    <s v="Rajasthan"/>
    <x v="1"/>
    <n v="6"/>
    <s v="Returned"/>
    <n v="1"/>
    <s v="Returned"/>
  </r>
  <r>
    <s v="ORD00478"/>
    <x v="266"/>
    <s v="CUST363"/>
    <s v="Priya"/>
    <x v="0"/>
    <n v="20"/>
    <s v="Watch"/>
    <x v="1"/>
    <x v="7"/>
    <x v="0"/>
    <n v="5"/>
    <n v="48760"/>
    <n v="5"/>
    <n v="12190"/>
    <n v="41689.800000000003"/>
    <n v="420"/>
    <n v="273719.8"/>
    <s v="Net Banking"/>
    <s v="Website"/>
    <s v="Lucknow"/>
    <s v="Uttar Pradesh"/>
    <x v="1"/>
    <n v="7"/>
    <s v="Returned"/>
    <n v="4"/>
    <s v="Returned"/>
  </r>
  <r>
    <s v="ORD00479"/>
    <x v="70"/>
    <s v="CUST349"/>
    <s v="Amit"/>
    <x v="1"/>
    <n v="38"/>
    <s v="Headphones"/>
    <x v="0"/>
    <x v="0"/>
    <x v="2"/>
    <n v="5"/>
    <n v="39991"/>
    <n v="10"/>
    <n v="19995.5"/>
    <n v="32392.71"/>
    <n v="310"/>
    <n v="212662.21"/>
    <s v="Net Banking"/>
    <s v="Website"/>
    <s v="Pune"/>
    <s v="Maharashtra"/>
    <x v="0"/>
    <n v="8"/>
    <s v="No Return"/>
    <n v="5"/>
    <s v="Returned"/>
  </r>
  <r>
    <s v="ORD00480"/>
    <x v="60"/>
    <s v="CUST970"/>
    <s v="Vikas"/>
    <x v="1"/>
    <n v="53"/>
    <s v="Camera"/>
    <x v="0"/>
    <x v="5"/>
    <x v="6"/>
    <n v="1"/>
    <n v="47402"/>
    <n v="5"/>
    <n v="2370.1"/>
    <n v="8105.74"/>
    <n v="192"/>
    <n v="53329.64"/>
    <s v="UPI"/>
    <s v="Mobile App"/>
    <s v="Chandigarh"/>
    <s v="Punjab"/>
    <x v="1"/>
    <n v="5"/>
    <s v="No Return"/>
    <n v="2"/>
    <s v="Cancelled"/>
  </r>
  <r>
    <s v="ORD00481"/>
    <x v="65"/>
    <s v="CUST614"/>
    <s v="Priya"/>
    <x v="1"/>
    <n v="34"/>
    <s v="Phone"/>
    <x v="0"/>
    <x v="6"/>
    <x v="8"/>
    <n v="3"/>
    <n v="42924"/>
    <n v="20"/>
    <n v="25754.400000000001"/>
    <n v="18543.169999999998"/>
    <n v="373"/>
    <n v="121933.77"/>
    <s v="UPI"/>
    <s v="Website"/>
    <s v="Patiala"/>
    <s v="Punjab"/>
    <x v="1"/>
    <n v="2"/>
    <s v="Returned"/>
    <n v="4"/>
    <s v="Shipped"/>
  </r>
  <r>
    <s v="ORD00482"/>
    <x v="267"/>
    <s v="CUST239"/>
    <s v="Anjali"/>
    <x v="1"/>
    <n v="29"/>
    <s v="Keyboard"/>
    <x v="0"/>
    <x v="1"/>
    <x v="2"/>
    <n v="2"/>
    <n v="43493"/>
    <n v="5"/>
    <n v="4349.3"/>
    <n v="14874.61"/>
    <n v="499"/>
    <n v="98010.31"/>
    <s v="Card"/>
    <s v="Mobile App"/>
    <s v="Mumbai"/>
    <s v="Maharashtra"/>
    <x v="0"/>
    <n v="10"/>
    <s v="Returned"/>
    <n v="4"/>
    <s v="Delivered"/>
  </r>
  <r>
    <s v="ORD00483"/>
    <x v="49"/>
    <s v="CUST477"/>
    <s v="Neha"/>
    <x v="0"/>
    <n v="52"/>
    <s v="Watch"/>
    <x v="1"/>
    <x v="7"/>
    <x v="4"/>
    <n v="1"/>
    <n v="23370"/>
    <n v="0"/>
    <n v="0"/>
    <n v="4206.6000000000004"/>
    <n v="413"/>
    <n v="27989.599999999999"/>
    <s v="Card"/>
    <s v="Mobile App"/>
    <s v="Bangalore"/>
    <s v="Karnataka"/>
    <x v="2"/>
    <n v="6"/>
    <s v="No Return"/>
    <n v="4"/>
    <s v="Returned"/>
  </r>
  <r>
    <s v="ORD00484"/>
    <x v="173"/>
    <s v="CUST128"/>
    <s v="Neha"/>
    <x v="1"/>
    <n v="58"/>
    <s v="Headphones"/>
    <x v="0"/>
    <x v="0"/>
    <x v="1"/>
    <n v="3"/>
    <n v="47124"/>
    <n v="10"/>
    <n v="14137.2"/>
    <n v="22902.26"/>
    <n v="40"/>
    <n v="150177.06"/>
    <s v="UPI"/>
    <s v="Mobile App"/>
    <s v="Delhi"/>
    <s v="Delhi"/>
    <x v="1"/>
    <n v="4"/>
    <s v="No Return"/>
    <n v="3"/>
    <s v="Shipped"/>
  </r>
  <r>
    <s v="ORD00485"/>
    <x v="268"/>
    <s v="CUST113"/>
    <s v="Karan"/>
    <x v="0"/>
    <n v="30"/>
    <s v="Mouse"/>
    <x v="0"/>
    <x v="9"/>
    <x v="9"/>
    <n v="1"/>
    <n v="27733"/>
    <n v="5"/>
    <n v="1386.65"/>
    <n v="4742.34"/>
    <n v="481"/>
    <n v="31569.69"/>
    <s v="Card"/>
    <s v="Website"/>
    <s v="Pune"/>
    <s v="Maharashtra"/>
    <x v="0"/>
    <n v="8"/>
    <s v="No Return"/>
    <n v="3"/>
    <s v="Delivered"/>
  </r>
  <r>
    <s v="ORD00486"/>
    <x v="38"/>
    <s v="CUST364"/>
    <s v="Neha"/>
    <x v="0"/>
    <n v="26"/>
    <s v="Laptop"/>
    <x v="0"/>
    <x v="4"/>
    <x v="9"/>
    <n v="1"/>
    <n v="16619"/>
    <n v="5"/>
    <n v="830.95"/>
    <n v="2841.85"/>
    <n v="416"/>
    <n v="19045.900000000001"/>
    <s v="UPI"/>
    <s v="Website"/>
    <s v="Bangalore"/>
    <s v="Karnataka"/>
    <x v="2"/>
    <n v="4"/>
    <s v="No Return"/>
    <n v="1"/>
    <s v="Returned"/>
  </r>
  <r>
    <s v="ORD00487"/>
    <x v="118"/>
    <s v="CUST930"/>
    <s v="Rahul"/>
    <x v="1"/>
    <n v="39"/>
    <s v="Watch"/>
    <x v="1"/>
    <x v="7"/>
    <x v="6"/>
    <n v="3"/>
    <n v="16882"/>
    <n v="10"/>
    <n v="5064.6000000000004"/>
    <n v="8204.65"/>
    <n v="146"/>
    <n v="53932.05"/>
    <s v="Net Banking"/>
    <s v="Mobile App"/>
    <s v="Delhi"/>
    <s v="Delhi"/>
    <x v="1"/>
    <n v="2"/>
    <s v="No Return"/>
    <n v="5"/>
    <s v="Shipped"/>
  </r>
  <r>
    <s v="ORD00488"/>
    <x v="6"/>
    <s v="CUST494"/>
    <s v="Amit"/>
    <x v="0"/>
    <n v="52"/>
    <s v="Laptop"/>
    <x v="0"/>
    <x v="4"/>
    <x v="7"/>
    <n v="3"/>
    <n v="42848"/>
    <n v="15"/>
    <n v="19281.599999999999"/>
    <n v="19667.23"/>
    <n v="22"/>
    <n v="128951.63"/>
    <s v="UPI"/>
    <s v="Website"/>
    <s v="Patiala"/>
    <s v="Punjab"/>
    <x v="1"/>
    <n v="3"/>
    <s v="No Return"/>
    <n v="2"/>
    <s v="Returned"/>
  </r>
  <r>
    <s v="ORD00489"/>
    <x v="51"/>
    <s v="CUST202"/>
    <s v="Sneha"/>
    <x v="1"/>
    <n v="25"/>
    <s v="Backpack"/>
    <x v="2"/>
    <x v="3"/>
    <x v="2"/>
    <n v="3"/>
    <n v="17988"/>
    <n v="10"/>
    <n v="5396.4"/>
    <n v="8742.17"/>
    <n v="462"/>
    <n v="57771.77"/>
    <s v="Card"/>
    <s v="Website"/>
    <s v="Jaipur"/>
    <s v="Rajasthan"/>
    <x v="1"/>
    <n v="10"/>
    <s v="No Return"/>
    <n v="2"/>
    <s v="Shipped"/>
  </r>
  <r>
    <s v="ORD00490"/>
    <x v="32"/>
    <s v="CUST228"/>
    <s v="Vikas"/>
    <x v="1"/>
    <n v="51"/>
    <s v="Watch"/>
    <x v="1"/>
    <x v="7"/>
    <x v="5"/>
    <n v="4"/>
    <n v="20757"/>
    <n v="0"/>
    <n v="0"/>
    <n v="14945.04"/>
    <n v="65"/>
    <n v="98038.04"/>
    <s v="UPI"/>
    <s v="Website"/>
    <s v="Patiala"/>
    <s v="Punjab"/>
    <x v="1"/>
    <n v="6"/>
    <s v="Returned"/>
    <n v="4"/>
    <s v="Cancelled"/>
  </r>
  <r>
    <s v="ORD00491"/>
    <x v="137"/>
    <s v="CUST636"/>
    <s v="Arjun"/>
    <x v="1"/>
    <n v="54"/>
    <s v="Tablet"/>
    <x v="0"/>
    <x v="8"/>
    <x v="4"/>
    <n v="2"/>
    <n v="36202"/>
    <n v="10"/>
    <n v="7240.4"/>
    <n v="11729.45"/>
    <n v="49"/>
    <n v="76942.05"/>
    <s v="UPI"/>
    <s v="Mobile App"/>
    <s v="Delhi"/>
    <s v="Delhi"/>
    <x v="1"/>
    <n v="10"/>
    <s v="Returned"/>
    <n v="3"/>
    <s v="Cancelled"/>
  </r>
  <r>
    <s v="ORD00492"/>
    <x v="269"/>
    <s v="CUST362"/>
    <s v="Amit"/>
    <x v="1"/>
    <n v="55"/>
    <s v="Camera"/>
    <x v="0"/>
    <x v="5"/>
    <x v="2"/>
    <n v="5"/>
    <n v="8252"/>
    <n v="20"/>
    <n v="8252"/>
    <n v="5941.44"/>
    <n v="389"/>
    <n v="39338.44"/>
    <s v="UPI"/>
    <s v="Website"/>
    <s v="Pune"/>
    <s v="Maharashtra"/>
    <x v="0"/>
    <n v="5"/>
    <s v="Returned"/>
    <n v="3"/>
    <s v="Shipped"/>
  </r>
  <r>
    <s v="ORD00493"/>
    <x v="40"/>
    <s v="CUST228"/>
    <s v="Amit"/>
    <x v="0"/>
    <n v="50"/>
    <s v="Backpack"/>
    <x v="2"/>
    <x v="3"/>
    <x v="2"/>
    <n v="1"/>
    <n v="49467"/>
    <n v="20"/>
    <n v="9893.4"/>
    <n v="7123.25"/>
    <n v="217"/>
    <n v="46913.85"/>
    <s v="UPI"/>
    <s v="Mobile App"/>
    <s v="Bangalore"/>
    <s v="Karnataka"/>
    <x v="2"/>
    <n v="5"/>
    <s v="No Return"/>
    <n v="3"/>
    <s v="Cancelled"/>
  </r>
  <r>
    <s v="ORD00494"/>
    <x v="115"/>
    <s v="CUST395"/>
    <s v="Neha"/>
    <x v="0"/>
    <n v="55"/>
    <s v="Shoes"/>
    <x v="1"/>
    <x v="2"/>
    <x v="5"/>
    <n v="4"/>
    <n v="21774"/>
    <n v="20"/>
    <n v="17419.2"/>
    <n v="12541.82"/>
    <n v="11"/>
    <n v="82229.62"/>
    <s v="UPI"/>
    <s v="Mobile App"/>
    <s v="Lucknow"/>
    <s v="Uttar Pradesh"/>
    <x v="1"/>
    <n v="5"/>
    <s v="Returned"/>
    <n v="1"/>
    <s v="Shipped"/>
  </r>
  <r>
    <s v="ORD00495"/>
    <x v="148"/>
    <s v="CUST540"/>
    <s v="Amit"/>
    <x v="1"/>
    <n v="54"/>
    <s v="Laptop"/>
    <x v="0"/>
    <x v="4"/>
    <x v="6"/>
    <n v="4"/>
    <n v="47507"/>
    <n v="5"/>
    <n v="9501.4"/>
    <n v="32494.79"/>
    <n v="181"/>
    <n v="213202.39"/>
    <s v="Net Banking"/>
    <s v="Mobile App"/>
    <s v="Lucknow"/>
    <s v="Uttar Pradesh"/>
    <x v="1"/>
    <n v="7"/>
    <s v="Returned"/>
    <n v="2"/>
    <s v="Shipped"/>
  </r>
  <r>
    <s v="ORD00496"/>
    <x v="260"/>
    <s v="CUST302"/>
    <s v="Sneha"/>
    <x v="1"/>
    <n v="29"/>
    <s v="Mouse"/>
    <x v="0"/>
    <x v="9"/>
    <x v="6"/>
    <n v="3"/>
    <n v="36790"/>
    <n v="10"/>
    <n v="11037"/>
    <n v="17879.939999999999"/>
    <n v="0"/>
    <n v="117212.94"/>
    <s v="Net Banking"/>
    <s v="Mobile App"/>
    <s v="Lucknow"/>
    <s v="Uttar Pradesh"/>
    <x v="1"/>
    <n v="7"/>
    <s v="No Return"/>
    <n v="1"/>
    <s v="Shipped"/>
  </r>
  <r>
    <s v="ORD00497"/>
    <x v="116"/>
    <s v="CUST549"/>
    <s v="Vikas"/>
    <x v="0"/>
    <n v="22"/>
    <s v="Laptop"/>
    <x v="0"/>
    <x v="4"/>
    <x v="2"/>
    <n v="1"/>
    <n v="29785"/>
    <n v="20"/>
    <n v="5957"/>
    <n v="4289.04"/>
    <n v="223"/>
    <n v="28340.04"/>
    <s v="Net Banking"/>
    <s v="Mobile App"/>
    <s v="Pune"/>
    <s v="Maharashtra"/>
    <x v="0"/>
    <n v="1"/>
    <s v="Returned"/>
    <n v="1"/>
    <s v="Shipped"/>
  </r>
  <r>
    <s v="ORD00498"/>
    <x v="20"/>
    <s v="CUST384"/>
    <s v="Sneha"/>
    <x v="0"/>
    <n v="21"/>
    <s v="Phone"/>
    <x v="0"/>
    <x v="6"/>
    <x v="4"/>
    <n v="3"/>
    <n v="44354"/>
    <n v="0"/>
    <n v="0"/>
    <n v="23951.16"/>
    <n v="395"/>
    <n v="157408.16"/>
    <s v="UPI"/>
    <s v="Website"/>
    <s v="Patiala"/>
    <s v="Punjab"/>
    <x v="1"/>
    <n v="4"/>
    <s v="Returned"/>
    <n v="3"/>
    <s v="Returned"/>
  </r>
  <r>
    <s v="ORD00499"/>
    <x v="270"/>
    <s v="CUST559"/>
    <s v="Amit"/>
    <x v="0"/>
    <n v="26"/>
    <s v="Backpack"/>
    <x v="2"/>
    <x v="3"/>
    <x v="3"/>
    <n v="4"/>
    <n v="42490"/>
    <n v="10"/>
    <n v="16996"/>
    <n v="27533.52"/>
    <n v="135"/>
    <n v="180632.52"/>
    <s v="UPI"/>
    <s v="Mobile App"/>
    <s v="Delhi"/>
    <s v="Delhi"/>
    <x v="1"/>
    <n v="3"/>
    <s v="No Return"/>
    <n v="3"/>
    <s v="Shipped"/>
  </r>
  <r>
    <s v="ORD00500"/>
    <x v="21"/>
    <s v="CUST936"/>
    <s v="Riya"/>
    <x v="1"/>
    <n v="28"/>
    <s v="Phone"/>
    <x v="0"/>
    <x v="6"/>
    <x v="8"/>
    <n v="1"/>
    <n v="7815"/>
    <n v="0"/>
    <n v="0"/>
    <n v="1406.7"/>
    <n v="306"/>
    <n v="9527.7000000000007"/>
    <s v="Cash on Delivery"/>
    <s v="Mobile App"/>
    <s v="Delhi"/>
    <s v="Delhi"/>
    <x v="1"/>
    <n v="7"/>
    <s v="Returned"/>
    <n v="1"/>
    <s v="Delivered"/>
  </r>
  <r>
    <s v="ORD00501"/>
    <x v="129"/>
    <s v="CUST497"/>
    <s v="Anjali"/>
    <x v="0"/>
    <n v="47"/>
    <s v="Phone"/>
    <x v="0"/>
    <x v="6"/>
    <x v="6"/>
    <n v="1"/>
    <n v="36934"/>
    <n v="20"/>
    <n v="7386.8"/>
    <n v="5318.5"/>
    <n v="83"/>
    <n v="34948.699999999997"/>
    <s v="UPI"/>
    <s v="Website"/>
    <s v="Pune"/>
    <s v="Maharashtra"/>
    <x v="0"/>
    <n v="4"/>
    <s v="No Return"/>
    <n v="3"/>
    <s v="Returned"/>
  </r>
  <r>
    <s v="ORD00502"/>
    <x v="152"/>
    <s v="CUST999"/>
    <s v="Vikas"/>
    <x v="1"/>
    <n v="25"/>
    <s v="Camera"/>
    <x v="0"/>
    <x v="5"/>
    <x v="0"/>
    <n v="4"/>
    <n v="22888"/>
    <n v="0"/>
    <n v="0"/>
    <n v="16479.36"/>
    <n v="377"/>
    <n v="108408.36"/>
    <s v="Card"/>
    <s v="Website"/>
    <s v="Patiala"/>
    <s v="Punjab"/>
    <x v="1"/>
    <n v="10"/>
    <s v="No Return"/>
    <n v="1"/>
    <s v="Delivered"/>
  </r>
  <r>
    <s v="ORD00503"/>
    <x v="232"/>
    <s v="CUST157"/>
    <s v="Rahul"/>
    <x v="1"/>
    <n v="27"/>
    <s v="Watch"/>
    <x v="1"/>
    <x v="7"/>
    <x v="2"/>
    <n v="4"/>
    <n v="36131"/>
    <n v="0"/>
    <n v="0"/>
    <n v="26014.32"/>
    <n v="402"/>
    <n v="170940.32"/>
    <s v="Cash on Delivery"/>
    <s v="Mobile App"/>
    <s v="Patiala"/>
    <s v="Punjab"/>
    <x v="1"/>
    <n v="4"/>
    <s v="No Return"/>
    <n v="4"/>
    <s v="Cancelled"/>
  </r>
  <r>
    <s v="ORD00504"/>
    <x v="90"/>
    <s v="CUST469"/>
    <s v="Vikas"/>
    <x v="1"/>
    <n v="43"/>
    <s v="Keyboard"/>
    <x v="0"/>
    <x v="1"/>
    <x v="1"/>
    <n v="2"/>
    <n v="1030"/>
    <n v="0"/>
    <n v="0"/>
    <n v="370.8"/>
    <n v="174"/>
    <n v="2604.8000000000002"/>
    <s v="Cash on Delivery"/>
    <s v="Website"/>
    <s v="Mumbai"/>
    <s v="Maharashtra"/>
    <x v="0"/>
    <n v="7"/>
    <s v="Returned"/>
    <n v="2"/>
    <s v="Shipped"/>
  </r>
  <r>
    <s v="ORD00505"/>
    <x v="204"/>
    <s v="CUST453"/>
    <s v="Sneha"/>
    <x v="0"/>
    <n v="55"/>
    <s v="Backpack"/>
    <x v="2"/>
    <x v="3"/>
    <x v="0"/>
    <n v="3"/>
    <n v="22483"/>
    <n v="15"/>
    <n v="10117.35"/>
    <n v="10319.700000000001"/>
    <n v="275"/>
    <n v="67926.350000000006"/>
    <s v="UPI"/>
    <s v="Website"/>
    <s v="Pune"/>
    <s v="Maharashtra"/>
    <x v="0"/>
    <n v="7"/>
    <s v="No Return"/>
    <n v="5"/>
    <s v="Cancelled"/>
  </r>
  <r>
    <s v="ORD00506"/>
    <x v="184"/>
    <s v="CUST947"/>
    <s v="Rahul"/>
    <x v="1"/>
    <n v="26"/>
    <s v="Camera"/>
    <x v="0"/>
    <x v="5"/>
    <x v="1"/>
    <n v="4"/>
    <n v="7865"/>
    <n v="0"/>
    <n v="0"/>
    <n v="5662.8"/>
    <n v="311"/>
    <n v="37433.800000000003"/>
    <s v="Net Banking"/>
    <s v="Website"/>
    <s v="Delhi"/>
    <s v="Delhi"/>
    <x v="1"/>
    <n v="8"/>
    <s v="No Return"/>
    <n v="3"/>
    <s v="Cancelled"/>
  </r>
  <r>
    <s v="ORD00507"/>
    <x v="42"/>
    <s v="CUST523"/>
    <s v="Vikas"/>
    <x v="0"/>
    <n v="27"/>
    <s v="Watch"/>
    <x v="1"/>
    <x v="7"/>
    <x v="5"/>
    <n v="5"/>
    <n v="20520"/>
    <n v="20"/>
    <n v="20520"/>
    <n v="14774.4"/>
    <n v="70"/>
    <n v="96924.4"/>
    <s v="Net Banking"/>
    <s v="Mobile App"/>
    <s v="Lucknow"/>
    <s v="Uttar Pradesh"/>
    <x v="1"/>
    <n v="10"/>
    <s v="No Return"/>
    <n v="5"/>
    <s v="Shipped"/>
  </r>
  <r>
    <s v="ORD00508"/>
    <x v="271"/>
    <s v="CUST968"/>
    <s v="Neha"/>
    <x v="1"/>
    <n v="32"/>
    <s v="Tablet"/>
    <x v="0"/>
    <x v="8"/>
    <x v="3"/>
    <n v="3"/>
    <n v="31680"/>
    <n v="0"/>
    <n v="0"/>
    <n v="17107.2"/>
    <n v="218"/>
    <n v="112365.2"/>
    <s v="Card"/>
    <s v="Mobile App"/>
    <s v="Chandigarh"/>
    <s v="Punjab"/>
    <x v="1"/>
    <n v="7"/>
    <s v="No Return"/>
    <n v="5"/>
    <s v="Returned"/>
  </r>
  <r>
    <s v="ORD00509"/>
    <x v="179"/>
    <s v="CUST258"/>
    <s v="Priya"/>
    <x v="0"/>
    <n v="56"/>
    <s v="Laptop"/>
    <x v="0"/>
    <x v="4"/>
    <x v="1"/>
    <n v="5"/>
    <n v="9895"/>
    <n v="20"/>
    <n v="9895"/>
    <n v="7124.4"/>
    <n v="285"/>
    <n v="46989.4"/>
    <s v="Cash on Delivery"/>
    <s v="Mobile App"/>
    <s v="Chandigarh"/>
    <s v="Punjab"/>
    <x v="1"/>
    <n v="10"/>
    <s v="No Return"/>
    <n v="3"/>
    <s v="Cancelled"/>
  </r>
  <r>
    <s v="ORD00510"/>
    <x v="272"/>
    <s v="CUST266"/>
    <s v="Karan"/>
    <x v="0"/>
    <n v="48"/>
    <s v="Headphones"/>
    <x v="0"/>
    <x v="0"/>
    <x v="9"/>
    <n v="4"/>
    <n v="11370"/>
    <n v="10"/>
    <n v="4548"/>
    <n v="7367.76"/>
    <n v="129"/>
    <n v="48428.76"/>
    <s v="Card"/>
    <s v="Mobile App"/>
    <s v="Pune"/>
    <s v="Maharashtra"/>
    <x v="0"/>
    <n v="4"/>
    <s v="Returned"/>
    <n v="4"/>
    <s v="Delivered"/>
  </r>
  <r>
    <s v="ORD00511"/>
    <x v="218"/>
    <s v="CUST140"/>
    <s v="Neha"/>
    <x v="1"/>
    <n v="51"/>
    <s v="Watch"/>
    <x v="1"/>
    <x v="7"/>
    <x v="8"/>
    <n v="1"/>
    <n v="47284"/>
    <n v="15"/>
    <n v="7092.6"/>
    <n v="7234.45"/>
    <n v="432"/>
    <n v="47857.85"/>
    <s v="Net Banking"/>
    <s v="Website"/>
    <s v="Jaipur"/>
    <s v="Rajasthan"/>
    <x v="1"/>
    <n v="9"/>
    <s v="No Return"/>
    <n v="4"/>
    <s v="Shipped"/>
  </r>
  <r>
    <s v="ORD00512"/>
    <x v="115"/>
    <s v="CUST676"/>
    <s v="Riya"/>
    <x v="0"/>
    <n v="49"/>
    <s v="Phone"/>
    <x v="0"/>
    <x v="6"/>
    <x v="2"/>
    <n v="5"/>
    <n v="15893"/>
    <n v="15"/>
    <n v="11919.75"/>
    <n v="12158.15"/>
    <n v="282"/>
    <n v="79985.399999999994"/>
    <s v="Net Banking"/>
    <s v="Website"/>
    <s v="Bangalore"/>
    <s v="Karnataka"/>
    <x v="2"/>
    <n v="9"/>
    <s v="Returned"/>
    <n v="4"/>
    <s v="Shipped"/>
  </r>
  <r>
    <s v="ORD00513"/>
    <x v="118"/>
    <s v="CUST214"/>
    <s v="Rahul"/>
    <x v="1"/>
    <n v="24"/>
    <s v="Laptop"/>
    <x v="0"/>
    <x v="4"/>
    <x v="6"/>
    <n v="5"/>
    <n v="27748"/>
    <n v="10"/>
    <n v="13874"/>
    <n v="22475.88"/>
    <n v="237"/>
    <n v="147578.88"/>
    <s v="Net Banking"/>
    <s v="Website"/>
    <s v="Jaipur"/>
    <s v="Rajasthan"/>
    <x v="1"/>
    <n v="9"/>
    <s v="Returned"/>
    <n v="2"/>
    <s v="Shipped"/>
  </r>
  <r>
    <s v="ORD00514"/>
    <x v="238"/>
    <s v="CUST420"/>
    <s v="Karan"/>
    <x v="1"/>
    <n v="30"/>
    <s v="Backpack"/>
    <x v="2"/>
    <x v="3"/>
    <x v="6"/>
    <n v="1"/>
    <n v="48180"/>
    <n v="0"/>
    <n v="0"/>
    <n v="8672.4"/>
    <n v="48"/>
    <n v="56900.4"/>
    <s v="Net Banking"/>
    <s v="Mobile App"/>
    <s v="Pune"/>
    <s v="Maharashtra"/>
    <x v="0"/>
    <n v="7"/>
    <s v="No Return"/>
    <n v="3"/>
    <s v="Delivered"/>
  </r>
  <r>
    <s v="ORD00515"/>
    <x v="273"/>
    <s v="CUST167"/>
    <s v="Sneha"/>
    <x v="0"/>
    <n v="49"/>
    <s v="Watch"/>
    <x v="1"/>
    <x v="7"/>
    <x v="9"/>
    <n v="3"/>
    <n v="13292"/>
    <n v="15"/>
    <n v="5981.4"/>
    <n v="6101.03"/>
    <n v="233"/>
    <n v="40228.629999999997"/>
    <s v="Card"/>
    <s v="Website"/>
    <s v="Patiala"/>
    <s v="Punjab"/>
    <x v="1"/>
    <n v="1"/>
    <s v="No Return"/>
    <n v="4"/>
    <s v="Cancelled"/>
  </r>
  <r>
    <s v="ORD00516"/>
    <x v="39"/>
    <s v="CUST735"/>
    <s v="Vikas"/>
    <x v="0"/>
    <n v="19"/>
    <s v="Tablet"/>
    <x v="0"/>
    <x v="8"/>
    <x v="9"/>
    <n v="4"/>
    <n v="48469"/>
    <n v="20"/>
    <n v="38775.199999999997"/>
    <n v="27918.14"/>
    <n v="368"/>
    <n v="183386.94"/>
    <s v="Cash on Delivery"/>
    <s v="Mobile App"/>
    <s v="Mumbai"/>
    <s v="Maharashtra"/>
    <x v="0"/>
    <n v="6"/>
    <s v="No Return"/>
    <n v="2"/>
    <s v="Shipped"/>
  </r>
  <r>
    <s v="ORD00517"/>
    <x v="144"/>
    <s v="CUST722"/>
    <s v="Riya"/>
    <x v="1"/>
    <n v="53"/>
    <s v="Mouse"/>
    <x v="0"/>
    <x v="9"/>
    <x v="4"/>
    <n v="5"/>
    <n v="31571"/>
    <n v="5"/>
    <n v="7892.75"/>
    <n v="26993.200000000001"/>
    <n v="388"/>
    <n v="177343.45"/>
    <s v="UPI"/>
    <s v="Mobile App"/>
    <s v="Delhi"/>
    <s v="Delhi"/>
    <x v="1"/>
    <n v="2"/>
    <s v="No Return"/>
    <n v="2"/>
    <s v="Returned"/>
  </r>
  <r>
    <s v="ORD00518"/>
    <x v="209"/>
    <s v="CUST326"/>
    <s v="Riya"/>
    <x v="1"/>
    <n v="23"/>
    <s v="Shoes"/>
    <x v="1"/>
    <x v="2"/>
    <x v="2"/>
    <n v="3"/>
    <n v="48754"/>
    <n v="10"/>
    <n v="14626.2"/>
    <n v="23694.44"/>
    <n v="56"/>
    <n v="155386.23999999999"/>
    <s v="Card"/>
    <s v="Mobile App"/>
    <s v="Delhi"/>
    <s v="Delhi"/>
    <x v="1"/>
    <n v="4"/>
    <s v="Returned"/>
    <n v="2"/>
    <s v="Delivered"/>
  </r>
  <r>
    <s v="ORD00519"/>
    <x v="76"/>
    <s v="CUST528"/>
    <s v="Arjun"/>
    <x v="1"/>
    <n v="59"/>
    <s v="Watch"/>
    <x v="1"/>
    <x v="7"/>
    <x v="7"/>
    <n v="5"/>
    <n v="49241"/>
    <n v="20"/>
    <n v="49241"/>
    <n v="35453.519999999997"/>
    <n v="323"/>
    <n v="232740.52"/>
    <s v="Cash on Delivery"/>
    <s v="Mobile App"/>
    <s v="Mumbai"/>
    <s v="Maharashtra"/>
    <x v="0"/>
    <n v="9"/>
    <s v="Returned"/>
    <n v="3"/>
    <s v="Cancelled"/>
  </r>
  <r>
    <s v="ORD00520"/>
    <x v="150"/>
    <s v="CUST688"/>
    <s v="Amit"/>
    <x v="1"/>
    <n v="52"/>
    <s v="Tablet"/>
    <x v="0"/>
    <x v="8"/>
    <x v="4"/>
    <n v="2"/>
    <n v="17576"/>
    <n v="10"/>
    <n v="3515.2"/>
    <n v="5694.62"/>
    <n v="234"/>
    <n v="37565.42"/>
    <s v="UPI"/>
    <s v="Website"/>
    <s v="Chandigarh"/>
    <s v="Punjab"/>
    <x v="1"/>
    <n v="8"/>
    <s v="Returned"/>
    <n v="4"/>
    <s v="Shipped"/>
  </r>
  <r>
    <s v="ORD00521"/>
    <x v="65"/>
    <s v="CUST315"/>
    <s v="Sneha"/>
    <x v="1"/>
    <n v="48"/>
    <s v="Watch"/>
    <x v="1"/>
    <x v="7"/>
    <x v="9"/>
    <n v="4"/>
    <n v="14213"/>
    <n v="5"/>
    <n v="2842.6"/>
    <n v="9721.69"/>
    <n v="74"/>
    <n v="63805.09"/>
    <s v="Cash on Delivery"/>
    <s v="Website"/>
    <s v="Mumbai"/>
    <s v="Maharashtra"/>
    <x v="0"/>
    <n v="8"/>
    <s v="Returned"/>
    <n v="5"/>
    <s v="Shipped"/>
  </r>
  <r>
    <s v="ORD00522"/>
    <x v="64"/>
    <s v="CUST118"/>
    <s v="Riya"/>
    <x v="1"/>
    <n v="35"/>
    <s v="Backpack"/>
    <x v="2"/>
    <x v="3"/>
    <x v="9"/>
    <n v="1"/>
    <n v="43439"/>
    <n v="0"/>
    <n v="0"/>
    <n v="7819.02"/>
    <n v="403"/>
    <n v="51661.02"/>
    <s v="Cash on Delivery"/>
    <s v="Mobile App"/>
    <s v="Mumbai"/>
    <s v="Maharashtra"/>
    <x v="0"/>
    <n v="3"/>
    <s v="No Return"/>
    <n v="1"/>
    <s v="Cancelled"/>
  </r>
  <r>
    <s v="ORD00523"/>
    <x v="274"/>
    <s v="CUST464"/>
    <s v="Sneha"/>
    <x v="1"/>
    <n v="42"/>
    <s v="Shoes"/>
    <x v="1"/>
    <x v="2"/>
    <x v="6"/>
    <n v="1"/>
    <n v="35941"/>
    <n v="5"/>
    <n v="1797.05"/>
    <n v="6145.91"/>
    <n v="20"/>
    <n v="40309.86"/>
    <s v="Cash on Delivery"/>
    <s v="Mobile App"/>
    <s v="Pune"/>
    <s v="Maharashtra"/>
    <x v="0"/>
    <n v="2"/>
    <s v="No Return"/>
    <n v="2"/>
    <s v="Cancelled"/>
  </r>
  <r>
    <s v="ORD00524"/>
    <x v="181"/>
    <s v="CUST436"/>
    <s v="Rahul"/>
    <x v="1"/>
    <n v="56"/>
    <s v="Headphones"/>
    <x v="0"/>
    <x v="0"/>
    <x v="1"/>
    <n v="2"/>
    <n v="6043"/>
    <n v="15"/>
    <n v="1812.9"/>
    <n v="1849.16"/>
    <n v="480"/>
    <n v="12602.26"/>
    <s v="Net Banking"/>
    <s v="Website"/>
    <s v="Jaipur"/>
    <s v="Rajasthan"/>
    <x v="1"/>
    <n v="7"/>
    <s v="Returned"/>
    <n v="5"/>
    <s v="Returned"/>
  </r>
  <r>
    <s v="ORD00525"/>
    <x v="140"/>
    <s v="CUST339"/>
    <s v="Priya"/>
    <x v="1"/>
    <n v="58"/>
    <s v="Camera"/>
    <x v="0"/>
    <x v="5"/>
    <x v="5"/>
    <n v="3"/>
    <n v="26460"/>
    <n v="5"/>
    <n v="3969"/>
    <n v="13573.98"/>
    <n v="340"/>
    <n v="89324.98"/>
    <s v="UPI"/>
    <s v="Mobile App"/>
    <s v="Chandigarh"/>
    <s v="Punjab"/>
    <x v="1"/>
    <n v="2"/>
    <s v="No Return"/>
    <n v="4"/>
    <s v="Shipped"/>
  </r>
  <r>
    <s v="ORD00526"/>
    <x v="56"/>
    <s v="CUST440"/>
    <s v="Rahul"/>
    <x v="0"/>
    <n v="51"/>
    <s v="Headphones"/>
    <x v="0"/>
    <x v="0"/>
    <x v="8"/>
    <n v="5"/>
    <n v="37592"/>
    <n v="10"/>
    <n v="18796"/>
    <n v="30449.52"/>
    <n v="380"/>
    <n v="199993.52"/>
    <s v="UPI"/>
    <s v="Mobile App"/>
    <s v="Jaipur"/>
    <s v="Rajasthan"/>
    <x v="1"/>
    <n v="4"/>
    <s v="Returned"/>
    <n v="1"/>
    <s v="Shipped"/>
  </r>
  <r>
    <s v="ORD00527"/>
    <x v="138"/>
    <s v="CUST543"/>
    <s v="Karan"/>
    <x v="0"/>
    <n v="57"/>
    <s v="Laptop"/>
    <x v="0"/>
    <x v="4"/>
    <x v="0"/>
    <n v="1"/>
    <n v="21149"/>
    <n v="20"/>
    <n v="4229.8"/>
    <n v="3045.46"/>
    <n v="298"/>
    <n v="20262.66"/>
    <s v="Card"/>
    <s v="Mobile App"/>
    <s v="Chandigarh"/>
    <s v="Punjab"/>
    <x v="1"/>
    <n v="1"/>
    <s v="Returned"/>
    <n v="5"/>
    <s v="Delivered"/>
  </r>
  <r>
    <s v="ORD00528"/>
    <x v="26"/>
    <s v="CUST497"/>
    <s v="Neha"/>
    <x v="0"/>
    <n v="29"/>
    <s v="Mouse"/>
    <x v="0"/>
    <x v="9"/>
    <x v="7"/>
    <n v="2"/>
    <n v="7542"/>
    <n v="0"/>
    <n v="0"/>
    <n v="2715.12"/>
    <n v="336"/>
    <n v="18135.12"/>
    <s v="Card"/>
    <s v="Website"/>
    <s v="Chandigarh"/>
    <s v="Punjab"/>
    <x v="1"/>
    <n v="4"/>
    <s v="No Return"/>
    <n v="2"/>
    <s v="Delivered"/>
  </r>
  <r>
    <s v="ORD00529"/>
    <x v="207"/>
    <s v="CUST174"/>
    <s v="Neha"/>
    <x v="1"/>
    <n v="44"/>
    <s v="Laptop"/>
    <x v="0"/>
    <x v="4"/>
    <x v="6"/>
    <n v="1"/>
    <n v="13196"/>
    <n v="15"/>
    <n v="1979.4"/>
    <n v="2018.99"/>
    <n v="439"/>
    <n v="13674.59"/>
    <s v="Cash on Delivery"/>
    <s v="Mobile App"/>
    <s v="Chandigarh"/>
    <s v="Punjab"/>
    <x v="1"/>
    <n v="8"/>
    <s v="Returned"/>
    <n v="2"/>
    <s v="Delivered"/>
  </r>
  <r>
    <s v="ORD00530"/>
    <x v="248"/>
    <s v="CUST276"/>
    <s v="Anjali"/>
    <x v="0"/>
    <n v="18"/>
    <s v="Laptop"/>
    <x v="0"/>
    <x v="4"/>
    <x v="0"/>
    <n v="4"/>
    <n v="14222"/>
    <n v="0"/>
    <n v="0"/>
    <n v="10239.84"/>
    <n v="498"/>
    <n v="67625.84"/>
    <s v="Card"/>
    <s v="Website"/>
    <s v="Lucknow"/>
    <s v="Uttar Pradesh"/>
    <x v="1"/>
    <n v="8"/>
    <s v="Returned"/>
    <n v="4"/>
    <s v="Cancelled"/>
  </r>
  <r>
    <s v="ORD00531"/>
    <x v="235"/>
    <s v="CUST597"/>
    <s v="Vikas"/>
    <x v="1"/>
    <n v="33"/>
    <s v="Keyboard"/>
    <x v="0"/>
    <x v="1"/>
    <x v="7"/>
    <n v="4"/>
    <n v="19887"/>
    <n v="10"/>
    <n v="7954.8"/>
    <n v="12886.78"/>
    <n v="318"/>
    <n v="84797.98"/>
    <s v="Net Banking"/>
    <s v="Mobile App"/>
    <s v="Mumbai"/>
    <s v="Maharashtra"/>
    <x v="0"/>
    <n v="2"/>
    <s v="Returned"/>
    <n v="4"/>
    <s v="Shipped"/>
  </r>
  <r>
    <s v="ORD00532"/>
    <x v="16"/>
    <s v="CUST637"/>
    <s v="Arjun"/>
    <x v="0"/>
    <n v="51"/>
    <s v="Mouse"/>
    <x v="0"/>
    <x v="9"/>
    <x v="0"/>
    <n v="2"/>
    <n v="7873"/>
    <n v="5"/>
    <n v="787.3"/>
    <n v="2692.57"/>
    <n v="155"/>
    <n v="17806.27"/>
    <s v="Net Banking"/>
    <s v="Website"/>
    <s v="Lucknow"/>
    <s v="Uttar Pradesh"/>
    <x v="1"/>
    <n v="7"/>
    <s v="Returned"/>
    <n v="5"/>
    <s v="Shipped"/>
  </r>
  <r>
    <s v="ORD00533"/>
    <x v="10"/>
    <s v="CUST339"/>
    <s v="Rahul"/>
    <x v="0"/>
    <n v="46"/>
    <s v="Keyboard"/>
    <x v="0"/>
    <x v="1"/>
    <x v="0"/>
    <n v="1"/>
    <n v="42929"/>
    <n v="20"/>
    <n v="8585.7999999999993"/>
    <n v="6181.78"/>
    <n v="228"/>
    <n v="40752.980000000003"/>
    <s v="Card"/>
    <s v="Website"/>
    <s v="Delhi"/>
    <s v="Delhi"/>
    <x v="1"/>
    <n v="10"/>
    <s v="No Return"/>
    <n v="3"/>
    <s v="Shipped"/>
  </r>
  <r>
    <s v="ORD00534"/>
    <x v="33"/>
    <s v="CUST694"/>
    <s v="Karan"/>
    <x v="0"/>
    <n v="43"/>
    <s v="Camera"/>
    <x v="0"/>
    <x v="5"/>
    <x v="4"/>
    <n v="1"/>
    <n v="41961"/>
    <n v="10"/>
    <n v="4196.1000000000004"/>
    <n v="6797.68"/>
    <n v="63"/>
    <n v="44625.58"/>
    <s v="UPI"/>
    <s v="Mobile App"/>
    <s v="Jaipur"/>
    <s v="Rajasthan"/>
    <x v="1"/>
    <n v="8"/>
    <s v="Returned"/>
    <n v="5"/>
    <s v="Shipped"/>
  </r>
  <r>
    <s v="ORD00535"/>
    <x v="68"/>
    <s v="CUST607"/>
    <s v="Amit"/>
    <x v="0"/>
    <n v="60"/>
    <s v="Tablet"/>
    <x v="0"/>
    <x v="8"/>
    <x v="6"/>
    <n v="5"/>
    <n v="6154"/>
    <n v="15"/>
    <n v="4615.5"/>
    <n v="4707.8100000000004"/>
    <n v="460"/>
    <n v="31322.31"/>
    <s v="UPI"/>
    <s v="Mobile App"/>
    <s v="Chandigarh"/>
    <s v="Punjab"/>
    <x v="1"/>
    <n v="10"/>
    <s v="Returned"/>
    <n v="1"/>
    <s v="Delivered"/>
  </r>
  <r>
    <s v="ORD00536"/>
    <x v="275"/>
    <s v="CUST156"/>
    <s v="Amit"/>
    <x v="1"/>
    <n v="44"/>
    <s v="Backpack"/>
    <x v="2"/>
    <x v="3"/>
    <x v="8"/>
    <n v="2"/>
    <n v="43139"/>
    <n v="20"/>
    <n v="17255.599999999999"/>
    <n v="12424.03"/>
    <n v="165"/>
    <n v="81611.429999999993"/>
    <s v="UPI"/>
    <s v="Website"/>
    <s v="Chandigarh"/>
    <s v="Punjab"/>
    <x v="1"/>
    <n v="1"/>
    <s v="No Return"/>
    <n v="5"/>
    <s v="Returned"/>
  </r>
  <r>
    <s v="ORD00537"/>
    <x v="79"/>
    <s v="CUST871"/>
    <s v="Amit"/>
    <x v="1"/>
    <n v="26"/>
    <s v="Shoes"/>
    <x v="1"/>
    <x v="2"/>
    <x v="2"/>
    <n v="4"/>
    <n v="39551"/>
    <n v="0"/>
    <n v="0"/>
    <n v="28476.720000000001"/>
    <n v="416"/>
    <n v="187096.72"/>
    <s v="Net Banking"/>
    <s v="Mobile App"/>
    <s v="Bangalore"/>
    <s v="Karnataka"/>
    <x v="2"/>
    <n v="5"/>
    <s v="Returned"/>
    <n v="4"/>
    <s v="Returned"/>
  </r>
  <r>
    <s v="ORD00538"/>
    <x v="197"/>
    <s v="CUST927"/>
    <s v="Karan"/>
    <x v="0"/>
    <n v="27"/>
    <s v="Tablet"/>
    <x v="0"/>
    <x v="8"/>
    <x v="0"/>
    <n v="4"/>
    <n v="48917"/>
    <n v="0"/>
    <n v="0"/>
    <n v="35220.239999999998"/>
    <n v="296"/>
    <n v="231184.24"/>
    <s v="Card"/>
    <s v="Mobile App"/>
    <s v="Patiala"/>
    <s v="Punjab"/>
    <x v="1"/>
    <n v="6"/>
    <s v="Returned"/>
    <n v="4"/>
    <s v="Delivered"/>
  </r>
  <r>
    <s v="ORD00539"/>
    <x v="276"/>
    <s v="CUST185"/>
    <s v="Rahul"/>
    <x v="1"/>
    <n v="47"/>
    <s v="Laptop"/>
    <x v="0"/>
    <x v="4"/>
    <x v="8"/>
    <n v="3"/>
    <n v="40702"/>
    <n v="20"/>
    <n v="24421.200000000001"/>
    <n v="17583.259999999998"/>
    <n v="193"/>
    <n v="115461.06"/>
    <s v="Card"/>
    <s v="Mobile App"/>
    <s v="Bangalore"/>
    <s v="Karnataka"/>
    <x v="2"/>
    <n v="5"/>
    <s v="No Return"/>
    <n v="2"/>
    <s v="Delivered"/>
  </r>
  <r>
    <s v="ORD00540"/>
    <x v="74"/>
    <s v="CUST546"/>
    <s v="Amit"/>
    <x v="0"/>
    <n v="58"/>
    <s v="Tablet"/>
    <x v="0"/>
    <x v="8"/>
    <x v="8"/>
    <n v="2"/>
    <n v="4559"/>
    <n v="0"/>
    <n v="0"/>
    <n v="1641.24"/>
    <n v="387"/>
    <n v="11146.24"/>
    <s v="Net Banking"/>
    <s v="Mobile App"/>
    <s v="Patiala"/>
    <s v="Punjab"/>
    <x v="1"/>
    <n v="6"/>
    <s v="Returned"/>
    <n v="1"/>
    <s v="Returned"/>
  </r>
  <r>
    <s v="ORD00541"/>
    <x v="141"/>
    <s v="CUST504"/>
    <s v="Rahul"/>
    <x v="1"/>
    <n v="34"/>
    <s v="Laptop"/>
    <x v="0"/>
    <x v="4"/>
    <x v="0"/>
    <n v="5"/>
    <n v="2350"/>
    <n v="10"/>
    <n v="1175"/>
    <n v="1903.5"/>
    <n v="454"/>
    <n v="12932.5"/>
    <s v="Net Banking"/>
    <s v="Mobile App"/>
    <s v="Chandigarh"/>
    <s v="Punjab"/>
    <x v="1"/>
    <n v="2"/>
    <s v="No Return"/>
    <n v="3"/>
    <s v="Cancelled"/>
  </r>
  <r>
    <s v="ORD00542"/>
    <x v="100"/>
    <s v="CUST543"/>
    <s v="Riya"/>
    <x v="0"/>
    <n v="19"/>
    <s v="Laptop"/>
    <x v="0"/>
    <x v="4"/>
    <x v="3"/>
    <n v="2"/>
    <n v="25923"/>
    <n v="0"/>
    <n v="0"/>
    <n v="9332.2800000000007"/>
    <n v="274"/>
    <n v="61452.28"/>
    <s v="Net Banking"/>
    <s v="Website"/>
    <s v="Pune"/>
    <s v="Maharashtra"/>
    <x v="0"/>
    <n v="6"/>
    <s v="Returned"/>
    <n v="3"/>
    <s v="Delivered"/>
  </r>
  <r>
    <s v="ORD00543"/>
    <x v="9"/>
    <s v="CUST784"/>
    <s v="Sneha"/>
    <x v="0"/>
    <n v="41"/>
    <s v="Shoes"/>
    <x v="1"/>
    <x v="2"/>
    <x v="9"/>
    <n v="5"/>
    <n v="27464"/>
    <n v="20"/>
    <n v="27464"/>
    <n v="19774.080000000002"/>
    <n v="74"/>
    <n v="129704.08"/>
    <s v="Cash on Delivery"/>
    <s v="Mobile App"/>
    <s v="Mumbai"/>
    <s v="Maharashtra"/>
    <x v="0"/>
    <n v="8"/>
    <s v="Returned"/>
    <n v="5"/>
    <s v="Returned"/>
  </r>
  <r>
    <s v="ORD00544"/>
    <x v="277"/>
    <s v="CUST625"/>
    <s v="Vikas"/>
    <x v="0"/>
    <n v="39"/>
    <s v="Shoes"/>
    <x v="1"/>
    <x v="2"/>
    <x v="8"/>
    <n v="3"/>
    <n v="17597"/>
    <n v="5"/>
    <n v="2639.55"/>
    <n v="9027.26"/>
    <n v="297"/>
    <n v="59475.71"/>
    <s v="Card"/>
    <s v="Mobile App"/>
    <s v="Bangalore"/>
    <s v="Karnataka"/>
    <x v="2"/>
    <n v="5"/>
    <s v="Returned"/>
    <n v="1"/>
    <s v="Cancelled"/>
  </r>
  <r>
    <s v="ORD00545"/>
    <x v="278"/>
    <s v="CUST722"/>
    <s v="Neha"/>
    <x v="1"/>
    <n v="44"/>
    <s v="Headphones"/>
    <x v="0"/>
    <x v="0"/>
    <x v="6"/>
    <n v="5"/>
    <n v="4399"/>
    <n v="0"/>
    <n v="0"/>
    <n v="3959.1"/>
    <n v="41"/>
    <n v="25995.1"/>
    <s v="Net Banking"/>
    <s v="Mobile App"/>
    <s v="Lucknow"/>
    <s v="Uttar Pradesh"/>
    <x v="1"/>
    <n v="3"/>
    <s v="Returned"/>
    <n v="3"/>
    <s v="Delivered"/>
  </r>
  <r>
    <s v="ORD00546"/>
    <x v="128"/>
    <s v="CUST499"/>
    <s v="Amit"/>
    <x v="0"/>
    <n v="46"/>
    <s v="Headphones"/>
    <x v="0"/>
    <x v="0"/>
    <x v="2"/>
    <n v="4"/>
    <n v="16338"/>
    <n v="5"/>
    <n v="3267.6"/>
    <n v="11175.19"/>
    <n v="104"/>
    <n v="73363.59"/>
    <s v="Net Banking"/>
    <s v="Website"/>
    <s v="Bangalore"/>
    <s v="Karnataka"/>
    <x v="2"/>
    <n v="9"/>
    <s v="Returned"/>
    <n v="5"/>
    <s v="Cancelled"/>
  </r>
  <r>
    <s v="ORD00547"/>
    <x v="279"/>
    <s v="CUST421"/>
    <s v="Priya"/>
    <x v="1"/>
    <n v="23"/>
    <s v="Mouse"/>
    <x v="0"/>
    <x v="9"/>
    <x v="2"/>
    <n v="5"/>
    <n v="41403"/>
    <n v="5"/>
    <n v="10350.75"/>
    <n v="35399.56"/>
    <n v="376"/>
    <n v="232439.82"/>
    <s v="Card"/>
    <s v="Website"/>
    <s v="Patiala"/>
    <s v="Punjab"/>
    <x v="1"/>
    <n v="4"/>
    <s v="Returned"/>
    <n v="5"/>
    <s v="Shipped"/>
  </r>
  <r>
    <s v="ORD00548"/>
    <x v="260"/>
    <s v="CUST159"/>
    <s v="Neha"/>
    <x v="0"/>
    <n v="29"/>
    <s v="Tablet"/>
    <x v="0"/>
    <x v="8"/>
    <x v="1"/>
    <n v="2"/>
    <n v="19158"/>
    <n v="5"/>
    <n v="1915.8"/>
    <n v="6552.04"/>
    <n v="419"/>
    <n v="43371.24"/>
    <s v="Cash on Delivery"/>
    <s v="Mobile App"/>
    <s v="Jaipur"/>
    <s v="Rajasthan"/>
    <x v="1"/>
    <n v="4"/>
    <s v="Returned"/>
    <n v="2"/>
    <s v="Cancelled"/>
  </r>
  <r>
    <s v="ORD00549"/>
    <x v="75"/>
    <s v="CUST754"/>
    <s v="Anjali"/>
    <x v="1"/>
    <n v="19"/>
    <s v="Laptop"/>
    <x v="0"/>
    <x v="4"/>
    <x v="1"/>
    <n v="4"/>
    <n v="9541"/>
    <n v="20"/>
    <n v="7632.8"/>
    <n v="5495.62"/>
    <n v="462"/>
    <n v="36488.82"/>
    <s v="Cash on Delivery"/>
    <s v="Website"/>
    <s v="Mumbai"/>
    <s v="Maharashtra"/>
    <x v="0"/>
    <n v="10"/>
    <s v="Returned"/>
    <n v="3"/>
    <s v="Cancelled"/>
  </r>
  <r>
    <s v="ORD00550"/>
    <x v="280"/>
    <s v="CUST731"/>
    <s v="Rahul"/>
    <x v="1"/>
    <n v="23"/>
    <s v="Camera"/>
    <x v="0"/>
    <x v="5"/>
    <x v="9"/>
    <n v="2"/>
    <n v="37411"/>
    <n v="15"/>
    <n v="11223.3"/>
    <n v="11447.77"/>
    <n v="407"/>
    <n v="75453.47"/>
    <s v="Net Banking"/>
    <s v="Website"/>
    <s v="Delhi"/>
    <s v="Delhi"/>
    <x v="1"/>
    <n v="1"/>
    <s v="No Return"/>
    <n v="3"/>
    <s v="Delivered"/>
  </r>
  <r>
    <s v="ORD00551"/>
    <x v="175"/>
    <s v="CUST399"/>
    <s v="Amit"/>
    <x v="1"/>
    <n v="35"/>
    <s v="Mouse"/>
    <x v="0"/>
    <x v="9"/>
    <x v="7"/>
    <n v="3"/>
    <n v="20654"/>
    <n v="10"/>
    <n v="6196.2"/>
    <n v="10037.84"/>
    <n v="467"/>
    <n v="66270.64"/>
    <s v="Cash on Delivery"/>
    <s v="Mobile App"/>
    <s v="Bangalore"/>
    <s v="Karnataka"/>
    <x v="2"/>
    <n v="2"/>
    <s v="Returned"/>
    <n v="4"/>
    <s v="Shipped"/>
  </r>
  <r>
    <s v="ORD00552"/>
    <x v="70"/>
    <s v="CUST233"/>
    <s v="Riya"/>
    <x v="1"/>
    <n v="55"/>
    <s v="Laptop"/>
    <x v="0"/>
    <x v="4"/>
    <x v="4"/>
    <n v="1"/>
    <n v="20050"/>
    <n v="5"/>
    <n v="1002.5"/>
    <n v="3428.55"/>
    <n v="205"/>
    <n v="22681.05"/>
    <s v="UPI"/>
    <s v="Website"/>
    <s v="Jaipur"/>
    <s v="Rajasthan"/>
    <x v="1"/>
    <n v="5"/>
    <s v="Returned"/>
    <n v="2"/>
    <s v="Shipped"/>
  </r>
  <r>
    <s v="ORD00553"/>
    <x v="281"/>
    <s v="CUST112"/>
    <s v="Sneha"/>
    <x v="1"/>
    <n v="60"/>
    <s v="Camera"/>
    <x v="0"/>
    <x v="5"/>
    <x v="4"/>
    <n v="5"/>
    <n v="26702"/>
    <n v="0"/>
    <n v="0"/>
    <n v="24031.8"/>
    <n v="215"/>
    <n v="157756.79999999999"/>
    <s v="UPI"/>
    <s v="Mobile App"/>
    <s v="Mumbai"/>
    <s v="Maharashtra"/>
    <x v="0"/>
    <n v="4"/>
    <s v="Returned"/>
    <n v="4"/>
    <s v="Returned"/>
  </r>
  <r>
    <s v="ORD00554"/>
    <x v="282"/>
    <s v="CUST624"/>
    <s v="Karan"/>
    <x v="1"/>
    <n v="38"/>
    <s v="Camera"/>
    <x v="0"/>
    <x v="5"/>
    <x v="1"/>
    <n v="1"/>
    <n v="49429"/>
    <n v="0"/>
    <n v="0"/>
    <n v="8897.2199999999993"/>
    <n v="491"/>
    <n v="58817.22"/>
    <s v="UPI"/>
    <s v="Mobile App"/>
    <s v="Patiala"/>
    <s v="Punjab"/>
    <x v="1"/>
    <n v="5"/>
    <s v="Returned"/>
    <n v="2"/>
    <s v="Cancelled"/>
  </r>
  <r>
    <s v="ORD00555"/>
    <x v="272"/>
    <s v="CUST410"/>
    <s v="Anjali"/>
    <x v="0"/>
    <n v="20"/>
    <s v="Keyboard"/>
    <x v="0"/>
    <x v="1"/>
    <x v="7"/>
    <n v="5"/>
    <n v="5569"/>
    <n v="10"/>
    <n v="2784.5"/>
    <n v="4510.8900000000003"/>
    <n v="202"/>
    <n v="29773.39"/>
    <s v="UPI"/>
    <s v="Mobile App"/>
    <s v="Patiala"/>
    <s v="Punjab"/>
    <x v="1"/>
    <n v="1"/>
    <s v="Returned"/>
    <n v="3"/>
    <s v="Delivered"/>
  </r>
  <r>
    <s v="ORD00556"/>
    <x v="6"/>
    <s v="CUST994"/>
    <s v="Neha"/>
    <x v="0"/>
    <n v="19"/>
    <s v="Keyboard"/>
    <x v="0"/>
    <x v="1"/>
    <x v="6"/>
    <n v="1"/>
    <n v="4090"/>
    <n v="0"/>
    <n v="0"/>
    <n v="736.2"/>
    <n v="158"/>
    <n v="4984.2"/>
    <s v="Cash on Delivery"/>
    <s v="Website"/>
    <s v="Jaipur"/>
    <s v="Rajasthan"/>
    <x v="1"/>
    <n v="1"/>
    <s v="No Return"/>
    <n v="2"/>
    <s v="Shipped"/>
  </r>
  <r>
    <s v="ORD00557"/>
    <x v="153"/>
    <s v="CUST131"/>
    <s v="Vikas"/>
    <x v="0"/>
    <n v="41"/>
    <s v="Watch"/>
    <x v="1"/>
    <x v="7"/>
    <x v="2"/>
    <n v="2"/>
    <n v="36676"/>
    <n v="10"/>
    <n v="7335.2"/>
    <n v="11883.02"/>
    <n v="71"/>
    <n v="77970.820000000007"/>
    <s v="Cash on Delivery"/>
    <s v="Website"/>
    <s v="Chandigarh"/>
    <s v="Punjab"/>
    <x v="1"/>
    <n v="2"/>
    <s v="Returned"/>
    <n v="4"/>
    <s v="Shipped"/>
  </r>
  <r>
    <s v="ORD00558"/>
    <x v="283"/>
    <s v="CUST503"/>
    <s v="Vikas"/>
    <x v="0"/>
    <n v="36"/>
    <s v="Camera"/>
    <x v="0"/>
    <x v="5"/>
    <x v="9"/>
    <n v="3"/>
    <n v="7820"/>
    <n v="5"/>
    <n v="1173"/>
    <n v="4011.66"/>
    <n v="161"/>
    <n v="26459.66"/>
    <s v="Net Banking"/>
    <s v="Mobile App"/>
    <s v="Chandigarh"/>
    <s v="Punjab"/>
    <x v="1"/>
    <n v="7"/>
    <s v="No Return"/>
    <n v="5"/>
    <s v="Returned"/>
  </r>
  <r>
    <s v="ORD00559"/>
    <x v="8"/>
    <s v="CUST358"/>
    <s v="Priya"/>
    <x v="1"/>
    <n v="55"/>
    <s v="Watch"/>
    <x v="1"/>
    <x v="7"/>
    <x v="1"/>
    <n v="2"/>
    <n v="13342"/>
    <n v="0"/>
    <n v="0"/>
    <n v="4803.12"/>
    <n v="174"/>
    <n v="31661.119999999999"/>
    <s v="Cash on Delivery"/>
    <s v="Website"/>
    <s v="Bangalore"/>
    <s v="Karnataka"/>
    <x v="2"/>
    <n v="4"/>
    <s v="No Return"/>
    <n v="5"/>
    <s v="Cancelled"/>
  </r>
  <r>
    <s v="ORD00560"/>
    <x v="145"/>
    <s v="CUST936"/>
    <s v="Rahul"/>
    <x v="1"/>
    <n v="60"/>
    <s v="Watch"/>
    <x v="1"/>
    <x v="7"/>
    <x v="0"/>
    <n v="1"/>
    <n v="22384"/>
    <n v="0"/>
    <n v="0"/>
    <n v="4029.12"/>
    <n v="175"/>
    <n v="26588.12"/>
    <s v="Net Banking"/>
    <s v="Mobile App"/>
    <s v="Delhi"/>
    <s v="Delhi"/>
    <x v="1"/>
    <n v="2"/>
    <s v="Returned"/>
    <n v="2"/>
    <s v="Returned"/>
  </r>
  <r>
    <s v="ORD00561"/>
    <x v="181"/>
    <s v="CUST242"/>
    <s v="Vikas"/>
    <x v="1"/>
    <n v="45"/>
    <s v="Keyboard"/>
    <x v="0"/>
    <x v="1"/>
    <x v="9"/>
    <n v="2"/>
    <n v="22350"/>
    <n v="0"/>
    <n v="0"/>
    <n v="8046"/>
    <n v="119"/>
    <n v="52865"/>
    <s v="UPI"/>
    <s v="Website"/>
    <s v="Jaipur"/>
    <s v="Rajasthan"/>
    <x v="1"/>
    <n v="9"/>
    <s v="Returned"/>
    <n v="3"/>
    <s v="Cancelled"/>
  </r>
  <r>
    <s v="ORD00562"/>
    <x v="51"/>
    <s v="CUST697"/>
    <s v="Arjun"/>
    <x v="1"/>
    <n v="36"/>
    <s v="Keyboard"/>
    <x v="0"/>
    <x v="1"/>
    <x v="2"/>
    <n v="1"/>
    <n v="30336"/>
    <n v="5"/>
    <n v="1516.8"/>
    <n v="5187.46"/>
    <n v="83"/>
    <n v="34089.660000000003"/>
    <s v="Net Banking"/>
    <s v="Website"/>
    <s v="Delhi"/>
    <s v="Delhi"/>
    <x v="1"/>
    <n v="9"/>
    <s v="No Return"/>
    <n v="4"/>
    <s v="Delivered"/>
  </r>
  <r>
    <s v="ORD00563"/>
    <x v="186"/>
    <s v="CUST246"/>
    <s v="Arjun"/>
    <x v="0"/>
    <n v="47"/>
    <s v="Phone"/>
    <x v="0"/>
    <x v="6"/>
    <x v="4"/>
    <n v="5"/>
    <n v="14793"/>
    <n v="10"/>
    <n v="7396.5"/>
    <n v="11982.33"/>
    <n v="384"/>
    <n v="78934.83"/>
    <s v="Card"/>
    <s v="Website"/>
    <s v="Delhi"/>
    <s v="Delhi"/>
    <x v="1"/>
    <n v="10"/>
    <s v="Returned"/>
    <n v="3"/>
    <s v="Shipped"/>
  </r>
  <r>
    <s v="ORD00564"/>
    <x v="1"/>
    <s v="CUST316"/>
    <s v="Neha"/>
    <x v="0"/>
    <n v="33"/>
    <s v="Laptop"/>
    <x v="0"/>
    <x v="4"/>
    <x v="6"/>
    <n v="3"/>
    <n v="38101"/>
    <n v="10"/>
    <n v="11430.3"/>
    <n v="18517.09"/>
    <n v="123"/>
    <n v="121512.79"/>
    <s v="Card"/>
    <s v="Mobile App"/>
    <s v="Lucknow"/>
    <s v="Uttar Pradesh"/>
    <x v="1"/>
    <n v="4"/>
    <s v="No Return"/>
    <n v="1"/>
    <s v="Shipped"/>
  </r>
  <r>
    <s v="ORD00565"/>
    <x v="284"/>
    <s v="CUST777"/>
    <s v="Karan"/>
    <x v="0"/>
    <n v="27"/>
    <s v="Backpack"/>
    <x v="2"/>
    <x v="3"/>
    <x v="2"/>
    <n v="2"/>
    <n v="20386"/>
    <n v="20"/>
    <n v="8154.4"/>
    <n v="5871.17"/>
    <n v="48"/>
    <n v="38536.769999999997"/>
    <s v="Card"/>
    <s v="Mobile App"/>
    <s v="Pune"/>
    <s v="Maharashtra"/>
    <x v="0"/>
    <n v="10"/>
    <s v="No Return"/>
    <n v="1"/>
    <s v="Shipped"/>
  </r>
  <r>
    <s v="ORD00566"/>
    <x v="285"/>
    <s v="CUST689"/>
    <s v="Sneha"/>
    <x v="0"/>
    <n v="28"/>
    <s v="Camera"/>
    <x v="0"/>
    <x v="5"/>
    <x v="0"/>
    <n v="2"/>
    <n v="12947"/>
    <n v="10"/>
    <n v="2589.4"/>
    <n v="4194.83"/>
    <n v="401"/>
    <n v="27900.43"/>
    <s v="UPI"/>
    <s v="Website"/>
    <s v="Pune"/>
    <s v="Maharashtra"/>
    <x v="0"/>
    <n v="1"/>
    <s v="Returned"/>
    <n v="1"/>
    <s v="Cancelled"/>
  </r>
  <r>
    <s v="ORD00567"/>
    <x v="95"/>
    <s v="CUST990"/>
    <s v="Rahul"/>
    <x v="1"/>
    <n v="29"/>
    <s v="Backpack"/>
    <x v="2"/>
    <x v="3"/>
    <x v="7"/>
    <n v="1"/>
    <n v="45669"/>
    <n v="20"/>
    <n v="9133.7999999999993"/>
    <n v="6576.34"/>
    <n v="84"/>
    <n v="43195.54"/>
    <s v="Card"/>
    <s v="Website"/>
    <s v="Delhi"/>
    <s v="Delhi"/>
    <x v="1"/>
    <n v="9"/>
    <s v="Returned"/>
    <n v="1"/>
    <s v="Cancelled"/>
  </r>
  <r>
    <s v="ORD00568"/>
    <x v="130"/>
    <s v="CUST662"/>
    <s v="Vikas"/>
    <x v="0"/>
    <n v="27"/>
    <s v="Keyboard"/>
    <x v="0"/>
    <x v="1"/>
    <x v="8"/>
    <n v="5"/>
    <n v="32363"/>
    <n v="15"/>
    <n v="24272.25"/>
    <n v="24757.69"/>
    <n v="55"/>
    <n v="162355.45000000001"/>
    <s v="Net Banking"/>
    <s v="Mobile App"/>
    <s v="Delhi"/>
    <s v="Delhi"/>
    <x v="1"/>
    <n v="4"/>
    <s v="Returned"/>
    <n v="3"/>
    <s v="Delivered"/>
  </r>
  <r>
    <s v="ORD00569"/>
    <x v="286"/>
    <s v="CUST179"/>
    <s v="Anjali"/>
    <x v="0"/>
    <n v="18"/>
    <s v="Camera"/>
    <x v="0"/>
    <x v="5"/>
    <x v="9"/>
    <n v="2"/>
    <n v="26083"/>
    <n v="5"/>
    <n v="2608.3000000000002"/>
    <n v="8920.39"/>
    <n v="148"/>
    <n v="58626.09"/>
    <s v="Cash on Delivery"/>
    <s v="Website"/>
    <s v="Lucknow"/>
    <s v="Uttar Pradesh"/>
    <x v="1"/>
    <n v="4"/>
    <s v="No Return"/>
    <n v="2"/>
    <s v="Delivered"/>
  </r>
  <r>
    <s v="ORD00570"/>
    <x v="280"/>
    <s v="CUST155"/>
    <s v="Neha"/>
    <x v="1"/>
    <n v="28"/>
    <s v="Camera"/>
    <x v="0"/>
    <x v="5"/>
    <x v="6"/>
    <n v="4"/>
    <n v="18529"/>
    <n v="20"/>
    <n v="14823.2"/>
    <n v="10672.7"/>
    <n v="326"/>
    <n v="70291.5"/>
    <s v="Net Banking"/>
    <s v="Mobile App"/>
    <s v="Bangalore"/>
    <s v="Karnataka"/>
    <x v="2"/>
    <n v="10"/>
    <s v="No Return"/>
    <n v="4"/>
    <s v="Shipped"/>
  </r>
  <r>
    <s v="ORD00571"/>
    <x v="215"/>
    <s v="CUST611"/>
    <s v="Sneha"/>
    <x v="0"/>
    <n v="22"/>
    <s v="Keyboard"/>
    <x v="0"/>
    <x v="1"/>
    <x v="0"/>
    <n v="5"/>
    <n v="48092"/>
    <n v="0"/>
    <n v="0"/>
    <n v="43282.8"/>
    <n v="210"/>
    <n v="283952.8"/>
    <s v="UPI"/>
    <s v="Website"/>
    <s v="Lucknow"/>
    <s v="Uttar Pradesh"/>
    <x v="1"/>
    <n v="3"/>
    <s v="No Return"/>
    <n v="1"/>
    <s v="Returned"/>
  </r>
  <r>
    <s v="ORD00572"/>
    <x v="63"/>
    <s v="CUST436"/>
    <s v="Riya"/>
    <x v="1"/>
    <n v="28"/>
    <s v="Shoes"/>
    <x v="1"/>
    <x v="2"/>
    <x v="5"/>
    <n v="1"/>
    <n v="46450"/>
    <n v="10"/>
    <n v="4645"/>
    <n v="7524.9"/>
    <n v="11"/>
    <n v="49340.9"/>
    <s v="UPI"/>
    <s v="Website"/>
    <s v="Bangalore"/>
    <s v="Karnataka"/>
    <x v="2"/>
    <n v="8"/>
    <s v="No Return"/>
    <n v="5"/>
    <s v="Delivered"/>
  </r>
  <r>
    <s v="ORD00573"/>
    <x v="287"/>
    <s v="CUST934"/>
    <s v="Anjali"/>
    <x v="1"/>
    <n v="19"/>
    <s v="Keyboard"/>
    <x v="0"/>
    <x v="1"/>
    <x v="1"/>
    <n v="2"/>
    <n v="7461"/>
    <n v="5"/>
    <n v="746.1"/>
    <n v="2551.66"/>
    <n v="462"/>
    <n v="17189.560000000001"/>
    <s v="UPI"/>
    <s v="Mobile App"/>
    <s v="Bangalore"/>
    <s v="Karnataka"/>
    <x v="2"/>
    <n v="4"/>
    <s v="Returned"/>
    <n v="5"/>
    <s v="Shipped"/>
  </r>
  <r>
    <s v="ORD00574"/>
    <x v="288"/>
    <s v="CUST596"/>
    <s v="Karan"/>
    <x v="0"/>
    <n v="26"/>
    <s v="Phone"/>
    <x v="0"/>
    <x v="6"/>
    <x v="9"/>
    <n v="4"/>
    <n v="34693"/>
    <n v="20"/>
    <n v="27754.400000000001"/>
    <n v="19983.169999999998"/>
    <n v="92"/>
    <n v="131092.76999999999"/>
    <s v="Card"/>
    <s v="Website"/>
    <s v="Mumbai"/>
    <s v="Maharashtra"/>
    <x v="0"/>
    <n v="6"/>
    <s v="Returned"/>
    <n v="3"/>
    <s v="Shipped"/>
  </r>
  <r>
    <s v="ORD00575"/>
    <x v="289"/>
    <s v="CUST732"/>
    <s v="Arjun"/>
    <x v="1"/>
    <n v="29"/>
    <s v="Camera"/>
    <x v="0"/>
    <x v="5"/>
    <x v="6"/>
    <n v="1"/>
    <n v="32825"/>
    <n v="10"/>
    <n v="3282.5"/>
    <n v="5317.65"/>
    <n v="116"/>
    <n v="34976.15"/>
    <s v="Cash on Delivery"/>
    <s v="Mobile App"/>
    <s v="Delhi"/>
    <s v="Delhi"/>
    <x v="1"/>
    <n v="7"/>
    <s v="Returned"/>
    <n v="4"/>
    <s v="Delivered"/>
  </r>
  <r>
    <s v="ORD00576"/>
    <x v="117"/>
    <s v="CUST254"/>
    <s v="Neha"/>
    <x v="0"/>
    <n v="33"/>
    <s v="Keyboard"/>
    <x v="0"/>
    <x v="1"/>
    <x v="6"/>
    <n v="3"/>
    <n v="10600"/>
    <n v="20"/>
    <n v="6360"/>
    <n v="4579.2"/>
    <n v="129"/>
    <n v="30148.2"/>
    <s v="Card"/>
    <s v="Website"/>
    <s v="Chandigarh"/>
    <s v="Punjab"/>
    <x v="1"/>
    <n v="10"/>
    <s v="Returned"/>
    <n v="2"/>
    <s v="Shipped"/>
  </r>
  <r>
    <s v="ORD00577"/>
    <x v="232"/>
    <s v="CUST537"/>
    <s v="Priya"/>
    <x v="0"/>
    <n v="50"/>
    <s v="Backpack"/>
    <x v="2"/>
    <x v="3"/>
    <x v="1"/>
    <n v="3"/>
    <n v="36848"/>
    <n v="5"/>
    <n v="5527.2"/>
    <n v="18903.02"/>
    <n v="368"/>
    <n v="124287.82"/>
    <s v="Cash on Delivery"/>
    <s v="Mobile App"/>
    <s v="Chandigarh"/>
    <s v="Punjab"/>
    <x v="1"/>
    <n v="3"/>
    <s v="No Return"/>
    <n v="1"/>
    <s v="Cancelled"/>
  </r>
  <r>
    <s v="ORD00578"/>
    <x v="246"/>
    <s v="CUST858"/>
    <s v="Amit"/>
    <x v="1"/>
    <n v="32"/>
    <s v="Backpack"/>
    <x v="2"/>
    <x v="3"/>
    <x v="6"/>
    <n v="3"/>
    <n v="35709"/>
    <n v="0"/>
    <n v="0"/>
    <n v="19282.86"/>
    <n v="36"/>
    <n v="126445.86"/>
    <s v="Net Banking"/>
    <s v="Website"/>
    <s v="Delhi"/>
    <s v="Delhi"/>
    <x v="1"/>
    <n v="7"/>
    <s v="No Return"/>
    <n v="4"/>
    <s v="Shipped"/>
  </r>
  <r>
    <s v="ORD00579"/>
    <x v="173"/>
    <s v="CUST272"/>
    <s v="Priya"/>
    <x v="1"/>
    <n v="27"/>
    <s v="Camera"/>
    <x v="0"/>
    <x v="5"/>
    <x v="7"/>
    <n v="4"/>
    <n v="20644"/>
    <n v="5"/>
    <n v="4128.8"/>
    <n v="14120.5"/>
    <n v="344"/>
    <n v="92911.7"/>
    <s v="Card"/>
    <s v="Mobile App"/>
    <s v="Patiala"/>
    <s v="Punjab"/>
    <x v="1"/>
    <n v="6"/>
    <s v="No Return"/>
    <n v="3"/>
    <s v="Shipped"/>
  </r>
  <r>
    <s v="ORD00580"/>
    <x v="152"/>
    <s v="CUST839"/>
    <s v="Neha"/>
    <x v="1"/>
    <n v="40"/>
    <s v="Headphones"/>
    <x v="0"/>
    <x v="0"/>
    <x v="8"/>
    <n v="2"/>
    <n v="6782"/>
    <n v="10"/>
    <n v="1356.4"/>
    <n v="2197.37"/>
    <n v="59"/>
    <n v="14463.97"/>
    <s v="Card"/>
    <s v="Website"/>
    <s v="Lucknow"/>
    <s v="Uttar Pradesh"/>
    <x v="1"/>
    <n v="2"/>
    <s v="No Return"/>
    <n v="1"/>
    <s v="Delivered"/>
  </r>
  <r>
    <s v="ORD00581"/>
    <x v="290"/>
    <s v="CUST585"/>
    <s v="Neha"/>
    <x v="1"/>
    <n v="33"/>
    <s v="Watch"/>
    <x v="1"/>
    <x v="7"/>
    <x v="7"/>
    <n v="3"/>
    <n v="30995"/>
    <n v="5"/>
    <n v="4649.25"/>
    <n v="15900.43"/>
    <n v="207"/>
    <n v="104443.18"/>
    <s v="Cash on Delivery"/>
    <s v="Mobile App"/>
    <s v="Chandigarh"/>
    <s v="Punjab"/>
    <x v="1"/>
    <n v="6"/>
    <s v="No Return"/>
    <n v="5"/>
    <s v="Shipped"/>
  </r>
  <r>
    <s v="ORD00582"/>
    <x v="4"/>
    <s v="CUST817"/>
    <s v="Priya"/>
    <x v="1"/>
    <n v="19"/>
    <s v="Keyboard"/>
    <x v="0"/>
    <x v="1"/>
    <x v="5"/>
    <n v="1"/>
    <n v="31065"/>
    <n v="20"/>
    <n v="6213"/>
    <n v="4473.3599999999997"/>
    <n v="485"/>
    <n v="29810.36"/>
    <s v="Cash on Delivery"/>
    <s v="Mobile App"/>
    <s v="Patiala"/>
    <s v="Punjab"/>
    <x v="1"/>
    <n v="8"/>
    <s v="Returned"/>
    <n v="4"/>
    <s v="Delivered"/>
  </r>
  <r>
    <s v="ORD00583"/>
    <x v="158"/>
    <s v="CUST795"/>
    <s v="Arjun"/>
    <x v="1"/>
    <n v="23"/>
    <s v="Shoes"/>
    <x v="1"/>
    <x v="2"/>
    <x v="6"/>
    <n v="4"/>
    <n v="25638"/>
    <n v="5"/>
    <n v="5127.6000000000004"/>
    <n v="17536.39"/>
    <n v="105"/>
    <n v="115065.79"/>
    <s v="Net Banking"/>
    <s v="Mobile App"/>
    <s v="Patiala"/>
    <s v="Punjab"/>
    <x v="1"/>
    <n v="6"/>
    <s v="No Return"/>
    <n v="5"/>
    <s v="Shipped"/>
  </r>
  <r>
    <s v="ORD00584"/>
    <x v="253"/>
    <s v="CUST363"/>
    <s v="Neha"/>
    <x v="1"/>
    <n v="44"/>
    <s v="Shoes"/>
    <x v="1"/>
    <x v="2"/>
    <x v="9"/>
    <n v="3"/>
    <n v="36997"/>
    <n v="20"/>
    <n v="22198.2"/>
    <n v="15982.7"/>
    <n v="276"/>
    <n v="105051.5"/>
    <s v="Net Banking"/>
    <s v="Mobile App"/>
    <s v="Lucknow"/>
    <s v="Uttar Pradesh"/>
    <x v="1"/>
    <n v="7"/>
    <s v="Returned"/>
    <n v="2"/>
    <s v="Returned"/>
  </r>
  <r>
    <s v="ORD00585"/>
    <x v="285"/>
    <s v="CUST689"/>
    <s v="Priya"/>
    <x v="0"/>
    <n v="57"/>
    <s v="Watch"/>
    <x v="1"/>
    <x v="7"/>
    <x v="7"/>
    <n v="2"/>
    <n v="22302"/>
    <n v="0"/>
    <n v="0"/>
    <n v="8028.72"/>
    <n v="137"/>
    <n v="52769.72"/>
    <s v="Card"/>
    <s v="Website"/>
    <s v="Lucknow"/>
    <s v="Uttar Pradesh"/>
    <x v="1"/>
    <n v="9"/>
    <s v="Returned"/>
    <n v="2"/>
    <s v="Cancelled"/>
  </r>
  <r>
    <s v="ORD00586"/>
    <x v="291"/>
    <s v="CUST137"/>
    <s v="Rahul"/>
    <x v="0"/>
    <n v="54"/>
    <s v="Watch"/>
    <x v="1"/>
    <x v="7"/>
    <x v="3"/>
    <n v="4"/>
    <n v="27890"/>
    <n v="5"/>
    <n v="5578"/>
    <n v="19076.759999999998"/>
    <n v="263"/>
    <n v="125321.76"/>
    <s v="Card"/>
    <s v="Mobile App"/>
    <s v="Jaipur"/>
    <s v="Rajasthan"/>
    <x v="1"/>
    <n v="4"/>
    <s v="No Return"/>
    <n v="5"/>
    <s v="Shipped"/>
  </r>
  <r>
    <s v="ORD00587"/>
    <x v="172"/>
    <s v="CUST910"/>
    <s v="Arjun"/>
    <x v="1"/>
    <n v="43"/>
    <s v="Watch"/>
    <x v="1"/>
    <x v="7"/>
    <x v="1"/>
    <n v="1"/>
    <n v="3325"/>
    <n v="15"/>
    <n v="498.75"/>
    <n v="508.72"/>
    <n v="182"/>
    <n v="3516.97"/>
    <s v="Net Banking"/>
    <s v="Mobile App"/>
    <s v="Delhi"/>
    <s v="Delhi"/>
    <x v="1"/>
    <n v="6"/>
    <s v="Returned"/>
    <n v="5"/>
    <s v="Returned"/>
  </r>
  <r>
    <s v="ORD00588"/>
    <x v="292"/>
    <s v="CUST874"/>
    <s v="Sneha"/>
    <x v="1"/>
    <n v="42"/>
    <s v="Keyboard"/>
    <x v="0"/>
    <x v="1"/>
    <x v="9"/>
    <n v="1"/>
    <n v="46035"/>
    <n v="0"/>
    <n v="0"/>
    <n v="8286.2999999999993"/>
    <n v="39"/>
    <n v="54360.3"/>
    <s v="Net Banking"/>
    <s v="Mobile App"/>
    <s v="Bangalore"/>
    <s v="Karnataka"/>
    <x v="2"/>
    <n v="2"/>
    <s v="No Return"/>
    <n v="2"/>
    <s v="Returned"/>
  </r>
  <r>
    <s v="ORD00589"/>
    <x v="61"/>
    <s v="CUST536"/>
    <s v="Karan"/>
    <x v="1"/>
    <n v="26"/>
    <s v="Keyboard"/>
    <x v="0"/>
    <x v="1"/>
    <x v="3"/>
    <n v="4"/>
    <n v="43793"/>
    <n v="0"/>
    <n v="0"/>
    <n v="31530.959999999999"/>
    <n v="187"/>
    <n v="206889.96"/>
    <s v="Net Banking"/>
    <s v="Mobile App"/>
    <s v="Delhi"/>
    <s v="Delhi"/>
    <x v="1"/>
    <n v="2"/>
    <s v="No Return"/>
    <n v="5"/>
    <s v="Returned"/>
  </r>
  <r>
    <s v="ORD00590"/>
    <x v="91"/>
    <s v="CUST447"/>
    <s v="Amit"/>
    <x v="1"/>
    <n v="51"/>
    <s v="Shoes"/>
    <x v="1"/>
    <x v="2"/>
    <x v="4"/>
    <n v="1"/>
    <n v="36558"/>
    <n v="10"/>
    <n v="3655.8"/>
    <n v="5922.4"/>
    <n v="204"/>
    <n v="39028.6"/>
    <s v="Net Banking"/>
    <s v="Website"/>
    <s v="Delhi"/>
    <s v="Delhi"/>
    <x v="1"/>
    <n v="10"/>
    <s v="Returned"/>
    <n v="2"/>
    <s v="Delivered"/>
  </r>
  <r>
    <s v="ORD00591"/>
    <x v="93"/>
    <s v="CUST336"/>
    <s v="Vikas"/>
    <x v="0"/>
    <n v="22"/>
    <s v="Laptop"/>
    <x v="0"/>
    <x v="4"/>
    <x v="4"/>
    <n v="1"/>
    <n v="11976"/>
    <n v="10"/>
    <n v="1197.5999999999999"/>
    <n v="1940.11"/>
    <n v="188"/>
    <n v="12906.51"/>
    <s v="Card"/>
    <s v="Mobile App"/>
    <s v="Pune"/>
    <s v="Maharashtra"/>
    <x v="0"/>
    <n v="9"/>
    <s v="Returned"/>
    <n v="3"/>
    <s v="Shipped"/>
  </r>
  <r>
    <s v="ORD00592"/>
    <x v="187"/>
    <s v="CUST759"/>
    <s v="Priya"/>
    <x v="1"/>
    <n v="33"/>
    <s v="Laptop"/>
    <x v="0"/>
    <x v="4"/>
    <x v="3"/>
    <n v="2"/>
    <n v="30404"/>
    <n v="15"/>
    <n v="9121.2000000000007"/>
    <n v="9303.6200000000008"/>
    <n v="243"/>
    <n v="61233.42"/>
    <s v="UPI"/>
    <s v="Mobile App"/>
    <s v="Bangalore"/>
    <s v="Karnataka"/>
    <x v="2"/>
    <n v="6"/>
    <s v="Returned"/>
    <n v="2"/>
    <s v="Returned"/>
  </r>
  <r>
    <s v="ORD00593"/>
    <x v="151"/>
    <s v="CUST410"/>
    <s v="Riya"/>
    <x v="1"/>
    <n v="35"/>
    <s v="Tablet"/>
    <x v="0"/>
    <x v="8"/>
    <x v="2"/>
    <n v="5"/>
    <n v="19190"/>
    <n v="15"/>
    <n v="14392.5"/>
    <n v="14680.35"/>
    <n v="285"/>
    <n v="96522.85"/>
    <s v="UPI"/>
    <s v="Mobile App"/>
    <s v="Bangalore"/>
    <s v="Karnataka"/>
    <x v="2"/>
    <n v="2"/>
    <s v="Returned"/>
    <n v="2"/>
    <s v="Cancelled"/>
  </r>
  <r>
    <s v="ORD00594"/>
    <x v="60"/>
    <s v="CUST598"/>
    <s v="Sneha"/>
    <x v="1"/>
    <n v="44"/>
    <s v="Camera"/>
    <x v="0"/>
    <x v="5"/>
    <x v="8"/>
    <n v="2"/>
    <n v="13865"/>
    <n v="15"/>
    <n v="4159.5"/>
    <n v="4242.6899999999996"/>
    <n v="362"/>
    <n v="28175.19"/>
    <s v="Net Banking"/>
    <s v="Mobile App"/>
    <s v="Lucknow"/>
    <s v="Uttar Pradesh"/>
    <x v="1"/>
    <n v="4"/>
    <s v="No Return"/>
    <n v="1"/>
    <s v="Cancelled"/>
  </r>
  <r>
    <s v="ORD00595"/>
    <x v="5"/>
    <s v="CUST707"/>
    <s v="Amit"/>
    <x v="1"/>
    <n v="20"/>
    <s v="Phone"/>
    <x v="0"/>
    <x v="6"/>
    <x v="4"/>
    <n v="5"/>
    <n v="45732"/>
    <n v="20"/>
    <n v="45732"/>
    <n v="32927.040000000001"/>
    <n v="346"/>
    <n v="216201.04"/>
    <s v="UPI"/>
    <s v="Website"/>
    <s v="Jaipur"/>
    <s v="Rajasthan"/>
    <x v="1"/>
    <n v="6"/>
    <s v="No Return"/>
    <n v="5"/>
    <s v="Cancelled"/>
  </r>
  <r>
    <s v="ORD00596"/>
    <x v="293"/>
    <s v="CUST638"/>
    <s v="Amit"/>
    <x v="0"/>
    <n v="37"/>
    <s v="Tablet"/>
    <x v="0"/>
    <x v="8"/>
    <x v="1"/>
    <n v="3"/>
    <n v="13690"/>
    <n v="0"/>
    <n v="0"/>
    <n v="7392.6"/>
    <n v="496"/>
    <n v="48958.6"/>
    <s v="Net Banking"/>
    <s v="Website"/>
    <s v="Chandigarh"/>
    <s v="Punjab"/>
    <x v="1"/>
    <n v="8"/>
    <s v="No Return"/>
    <n v="4"/>
    <s v="Shipped"/>
  </r>
  <r>
    <s v="ORD00597"/>
    <x v="294"/>
    <s v="CUST376"/>
    <s v="Anjali"/>
    <x v="0"/>
    <n v="47"/>
    <s v="Phone"/>
    <x v="0"/>
    <x v="6"/>
    <x v="8"/>
    <n v="5"/>
    <n v="35073"/>
    <n v="5"/>
    <n v="8768.25"/>
    <n v="29987.41"/>
    <n v="32"/>
    <n v="196616.17"/>
    <s v="Card"/>
    <s v="Website"/>
    <s v="Pune"/>
    <s v="Maharashtra"/>
    <x v="0"/>
    <n v="1"/>
    <s v="Returned"/>
    <n v="5"/>
    <s v="Delivered"/>
  </r>
  <r>
    <s v="ORD00598"/>
    <x v="111"/>
    <s v="CUST497"/>
    <s v="Arjun"/>
    <x v="0"/>
    <n v="56"/>
    <s v="Phone"/>
    <x v="0"/>
    <x v="6"/>
    <x v="5"/>
    <n v="2"/>
    <n v="24176"/>
    <n v="20"/>
    <n v="9670.4"/>
    <n v="6962.69"/>
    <n v="241"/>
    <n v="45885.29"/>
    <s v="Net Banking"/>
    <s v="Website"/>
    <s v="Bangalore"/>
    <s v="Karnataka"/>
    <x v="2"/>
    <n v="10"/>
    <s v="Returned"/>
    <n v="3"/>
    <s v="Shipped"/>
  </r>
  <r>
    <s v="ORD00599"/>
    <x v="217"/>
    <s v="CUST439"/>
    <s v="Anjali"/>
    <x v="0"/>
    <n v="28"/>
    <s v="Tablet"/>
    <x v="0"/>
    <x v="8"/>
    <x v="9"/>
    <n v="4"/>
    <n v="3776"/>
    <n v="5"/>
    <n v="755.2"/>
    <n v="2582.7800000000002"/>
    <n v="358"/>
    <n v="17289.580000000002"/>
    <s v="UPI"/>
    <s v="Website"/>
    <s v="Bangalore"/>
    <s v="Karnataka"/>
    <x v="2"/>
    <n v="1"/>
    <s v="Returned"/>
    <n v="5"/>
    <s v="Shipped"/>
  </r>
  <r>
    <s v="ORD00600"/>
    <x v="206"/>
    <s v="CUST431"/>
    <s v="Sneha"/>
    <x v="1"/>
    <n v="48"/>
    <s v="Camera"/>
    <x v="0"/>
    <x v="5"/>
    <x v="3"/>
    <n v="2"/>
    <n v="31074"/>
    <n v="20"/>
    <n v="12429.6"/>
    <n v="8949.31"/>
    <n v="343"/>
    <n v="59010.71"/>
    <s v="UPI"/>
    <s v="Mobile App"/>
    <s v="Mumbai"/>
    <s v="Maharashtra"/>
    <x v="0"/>
    <n v="7"/>
    <s v="Returned"/>
    <n v="4"/>
    <s v="Delivered"/>
  </r>
  <r>
    <s v="ORD00601"/>
    <x v="177"/>
    <s v="CUST143"/>
    <s v="Anjali"/>
    <x v="1"/>
    <n v="55"/>
    <s v="Keyboard"/>
    <x v="0"/>
    <x v="1"/>
    <x v="9"/>
    <n v="4"/>
    <n v="34430"/>
    <n v="20"/>
    <n v="27544"/>
    <n v="19831.68"/>
    <n v="63"/>
    <n v="130070.68"/>
    <s v="UPI"/>
    <s v="Mobile App"/>
    <s v="Jaipur"/>
    <s v="Rajasthan"/>
    <x v="1"/>
    <n v="1"/>
    <s v="Returned"/>
    <n v="2"/>
    <s v="Cancelled"/>
  </r>
  <r>
    <s v="ORD00602"/>
    <x v="120"/>
    <s v="CUST726"/>
    <s v="Arjun"/>
    <x v="0"/>
    <n v="56"/>
    <s v="Mouse"/>
    <x v="0"/>
    <x v="9"/>
    <x v="4"/>
    <n v="2"/>
    <n v="39830"/>
    <n v="10"/>
    <n v="7966"/>
    <n v="12904.92"/>
    <n v="432"/>
    <n v="85030.92"/>
    <s v="Cash on Delivery"/>
    <s v="Mobile App"/>
    <s v="Chandigarh"/>
    <s v="Punjab"/>
    <x v="1"/>
    <n v="8"/>
    <s v="Returned"/>
    <n v="2"/>
    <s v="Returned"/>
  </r>
  <r>
    <s v="ORD00603"/>
    <x v="291"/>
    <s v="CUST767"/>
    <s v="Priya"/>
    <x v="0"/>
    <n v="21"/>
    <s v="Mouse"/>
    <x v="0"/>
    <x v="9"/>
    <x v="2"/>
    <n v="2"/>
    <n v="41119"/>
    <n v="5"/>
    <n v="4111.8999999999996"/>
    <n v="14062.7"/>
    <n v="355"/>
    <n v="92543.8"/>
    <s v="Net Banking"/>
    <s v="Website"/>
    <s v="Delhi"/>
    <s v="Delhi"/>
    <x v="1"/>
    <n v="7"/>
    <s v="Returned"/>
    <n v="3"/>
    <s v="Delivered"/>
  </r>
  <r>
    <s v="ORD00604"/>
    <x v="231"/>
    <s v="CUST364"/>
    <s v="Amit"/>
    <x v="1"/>
    <n v="27"/>
    <s v="Camera"/>
    <x v="0"/>
    <x v="5"/>
    <x v="6"/>
    <n v="2"/>
    <n v="35061"/>
    <n v="5"/>
    <n v="3506.1"/>
    <n v="11990.86"/>
    <n v="303"/>
    <n v="78909.759999999995"/>
    <s v="UPI"/>
    <s v="Website"/>
    <s v="Chandigarh"/>
    <s v="Punjab"/>
    <x v="1"/>
    <n v="6"/>
    <s v="No Return"/>
    <n v="1"/>
    <s v="Shipped"/>
  </r>
  <r>
    <s v="ORD00605"/>
    <x v="295"/>
    <s v="CUST351"/>
    <s v="Karan"/>
    <x v="1"/>
    <n v="25"/>
    <s v="Headphones"/>
    <x v="0"/>
    <x v="0"/>
    <x v="2"/>
    <n v="5"/>
    <n v="13176"/>
    <n v="20"/>
    <n v="13176"/>
    <n v="9486.7199999999993"/>
    <n v="109"/>
    <n v="62299.72"/>
    <s v="Cash on Delivery"/>
    <s v="Mobile App"/>
    <s v="Pune"/>
    <s v="Maharashtra"/>
    <x v="0"/>
    <n v="1"/>
    <s v="Returned"/>
    <n v="4"/>
    <s v="Cancelled"/>
  </r>
  <r>
    <s v="ORD00606"/>
    <x v="80"/>
    <s v="CUST699"/>
    <s v="Karan"/>
    <x v="1"/>
    <n v="42"/>
    <s v="Watch"/>
    <x v="1"/>
    <x v="7"/>
    <x v="2"/>
    <n v="5"/>
    <n v="38288"/>
    <n v="10"/>
    <n v="19144"/>
    <n v="31013.279999999999"/>
    <n v="33"/>
    <n v="203342.28"/>
    <s v="Net Banking"/>
    <s v="Mobile App"/>
    <s v="Chandigarh"/>
    <s v="Punjab"/>
    <x v="1"/>
    <n v="2"/>
    <s v="Returned"/>
    <n v="2"/>
    <s v="Shipped"/>
  </r>
  <r>
    <s v="ORD00607"/>
    <x v="282"/>
    <s v="CUST372"/>
    <s v="Amit"/>
    <x v="0"/>
    <n v="23"/>
    <s v="Shoes"/>
    <x v="1"/>
    <x v="2"/>
    <x v="0"/>
    <n v="5"/>
    <n v="34595"/>
    <n v="0"/>
    <n v="0"/>
    <n v="31135.5"/>
    <n v="278"/>
    <n v="204388.5"/>
    <s v="Cash on Delivery"/>
    <s v="Website"/>
    <s v="Chandigarh"/>
    <s v="Punjab"/>
    <x v="1"/>
    <n v="7"/>
    <s v="Returned"/>
    <n v="4"/>
    <s v="Cancelled"/>
  </r>
  <r>
    <s v="ORD00608"/>
    <x v="296"/>
    <s v="CUST786"/>
    <s v="Vikas"/>
    <x v="1"/>
    <n v="45"/>
    <s v="Phone"/>
    <x v="0"/>
    <x v="6"/>
    <x v="9"/>
    <n v="4"/>
    <n v="14803"/>
    <n v="5"/>
    <n v="2960.6"/>
    <n v="10125.25"/>
    <n v="444"/>
    <n v="66820.649999999994"/>
    <s v="Card"/>
    <s v="Website"/>
    <s v="Lucknow"/>
    <s v="Uttar Pradesh"/>
    <x v="1"/>
    <n v="1"/>
    <s v="No Return"/>
    <n v="4"/>
    <s v="Delivered"/>
  </r>
  <r>
    <s v="ORD00609"/>
    <x v="97"/>
    <s v="CUST436"/>
    <s v="Karan"/>
    <x v="1"/>
    <n v="23"/>
    <s v="Watch"/>
    <x v="1"/>
    <x v="7"/>
    <x v="9"/>
    <n v="4"/>
    <n v="46728"/>
    <n v="20"/>
    <n v="37382.400000000001"/>
    <n v="26915.33"/>
    <n v="488"/>
    <n v="176932.93"/>
    <s v="Net Banking"/>
    <s v="Mobile App"/>
    <s v="Pune"/>
    <s v="Maharashtra"/>
    <x v="0"/>
    <n v="6"/>
    <s v="No Return"/>
    <n v="3"/>
    <s v="Shipped"/>
  </r>
  <r>
    <s v="ORD00610"/>
    <x v="294"/>
    <s v="CUST179"/>
    <s v="Amit"/>
    <x v="1"/>
    <n v="56"/>
    <s v="Shoes"/>
    <x v="1"/>
    <x v="2"/>
    <x v="4"/>
    <n v="1"/>
    <n v="27870"/>
    <n v="10"/>
    <n v="2787"/>
    <n v="4514.9399999999996"/>
    <n v="498"/>
    <n v="30095.94"/>
    <s v="Net Banking"/>
    <s v="Mobile App"/>
    <s v="Delhi"/>
    <s v="Delhi"/>
    <x v="1"/>
    <n v="8"/>
    <s v="Returned"/>
    <n v="5"/>
    <s v="Returned"/>
  </r>
  <r>
    <s v="ORD00611"/>
    <x v="143"/>
    <s v="CUST167"/>
    <s v="Riya"/>
    <x v="1"/>
    <n v="45"/>
    <s v="Shoes"/>
    <x v="1"/>
    <x v="2"/>
    <x v="8"/>
    <n v="2"/>
    <n v="19119"/>
    <n v="20"/>
    <n v="7647.6"/>
    <n v="5506.27"/>
    <n v="309"/>
    <n v="36405.67"/>
    <s v="Net Banking"/>
    <s v="Mobile App"/>
    <s v="Jaipur"/>
    <s v="Rajasthan"/>
    <x v="1"/>
    <n v="5"/>
    <s v="No Return"/>
    <n v="3"/>
    <s v="Shipped"/>
  </r>
  <r>
    <s v="ORD00612"/>
    <x v="135"/>
    <s v="CUST760"/>
    <s v="Rahul"/>
    <x v="0"/>
    <n v="30"/>
    <s v="Watch"/>
    <x v="1"/>
    <x v="7"/>
    <x v="6"/>
    <n v="5"/>
    <n v="17738"/>
    <n v="20"/>
    <n v="17738"/>
    <n v="12771.36"/>
    <n v="196"/>
    <n v="83919.360000000001"/>
    <s v="Card"/>
    <s v="Website"/>
    <s v="Pune"/>
    <s v="Maharashtra"/>
    <x v="0"/>
    <n v="10"/>
    <s v="No Return"/>
    <n v="2"/>
    <s v="Cancelled"/>
  </r>
  <r>
    <s v="ORD00613"/>
    <x v="297"/>
    <s v="CUST673"/>
    <s v="Anjali"/>
    <x v="0"/>
    <n v="60"/>
    <s v="Shoes"/>
    <x v="1"/>
    <x v="2"/>
    <x v="8"/>
    <n v="5"/>
    <n v="43569"/>
    <n v="20"/>
    <n v="43569"/>
    <n v="31369.68"/>
    <n v="221"/>
    <n v="205866.68"/>
    <s v="UPI"/>
    <s v="Mobile App"/>
    <s v="Jaipur"/>
    <s v="Rajasthan"/>
    <x v="1"/>
    <n v="10"/>
    <s v="Returned"/>
    <n v="2"/>
    <s v="Returned"/>
  </r>
  <r>
    <s v="ORD00614"/>
    <x v="298"/>
    <s v="CUST132"/>
    <s v="Anjali"/>
    <x v="1"/>
    <n v="35"/>
    <s v="Shoes"/>
    <x v="1"/>
    <x v="2"/>
    <x v="7"/>
    <n v="1"/>
    <n v="30905"/>
    <n v="15"/>
    <n v="4635.75"/>
    <n v="4728.47"/>
    <n v="324"/>
    <n v="31321.72"/>
    <s v="Cash on Delivery"/>
    <s v="Mobile App"/>
    <s v="Pune"/>
    <s v="Maharashtra"/>
    <x v="0"/>
    <n v="10"/>
    <s v="Returned"/>
    <n v="1"/>
    <s v="Cancelled"/>
  </r>
  <r>
    <s v="ORD00615"/>
    <x v="181"/>
    <s v="CUST381"/>
    <s v="Riya"/>
    <x v="0"/>
    <n v="58"/>
    <s v="Mouse"/>
    <x v="0"/>
    <x v="9"/>
    <x v="6"/>
    <n v="4"/>
    <n v="41766"/>
    <n v="0"/>
    <n v="0"/>
    <n v="30071.52"/>
    <n v="436"/>
    <n v="197571.52"/>
    <s v="Cash on Delivery"/>
    <s v="Mobile App"/>
    <s v="Delhi"/>
    <s v="Delhi"/>
    <x v="1"/>
    <n v="2"/>
    <s v="Returned"/>
    <n v="2"/>
    <s v="Cancelled"/>
  </r>
  <r>
    <s v="ORD00616"/>
    <x v="58"/>
    <s v="CUST751"/>
    <s v="Priya"/>
    <x v="1"/>
    <n v="42"/>
    <s v="Laptop"/>
    <x v="0"/>
    <x v="4"/>
    <x v="7"/>
    <n v="2"/>
    <n v="21383"/>
    <n v="20"/>
    <n v="8553.2000000000007"/>
    <n v="6158.3"/>
    <n v="235"/>
    <n v="40606.1"/>
    <s v="Cash on Delivery"/>
    <s v="Website"/>
    <s v="Lucknow"/>
    <s v="Uttar Pradesh"/>
    <x v="1"/>
    <n v="2"/>
    <s v="Returned"/>
    <n v="4"/>
    <s v="Returned"/>
  </r>
  <r>
    <s v="ORD00617"/>
    <x v="257"/>
    <s v="CUST387"/>
    <s v="Vikas"/>
    <x v="0"/>
    <n v="42"/>
    <s v="Mouse"/>
    <x v="0"/>
    <x v="9"/>
    <x v="4"/>
    <n v="3"/>
    <n v="6996"/>
    <n v="0"/>
    <n v="0"/>
    <n v="3777.84"/>
    <n v="327"/>
    <n v="25092.84"/>
    <s v="Net Banking"/>
    <s v="Website"/>
    <s v="Chandigarh"/>
    <s v="Punjab"/>
    <x v="1"/>
    <n v="6"/>
    <s v="No Return"/>
    <n v="2"/>
    <s v="Cancelled"/>
  </r>
  <r>
    <s v="ORD00618"/>
    <x v="188"/>
    <s v="CUST120"/>
    <s v="Sneha"/>
    <x v="1"/>
    <n v="50"/>
    <s v="Backpack"/>
    <x v="2"/>
    <x v="3"/>
    <x v="6"/>
    <n v="4"/>
    <n v="47815"/>
    <n v="10"/>
    <n v="19126"/>
    <n v="30984.12"/>
    <n v="23"/>
    <n v="203141.12"/>
    <s v="Card"/>
    <s v="Website"/>
    <s v="Pune"/>
    <s v="Maharashtra"/>
    <x v="0"/>
    <n v="2"/>
    <s v="Returned"/>
    <n v="4"/>
    <s v="Delivered"/>
  </r>
  <r>
    <s v="ORD00619"/>
    <x v="153"/>
    <s v="CUST540"/>
    <s v="Neha"/>
    <x v="1"/>
    <n v="37"/>
    <s v="Mouse"/>
    <x v="0"/>
    <x v="9"/>
    <x v="0"/>
    <n v="4"/>
    <n v="16140"/>
    <n v="20"/>
    <n v="12912"/>
    <n v="9296.64"/>
    <n v="365"/>
    <n v="61309.64"/>
    <s v="Net Banking"/>
    <s v="Website"/>
    <s v="Mumbai"/>
    <s v="Maharashtra"/>
    <x v="0"/>
    <n v="4"/>
    <s v="Returned"/>
    <n v="1"/>
    <s v="Shipped"/>
  </r>
  <r>
    <s v="ORD00620"/>
    <x v="113"/>
    <s v="CUST394"/>
    <s v="Sneha"/>
    <x v="1"/>
    <n v="43"/>
    <s v="Keyboard"/>
    <x v="0"/>
    <x v="1"/>
    <x v="6"/>
    <n v="2"/>
    <n v="1150"/>
    <n v="20"/>
    <n v="460"/>
    <n v="331.2"/>
    <n v="394"/>
    <n v="2565.1999999999998"/>
    <s v="Card"/>
    <s v="Mobile App"/>
    <s v="Jaipur"/>
    <s v="Rajasthan"/>
    <x v="1"/>
    <n v="9"/>
    <s v="No Return"/>
    <n v="2"/>
    <s v="Cancelled"/>
  </r>
  <r>
    <s v="ORD00621"/>
    <x v="270"/>
    <s v="CUST808"/>
    <s v="Vikas"/>
    <x v="0"/>
    <n v="35"/>
    <s v="Camera"/>
    <x v="0"/>
    <x v="5"/>
    <x v="9"/>
    <n v="5"/>
    <n v="4559"/>
    <n v="20"/>
    <n v="4559"/>
    <n v="3282.48"/>
    <n v="202"/>
    <n v="21720.48"/>
    <s v="Cash on Delivery"/>
    <s v="Website"/>
    <s v="Chandigarh"/>
    <s v="Punjab"/>
    <x v="1"/>
    <n v="10"/>
    <s v="No Return"/>
    <n v="1"/>
    <s v="Shipped"/>
  </r>
  <r>
    <s v="ORD00622"/>
    <x v="174"/>
    <s v="CUST948"/>
    <s v="Arjun"/>
    <x v="1"/>
    <n v="51"/>
    <s v="Keyboard"/>
    <x v="0"/>
    <x v="1"/>
    <x v="3"/>
    <n v="5"/>
    <n v="40159"/>
    <n v="5"/>
    <n v="10039.75"/>
    <n v="34335.94"/>
    <n v="207"/>
    <n v="225298.2"/>
    <s v="Net Banking"/>
    <s v="Website"/>
    <s v="Chandigarh"/>
    <s v="Punjab"/>
    <x v="1"/>
    <n v="8"/>
    <s v="Returned"/>
    <n v="3"/>
    <s v="Cancelled"/>
  </r>
  <r>
    <s v="ORD00623"/>
    <x v="92"/>
    <s v="CUST972"/>
    <s v="Rahul"/>
    <x v="1"/>
    <n v="25"/>
    <s v="Backpack"/>
    <x v="2"/>
    <x v="3"/>
    <x v="7"/>
    <n v="2"/>
    <n v="10985"/>
    <n v="5"/>
    <n v="1098.5"/>
    <n v="3756.87"/>
    <n v="120"/>
    <n v="24748.37"/>
    <s v="Card"/>
    <s v="Mobile App"/>
    <s v="Pune"/>
    <s v="Maharashtra"/>
    <x v="0"/>
    <n v="8"/>
    <s v="No Return"/>
    <n v="4"/>
    <s v="Shipped"/>
  </r>
  <r>
    <s v="ORD00624"/>
    <x v="295"/>
    <s v="CUST314"/>
    <s v="Sneha"/>
    <x v="0"/>
    <n v="29"/>
    <s v="Camera"/>
    <x v="0"/>
    <x v="5"/>
    <x v="9"/>
    <n v="1"/>
    <n v="36714"/>
    <n v="0"/>
    <n v="0"/>
    <n v="6608.52"/>
    <n v="425"/>
    <n v="43747.519999999997"/>
    <s v="UPI"/>
    <s v="Mobile App"/>
    <s v="Chandigarh"/>
    <s v="Punjab"/>
    <x v="1"/>
    <n v="2"/>
    <s v="No Return"/>
    <n v="2"/>
    <s v="Cancelled"/>
  </r>
  <r>
    <s v="ORD00625"/>
    <x v="299"/>
    <s v="CUST746"/>
    <s v="Neha"/>
    <x v="0"/>
    <n v="37"/>
    <s v="Phone"/>
    <x v="0"/>
    <x v="6"/>
    <x v="6"/>
    <n v="1"/>
    <n v="19124"/>
    <n v="10"/>
    <n v="1912.4"/>
    <n v="3098.09"/>
    <n v="257"/>
    <n v="20566.689999999999"/>
    <s v="Card"/>
    <s v="Mobile App"/>
    <s v="Chandigarh"/>
    <s v="Punjab"/>
    <x v="1"/>
    <n v="6"/>
    <s v="Returned"/>
    <n v="4"/>
    <s v="Cancelled"/>
  </r>
  <r>
    <s v="ORD00626"/>
    <x v="116"/>
    <s v="CUST682"/>
    <s v="Neha"/>
    <x v="0"/>
    <n v="54"/>
    <s v="Mouse"/>
    <x v="0"/>
    <x v="9"/>
    <x v="6"/>
    <n v="1"/>
    <n v="23713"/>
    <n v="20"/>
    <n v="4742.6000000000004"/>
    <n v="3414.67"/>
    <n v="411"/>
    <n v="22796.07"/>
    <s v="Net Banking"/>
    <s v="Mobile App"/>
    <s v="Patiala"/>
    <s v="Punjab"/>
    <x v="1"/>
    <n v="10"/>
    <s v="Returned"/>
    <n v="5"/>
    <s v="Delivered"/>
  </r>
  <r>
    <s v="ORD00627"/>
    <x v="48"/>
    <s v="CUST901"/>
    <s v="Rahul"/>
    <x v="1"/>
    <n v="58"/>
    <s v="Keyboard"/>
    <x v="0"/>
    <x v="1"/>
    <x v="2"/>
    <n v="3"/>
    <n v="34710"/>
    <n v="20"/>
    <n v="20826"/>
    <n v="14994.72"/>
    <n v="173"/>
    <n v="98471.72"/>
    <s v="Cash on Delivery"/>
    <s v="Mobile App"/>
    <s v="Patiala"/>
    <s v="Punjab"/>
    <x v="1"/>
    <n v="1"/>
    <s v="Returned"/>
    <n v="4"/>
    <s v="Shipped"/>
  </r>
  <r>
    <s v="ORD00628"/>
    <x v="51"/>
    <s v="CUST367"/>
    <s v="Riya"/>
    <x v="1"/>
    <n v="51"/>
    <s v="Laptop"/>
    <x v="0"/>
    <x v="4"/>
    <x v="9"/>
    <n v="3"/>
    <n v="7140"/>
    <n v="0"/>
    <n v="0"/>
    <n v="3855.6"/>
    <n v="484"/>
    <n v="25759.599999999999"/>
    <s v="Cash on Delivery"/>
    <s v="Mobile App"/>
    <s v="Chandigarh"/>
    <s v="Punjab"/>
    <x v="1"/>
    <n v="3"/>
    <s v="Returned"/>
    <n v="3"/>
    <s v="Shipped"/>
  </r>
  <r>
    <s v="ORD00629"/>
    <x v="248"/>
    <s v="CUST491"/>
    <s v="Vikas"/>
    <x v="1"/>
    <n v="56"/>
    <s v="Laptop"/>
    <x v="0"/>
    <x v="4"/>
    <x v="5"/>
    <n v="2"/>
    <n v="28239"/>
    <n v="20"/>
    <n v="11295.6"/>
    <n v="8132.83"/>
    <n v="103"/>
    <n v="53418.23"/>
    <s v="UPI"/>
    <s v="Website"/>
    <s v="Lucknow"/>
    <s v="Uttar Pradesh"/>
    <x v="1"/>
    <n v="3"/>
    <s v="Returned"/>
    <n v="5"/>
    <s v="Returned"/>
  </r>
  <r>
    <s v="ORD00630"/>
    <x v="103"/>
    <s v="CUST815"/>
    <s v="Karan"/>
    <x v="0"/>
    <n v="49"/>
    <s v="Tablet"/>
    <x v="0"/>
    <x v="8"/>
    <x v="3"/>
    <n v="4"/>
    <n v="48282"/>
    <n v="15"/>
    <n v="28969.200000000001"/>
    <n v="29548.58"/>
    <n v="35"/>
    <n v="193742.38"/>
    <s v="Net Banking"/>
    <s v="Mobile App"/>
    <s v="Lucknow"/>
    <s v="Uttar Pradesh"/>
    <x v="1"/>
    <n v="7"/>
    <s v="Returned"/>
    <n v="5"/>
    <s v="Shipped"/>
  </r>
  <r>
    <s v="ORD00631"/>
    <x v="68"/>
    <s v="CUST824"/>
    <s v="Sneha"/>
    <x v="0"/>
    <n v="26"/>
    <s v="Laptop"/>
    <x v="0"/>
    <x v="4"/>
    <x v="8"/>
    <n v="4"/>
    <n v="32877"/>
    <n v="10"/>
    <n v="13150.8"/>
    <n v="21304.3"/>
    <n v="68"/>
    <n v="139729.5"/>
    <s v="Net Banking"/>
    <s v="Mobile App"/>
    <s v="Mumbai"/>
    <s v="Maharashtra"/>
    <x v="0"/>
    <n v="1"/>
    <s v="Returned"/>
    <n v="3"/>
    <s v="Delivered"/>
  </r>
  <r>
    <s v="ORD00632"/>
    <x v="151"/>
    <s v="CUST617"/>
    <s v="Rahul"/>
    <x v="0"/>
    <n v="23"/>
    <s v="Shoes"/>
    <x v="1"/>
    <x v="2"/>
    <x v="9"/>
    <n v="5"/>
    <n v="6859"/>
    <n v="20"/>
    <n v="6859"/>
    <n v="4938.4799999999996"/>
    <n v="489"/>
    <n v="32863.480000000003"/>
    <s v="Card"/>
    <s v="Website"/>
    <s v="Mumbai"/>
    <s v="Maharashtra"/>
    <x v="0"/>
    <n v="8"/>
    <s v="No Return"/>
    <n v="1"/>
    <s v="Delivered"/>
  </r>
  <r>
    <s v="ORD00633"/>
    <x v="300"/>
    <s v="CUST306"/>
    <s v="Karan"/>
    <x v="0"/>
    <n v="56"/>
    <s v="Laptop"/>
    <x v="0"/>
    <x v="4"/>
    <x v="1"/>
    <n v="5"/>
    <n v="6880"/>
    <n v="5"/>
    <n v="1720"/>
    <n v="5882.4"/>
    <n v="355"/>
    <n v="38917.4"/>
    <s v="Cash on Delivery"/>
    <s v="Mobile App"/>
    <s v="Chandigarh"/>
    <s v="Punjab"/>
    <x v="1"/>
    <n v="8"/>
    <s v="Returned"/>
    <n v="4"/>
    <s v="Delivered"/>
  </r>
  <r>
    <s v="ORD00634"/>
    <x v="149"/>
    <s v="CUST306"/>
    <s v="Riya"/>
    <x v="1"/>
    <n v="29"/>
    <s v="Mouse"/>
    <x v="0"/>
    <x v="9"/>
    <x v="0"/>
    <n v="3"/>
    <n v="44405"/>
    <n v="20"/>
    <n v="26643"/>
    <n v="19182.96"/>
    <n v="188"/>
    <n v="125942.96"/>
    <s v="Cash on Delivery"/>
    <s v="Website"/>
    <s v="Bangalore"/>
    <s v="Karnataka"/>
    <x v="2"/>
    <n v="4"/>
    <s v="Returned"/>
    <n v="3"/>
    <s v="Delivered"/>
  </r>
  <r>
    <s v="ORD00635"/>
    <x v="159"/>
    <s v="CUST946"/>
    <s v="Priya"/>
    <x v="1"/>
    <n v="25"/>
    <s v="Watch"/>
    <x v="1"/>
    <x v="7"/>
    <x v="2"/>
    <n v="5"/>
    <n v="36886"/>
    <n v="20"/>
    <n v="36886"/>
    <n v="26557.919999999998"/>
    <n v="302"/>
    <n v="174403.92"/>
    <s v="Card"/>
    <s v="Mobile App"/>
    <s v="Bangalore"/>
    <s v="Karnataka"/>
    <x v="2"/>
    <n v="2"/>
    <s v="Returned"/>
    <n v="3"/>
    <s v="Shipped"/>
  </r>
  <r>
    <s v="ORD00636"/>
    <x v="222"/>
    <s v="CUST310"/>
    <s v="Amit"/>
    <x v="0"/>
    <n v="31"/>
    <s v="Tablet"/>
    <x v="0"/>
    <x v="8"/>
    <x v="8"/>
    <n v="4"/>
    <n v="42144"/>
    <n v="0"/>
    <n v="0"/>
    <n v="30343.68"/>
    <n v="24"/>
    <n v="198943.68"/>
    <s v="Net Banking"/>
    <s v="Website"/>
    <s v="Pune"/>
    <s v="Maharashtra"/>
    <x v="0"/>
    <n v="2"/>
    <s v="Returned"/>
    <n v="1"/>
    <s v="Shipped"/>
  </r>
  <r>
    <s v="ORD00637"/>
    <x v="254"/>
    <s v="CUST101"/>
    <s v="Vikas"/>
    <x v="1"/>
    <n v="28"/>
    <s v="Mouse"/>
    <x v="0"/>
    <x v="9"/>
    <x v="1"/>
    <n v="4"/>
    <n v="48302"/>
    <n v="5"/>
    <n v="9660.4"/>
    <n v="33038.57"/>
    <n v="179"/>
    <n v="216765.17"/>
    <s v="Cash on Delivery"/>
    <s v="Mobile App"/>
    <s v="Delhi"/>
    <s v="Delhi"/>
    <x v="1"/>
    <n v="2"/>
    <s v="Returned"/>
    <n v="2"/>
    <s v="Returned"/>
  </r>
  <r>
    <s v="ORD00638"/>
    <x v="106"/>
    <s v="CUST483"/>
    <s v="Vikas"/>
    <x v="1"/>
    <n v="38"/>
    <s v="Shoes"/>
    <x v="1"/>
    <x v="2"/>
    <x v="9"/>
    <n v="2"/>
    <n v="48941"/>
    <n v="20"/>
    <n v="19576.400000000001"/>
    <n v="14095.01"/>
    <n v="140"/>
    <n v="92540.61"/>
    <s v="Net Banking"/>
    <s v="Website"/>
    <s v="Pune"/>
    <s v="Maharashtra"/>
    <x v="0"/>
    <n v="3"/>
    <s v="Returned"/>
    <n v="1"/>
    <s v="Returned"/>
  </r>
  <r>
    <s v="ORD00639"/>
    <x v="16"/>
    <s v="CUST612"/>
    <s v="Arjun"/>
    <x v="0"/>
    <n v="60"/>
    <s v="Keyboard"/>
    <x v="0"/>
    <x v="1"/>
    <x v="9"/>
    <n v="3"/>
    <n v="2310"/>
    <n v="0"/>
    <n v="0"/>
    <n v="1247.4000000000001"/>
    <n v="179"/>
    <n v="8356.4"/>
    <s v="UPI"/>
    <s v="Website"/>
    <s v="Patiala"/>
    <s v="Punjab"/>
    <x v="1"/>
    <n v="8"/>
    <s v="Returned"/>
    <n v="2"/>
    <s v="Shipped"/>
  </r>
  <r>
    <s v="ORD00640"/>
    <x v="119"/>
    <s v="CUST381"/>
    <s v="Anjali"/>
    <x v="0"/>
    <n v="51"/>
    <s v="Shoes"/>
    <x v="1"/>
    <x v="2"/>
    <x v="3"/>
    <n v="3"/>
    <n v="23961"/>
    <n v="15"/>
    <n v="10782.45"/>
    <n v="10998.1"/>
    <n v="321"/>
    <n v="72419.649999999994"/>
    <s v="UPI"/>
    <s v="Website"/>
    <s v="Bangalore"/>
    <s v="Karnataka"/>
    <x v="2"/>
    <n v="5"/>
    <s v="Returned"/>
    <n v="3"/>
    <s v="Delivered"/>
  </r>
  <r>
    <s v="ORD00641"/>
    <x v="243"/>
    <s v="CUST944"/>
    <s v="Neha"/>
    <x v="1"/>
    <n v="46"/>
    <s v="Shoes"/>
    <x v="1"/>
    <x v="2"/>
    <x v="0"/>
    <n v="1"/>
    <n v="4128"/>
    <n v="15"/>
    <n v="619.20000000000005"/>
    <n v="631.58000000000004"/>
    <n v="70"/>
    <n v="4210.38"/>
    <s v="Net Banking"/>
    <s v="Website"/>
    <s v="Lucknow"/>
    <s v="Uttar Pradesh"/>
    <x v="1"/>
    <n v="6"/>
    <s v="No Return"/>
    <n v="4"/>
    <s v="Cancelled"/>
  </r>
  <r>
    <s v="ORD00642"/>
    <x v="239"/>
    <s v="CUST997"/>
    <s v="Riya"/>
    <x v="0"/>
    <n v="51"/>
    <s v="Shoes"/>
    <x v="1"/>
    <x v="2"/>
    <x v="3"/>
    <n v="3"/>
    <n v="11238"/>
    <n v="10"/>
    <n v="3371.4"/>
    <n v="5461.67"/>
    <n v="201"/>
    <n v="36005.269999999997"/>
    <s v="Card"/>
    <s v="Mobile App"/>
    <s v="Mumbai"/>
    <s v="Maharashtra"/>
    <x v="0"/>
    <n v="5"/>
    <s v="No Return"/>
    <n v="1"/>
    <s v="Cancelled"/>
  </r>
  <r>
    <s v="ORD00643"/>
    <x v="21"/>
    <s v="CUST687"/>
    <s v="Amit"/>
    <x v="0"/>
    <n v="38"/>
    <s v="Headphones"/>
    <x v="0"/>
    <x v="0"/>
    <x v="3"/>
    <n v="2"/>
    <n v="46694"/>
    <n v="10"/>
    <n v="9338.7999999999993"/>
    <n v="15128.86"/>
    <n v="86"/>
    <n v="99264.06"/>
    <s v="Card"/>
    <s v="Website"/>
    <s v="Jaipur"/>
    <s v="Rajasthan"/>
    <x v="1"/>
    <n v="6"/>
    <s v="No Return"/>
    <n v="4"/>
    <s v="Shipped"/>
  </r>
  <r>
    <s v="ORD00644"/>
    <x v="25"/>
    <s v="CUST461"/>
    <s v="Priya"/>
    <x v="0"/>
    <n v="35"/>
    <s v="Phone"/>
    <x v="0"/>
    <x v="6"/>
    <x v="2"/>
    <n v="5"/>
    <n v="34344"/>
    <n v="20"/>
    <n v="34344"/>
    <n v="24727.68"/>
    <n v="473"/>
    <n v="162576.68"/>
    <s v="Net Banking"/>
    <s v="Mobile App"/>
    <s v="Delhi"/>
    <s v="Delhi"/>
    <x v="1"/>
    <n v="5"/>
    <s v="Returned"/>
    <n v="5"/>
    <s v="Cancelled"/>
  </r>
  <r>
    <s v="ORD00645"/>
    <x v="24"/>
    <s v="CUST121"/>
    <s v="Neha"/>
    <x v="1"/>
    <n v="22"/>
    <s v="Tablet"/>
    <x v="0"/>
    <x v="8"/>
    <x v="4"/>
    <n v="2"/>
    <n v="36921"/>
    <n v="20"/>
    <n v="14768.4"/>
    <n v="10633.25"/>
    <n v="288"/>
    <n v="69994.850000000006"/>
    <s v="UPI"/>
    <s v="Mobile App"/>
    <s v="Chandigarh"/>
    <s v="Punjab"/>
    <x v="1"/>
    <n v="7"/>
    <s v="Returned"/>
    <n v="5"/>
    <s v="Cancelled"/>
  </r>
  <r>
    <s v="ORD00646"/>
    <x v="46"/>
    <s v="CUST299"/>
    <s v="Priya"/>
    <x v="0"/>
    <n v="34"/>
    <s v="Headphones"/>
    <x v="0"/>
    <x v="0"/>
    <x v="6"/>
    <n v="3"/>
    <n v="4374"/>
    <n v="20"/>
    <n v="2624.4"/>
    <n v="1889.57"/>
    <n v="36"/>
    <n v="12423.17"/>
    <s v="Card"/>
    <s v="Mobile App"/>
    <s v="Chandigarh"/>
    <s v="Punjab"/>
    <x v="1"/>
    <n v="9"/>
    <s v="Returned"/>
    <n v="1"/>
    <s v="Shipped"/>
  </r>
  <r>
    <s v="ORD00647"/>
    <x v="90"/>
    <s v="CUST751"/>
    <s v="Amit"/>
    <x v="0"/>
    <n v="24"/>
    <s v="Laptop"/>
    <x v="0"/>
    <x v="4"/>
    <x v="5"/>
    <n v="5"/>
    <n v="31044"/>
    <n v="20"/>
    <n v="31044"/>
    <n v="22351.68"/>
    <n v="403"/>
    <n v="146930.68"/>
    <s v="Card"/>
    <s v="Website"/>
    <s v="Jaipur"/>
    <s v="Rajasthan"/>
    <x v="1"/>
    <n v="5"/>
    <s v="Returned"/>
    <n v="2"/>
    <s v="Returned"/>
  </r>
  <r>
    <s v="ORD00648"/>
    <x v="117"/>
    <s v="CUST434"/>
    <s v="Riya"/>
    <x v="1"/>
    <n v="57"/>
    <s v="Backpack"/>
    <x v="2"/>
    <x v="3"/>
    <x v="3"/>
    <n v="3"/>
    <n v="43444"/>
    <n v="0"/>
    <n v="0"/>
    <n v="23459.759999999998"/>
    <n v="238"/>
    <n v="154029.76000000001"/>
    <s v="Net Banking"/>
    <s v="Website"/>
    <s v="Pune"/>
    <s v="Maharashtra"/>
    <x v="0"/>
    <n v="10"/>
    <s v="No Return"/>
    <n v="4"/>
    <s v="Shipped"/>
  </r>
  <r>
    <s v="ORD00649"/>
    <x v="131"/>
    <s v="CUST302"/>
    <s v="Vikas"/>
    <x v="0"/>
    <n v="41"/>
    <s v="Keyboard"/>
    <x v="0"/>
    <x v="1"/>
    <x v="0"/>
    <n v="2"/>
    <n v="38898"/>
    <n v="10"/>
    <n v="7779.6"/>
    <n v="12602.95"/>
    <n v="277"/>
    <n v="82896.350000000006"/>
    <s v="Net Banking"/>
    <s v="Website"/>
    <s v="Chandigarh"/>
    <s v="Punjab"/>
    <x v="1"/>
    <n v="10"/>
    <s v="No Return"/>
    <n v="1"/>
    <s v="Shipped"/>
  </r>
  <r>
    <s v="ORD00650"/>
    <x v="187"/>
    <s v="CUST858"/>
    <s v="Neha"/>
    <x v="1"/>
    <n v="51"/>
    <s v="Camera"/>
    <x v="0"/>
    <x v="5"/>
    <x v="0"/>
    <n v="3"/>
    <n v="25634"/>
    <n v="20"/>
    <n v="15380.4"/>
    <n v="11073.89"/>
    <n v="490"/>
    <n v="73085.490000000005"/>
    <s v="Net Banking"/>
    <s v="Website"/>
    <s v="Patiala"/>
    <s v="Punjab"/>
    <x v="1"/>
    <n v="10"/>
    <s v="No Return"/>
    <n v="1"/>
    <s v="Returned"/>
  </r>
  <r>
    <s v="ORD00651"/>
    <x v="186"/>
    <s v="CUST659"/>
    <s v="Anjali"/>
    <x v="1"/>
    <n v="36"/>
    <s v="Laptop"/>
    <x v="0"/>
    <x v="4"/>
    <x v="3"/>
    <n v="1"/>
    <n v="18070"/>
    <n v="5"/>
    <n v="903.5"/>
    <n v="3089.97"/>
    <n v="495"/>
    <n v="20751.47"/>
    <s v="Card"/>
    <s v="Website"/>
    <s v="Patiala"/>
    <s v="Punjab"/>
    <x v="1"/>
    <n v="6"/>
    <s v="No Return"/>
    <n v="4"/>
    <s v="Delivered"/>
  </r>
  <r>
    <s v="ORD00652"/>
    <x v="301"/>
    <s v="CUST265"/>
    <s v="Priya"/>
    <x v="1"/>
    <n v="56"/>
    <s v="Keyboard"/>
    <x v="0"/>
    <x v="1"/>
    <x v="2"/>
    <n v="1"/>
    <n v="25503"/>
    <n v="15"/>
    <n v="3825.45"/>
    <n v="3901.96"/>
    <n v="372"/>
    <n v="25951.51"/>
    <s v="Card"/>
    <s v="Mobile App"/>
    <s v="Patiala"/>
    <s v="Punjab"/>
    <x v="1"/>
    <n v="1"/>
    <s v="Returned"/>
    <n v="2"/>
    <s v="Returned"/>
  </r>
  <r>
    <s v="ORD00653"/>
    <x v="302"/>
    <s v="CUST130"/>
    <s v="Priya"/>
    <x v="0"/>
    <n v="48"/>
    <s v="Camera"/>
    <x v="0"/>
    <x v="5"/>
    <x v="1"/>
    <n v="3"/>
    <n v="23347"/>
    <n v="20"/>
    <n v="14008.2"/>
    <n v="10085.9"/>
    <n v="18"/>
    <n v="66136.7"/>
    <s v="Card"/>
    <s v="Website"/>
    <s v="Jaipur"/>
    <s v="Rajasthan"/>
    <x v="1"/>
    <n v="4"/>
    <s v="No Return"/>
    <n v="2"/>
    <s v="Shipped"/>
  </r>
  <r>
    <s v="ORD00654"/>
    <x v="40"/>
    <s v="CUST198"/>
    <s v="Sneha"/>
    <x v="1"/>
    <n v="37"/>
    <s v="Mouse"/>
    <x v="0"/>
    <x v="9"/>
    <x v="9"/>
    <n v="3"/>
    <n v="34998"/>
    <n v="0"/>
    <n v="0"/>
    <n v="18898.919999999998"/>
    <n v="218"/>
    <n v="124110.92"/>
    <s v="Card"/>
    <s v="Website"/>
    <s v="Chandigarh"/>
    <s v="Punjab"/>
    <x v="1"/>
    <n v="3"/>
    <s v="Returned"/>
    <n v="5"/>
    <s v="Returned"/>
  </r>
  <r>
    <s v="ORD00655"/>
    <x v="249"/>
    <s v="CUST387"/>
    <s v="Sneha"/>
    <x v="1"/>
    <n v="60"/>
    <s v="Watch"/>
    <x v="1"/>
    <x v="7"/>
    <x v="6"/>
    <n v="2"/>
    <n v="20237"/>
    <n v="20"/>
    <n v="8094.8"/>
    <n v="5828.26"/>
    <n v="329"/>
    <n v="38536.46"/>
    <s v="UPI"/>
    <s v="Website"/>
    <s v="Jaipur"/>
    <s v="Rajasthan"/>
    <x v="1"/>
    <n v="3"/>
    <s v="Returned"/>
    <n v="4"/>
    <s v="Shipped"/>
  </r>
  <r>
    <s v="ORD00656"/>
    <x v="303"/>
    <s v="CUST478"/>
    <s v="Rahul"/>
    <x v="0"/>
    <n v="30"/>
    <s v="Tablet"/>
    <x v="0"/>
    <x v="8"/>
    <x v="0"/>
    <n v="5"/>
    <n v="48600"/>
    <n v="15"/>
    <n v="36450"/>
    <n v="37179"/>
    <n v="201"/>
    <n v="243930"/>
    <s v="Card"/>
    <s v="Mobile App"/>
    <s v="Pune"/>
    <s v="Maharashtra"/>
    <x v="0"/>
    <n v="8"/>
    <s v="No Return"/>
    <n v="1"/>
    <s v="Delivered"/>
  </r>
  <r>
    <s v="ORD00657"/>
    <x v="115"/>
    <s v="CUST328"/>
    <s v="Karan"/>
    <x v="0"/>
    <n v="32"/>
    <s v="Headphones"/>
    <x v="0"/>
    <x v="0"/>
    <x v="3"/>
    <n v="5"/>
    <n v="22607"/>
    <n v="15"/>
    <n v="16955.25"/>
    <n v="17294.349999999999"/>
    <n v="90"/>
    <n v="113464.1"/>
    <s v="UPI"/>
    <s v="Website"/>
    <s v="Mumbai"/>
    <s v="Maharashtra"/>
    <x v="0"/>
    <n v="6"/>
    <s v="No Return"/>
    <n v="5"/>
    <s v="Shipped"/>
  </r>
  <r>
    <s v="ORD00658"/>
    <x v="92"/>
    <s v="CUST412"/>
    <s v="Priya"/>
    <x v="1"/>
    <n v="19"/>
    <s v="Phone"/>
    <x v="0"/>
    <x v="6"/>
    <x v="3"/>
    <n v="3"/>
    <n v="35119"/>
    <n v="10"/>
    <n v="10535.7"/>
    <n v="17067.830000000002"/>
    <n v="267"/>
    <n v="112156.13"/>
    <s v="Cash on Delivery"/>
    <s v="Website"/>
    <s v="Jaipur"/>
    <s v="Rajasthan"/>
    <x v="1"/>
    <n v="5"/>
    <s v="Returned"/>
    <n v="2"/>
    <s v="Shipped"/>
  </r>
  <r>
    <s v="ORD00659"/>
    <x v="304"/>
    <s v="CUST559"/>
    <s v="Rahul"/>
    <x v="0"/>
    <n v="49"/>
    <s v="Camera"/>
    <x v="0"/>
    <x v="5"/>
    <x v="2"/>
    <n v="1"/>
    <n v="23303"/>
    <n v="10"/>
    <n v="2330.3000000000002"/>
    <n v="3775.09"/>
    <n v="211"/>
    <n v="24958.79"/>
    <s v="UPI"/>
    <s v="Website"/>
    <s v="Delhi"/>
    <s v="Delhi"/>
    <x v="1"/>
    <n v="10"/>
    <s v="Returned"/>
    <n v="5"/>
    <s v="Delivered"/>
  </r>
  <r>
    <s v="ORD00660"/>
    <x v="305"/>
    <s v="CUST210"/>
    <s v="Priya"/>
    <x v="1"/>
    <n v="47"/>
    <s v="Camera"/>
    <x v="0"/>
    <x v="5"/>
    <x v="8"/>
    <n v="2"/>
    <n v="47952"/>
    <n v="20"/>
    <n v="19180.8"/>
    <n v="13810.18"/>
    <n v="396"/>
    <n v="90929.38"/>
    <s v="Card"/>
    <s v="Website"/>
    <s v="Pune"/>
    <s v="Maharashtra"/>
    <x v="0"/>
    <n v="6"/>
    <s v="No Return"/>
    <n v="4"/>
    <s v="Shipped"/>
  </r>
  <r>
    <s v="ORD00661"/>
    <x v="169"/>
    <s v="CUST370"/>
    <s v="Vikas"/>
    <x v="1"/>
    <n v="56"/>
    <s v="Headphones"/>
    <x v="0"/>
    <x v="0"/>
    <x v="5"/>
    <n v="5"/>
    <n v="32236"/>
    <n v="0"/>
    <n v="0"/>
    <n v="29012.400000000001"/>
    <n v="327"/>
    <n v="190519.4"/>
    <s v="UPI"/>
    <s v="Website"/>
    <s v="Chandigarh"/>
    <s v="Punjab"/>
    <x v="1"/>
    <n v="6"/>
    <s v="No Return"/>
    <n v="4"/>
    <s v="Returned"/>
  </r>
  <r>
    <s v="ORD00662"/>
    <x v="303"/>
    <s v="CUST631"/>
    <s v="Amit"/>
    <x v="1"/>
    <n v="29"/>
    <s v="Camera"/>
    <x v="0"/>
    <x v="5"/>
    <x v="9"/>
    <n v="1"/>
    <n v="35972"/>
    <n v="5"/>
    <n v="1798.6"/>
    <n v="6151.21"/>
    <n v="96"/>
    <n v="40420.61"/>
    <s v="UPI"/>
    <s v="Website"/>
    <s v="Bangalore"/>
    <s v="Karnataka"/>
    <x v="2"/>
    <n v="10"/>
    <s v="No Return"/>
    <n v="4"/>
    <s v="Returned"/>
  </r>
  <r>
    <s v="ORD00663"/>
    <x v="275"/>
    <s v="CUST604"/>
    <s v="Arjun"/>
    <x v="0"/>
    <n v="34"/>
    <s v="Tablet"/>
    <x v="0"/>
    <x v="8"/>
    <x v="0"/>
    <n v="3"/>
    <n v="43548"/>
    <n v="10"/>
    <n v="13064.4"/>
    <n v="21164.33"/>
    <n v="336"/>
    <n v="139079.93"/>
    <s v="UPI"/>
    <s v="Website"/>
    <s v="Patiala"/>
    <s v="Punjab"/>
    <x v="1"/>
    <n v="8"/>
    <s v="No Return"/>
    <n v="4"/>
    <s v="Returned"/>
  </r>
  <r>
    <s v="ORD00664"/>
    <x v="301"/>
    <s v="CUST334"/>
    <s v="Anjali"/>
    <x v="0"/>
    <n v="54"/>
    <s v="Laptop"/>
    <x v="0"/>
    <x v="4"/>
    <x v="4"/>
    <n v="4"/>
    <n v="7915"/>
    <n v="10"/>
    <n v="3166"/>
    <n v="5128.92"/>
    <n v="361"/>
    <n v="33983.919999999998"/>
    <s v="Net Banking"/>
    <s v="Website"/>
    <s v="Bangalore"/>
    <s v="Karnataka"/>
    <x v="2"/>
    <n v="5"/>
    <s v="Returned"/>
    <n v="1"/>
    <s v="Returned"/>
  </r>
  <r>
    <s v="ORD00665"/>
    <x v="61"/>
    <s v="CUST718"/>
    <s v="Karan"/>
    <x v="1"/>
    <n v="45"/>
    <s v="Mouse"/>
    <x v="0"/>
    <x v="9"/>
    <x v="5"/>
    <n v="3"/>
    <n v="3759"/>
    <n v="0"/>
    <n v="0"/>
    <n v="2029.86"/>
    <n v="446"/>
    <n v="13752.86"/>
    <s v="Cash on Delivery"/>
    <s v="Website"/>
    <s v="Jaipur"/>
    <s v="Rajasthan"/>
    <x v="1"/>
    <n v="4"/>
    <s v="No Return"/>
    <n v="4"/>
    <s v="Delivered"/>
  </r>
  <r>
    <s v="ORD00666"/>
    <x v="141"/>
    <s v="CUST246"/>
    <s v="Neha"/>
    <x v="1"/>
    <n v="18"/>
    <s v="Watch"/>
    <x v="1"/>
    <x v="7"/>
    <x v="7"/>
    <n v="1"/>
    <n v="17726"/>
    <n v="10"/>
    <n v="1772.6"/>
    <n v="2871.61"/>
    <n v="165"/>
    <n v="18990.009999999998"/>
    <s v="Net Banking"/>
    <s v="Website"/>
    <s v="Chandigarh"/>
    <s v="Punjab"/>
    <x v="1"/>
    <n v="8"/>
    <s v="Returned"/>
    <n v="5"/>
    <s v="Returned"/>
  </r>
  <r>
    <s v="ORD00667"/>
    <x v="135"/>
    <s v="CUST424"/>
    <s v="Priya"/>
    <x v="0"/>
    <n v="56"/>
    <s v="Watch"/>
    <x v="1"/>
    <x v="7"/>
    <x v="1"/>
    <n v="3"/>
    <n v="13518"/>
    <n v="0"/>
    <n v="0"/>
    <n v="7299.72"/>
    <n v="220"/>
    <n v="48073.72"/>
    <s v="Net Banking"/>
    <s v="Mobile App"/>
    <s v="Patiala"/>
    <s v="Punjab"/>
    <x v="1"/>
    <n v="9"/>
    <s v="No Return"/>
    <n v="4"/>
    <s v="Returned"/>
  </r>
  <r>
    <s v="ORD00668"/>
    <x v="266"/>
    <s v="CUST826"/>
    <s v="Karan"/>
    <x v="0"/>
    <n v="43"/>
    <s v="Headphones"/>
    <x v="0"/>
    <x v="0"/>
    <x v="8"/>
    <n v="5"/>
    <n v="48662"/>
    <n v="0"/>
    <n v="0"/>
    <n v="43795.8"/>
    <n v="270"/>
    <n v="287375.8"/>
    <s v="Cash on Delivery"/>
    <s v="Mobile App"/>
    <s v="Mumbai"/>
    <s v="Maharashtra"/>
    <x v="0"/>
    <n v="10"/>
    <s v="No Return"/>
    <n v="5"/>
    <s v="Delivered"/>
  </r>
  <r>
    <s v="ORD00669"/>
    <x v="261"/>
    <s v="CUST867"/>
    <s v="Sneha"/>
    <x v="1"/>
    <n v="32"/>
    <s v="Keyboard"/>
    <x v="0"/>
    <x v="1"/>
    <x v="6"/>
    <n v="4"/>
    <n v="48803"/>
    <n v="0"/>
    <n v="0"/>
    <n v="35138.160000000003"/>
    <n v="191"/>
    <n v="230541.16"/>
    <s v="Card"/>
    <s v="Website"/>
    <s v="Mumbai"/>
    <s v="Maharashtra"/>
    <x v="0"/>
    <n v="2"/>
    <s v="No Return"/>
    <n v="2"/>
    <s v="Returned"/>
  </r>
  <r>
    <s v="ORD00670"/>
    <x v="155"/>
    <s v="CUST802"/>
    <s v="Priya"/>
    <x v="0"/>
    <n v="33"/>
    <s v="Laptop"/>
    <x v="0"/>
    <x v="4"/>
    <x v="2"/>
    <n v="1"/>
    <n v="20388"/>
    <n v="0"/>
    <n v="0"/>
    <n v="3669.84"/>
    <n v="118"/>
    <n v="24175.84"/>
    <s v="UPI"/>
    <s v="Website"/>
    <s v="Chandigarh"/>
    <s v="Punjab"/>
    <x v="1"/>
    <n v="2"/>
    <s v="Returned"/>
    <n v="2"/>
    <s v="Shipped"/>
  </r>
  <r>
    <s v="ORD00671"/>
    <x v="133"/>
    <s v="CUST272"/>
    <s v="Karan"/>
    <x v="0"/>
    <n v="54"/>
    <s v="Shoes"/>
    <x v="1"/>
    <x v="2"/>
    <x v="3"/>
    <n v="1"/>
    <n v="38234"/>
    <n v="15"/>
    <n v="5735.1"/>
    <n v="5849.8"/>
    <n v="117"/>
    <n v="38465.699999999997"/>
    <s v="Net Banking"/>
    <s v="Website"/>
    <s v="Pune"/>
    <s v="Maharashtra"/>
    <x v="0"/>
    <n v="6"/>
    <s v="Returned"/>
    <n v="3"/>
    <s v="Cancelled"/>
  </r>
  <r>
    <s v="ORD00672"/>
    <x v="102"/>
    <s v="CUST650"/>
    <s v="Arjun"/>
    <x v="1"/>
    <n v="26"/>
    <s v="Tablet"/>
    <x v="0"/>
    <x v="8"/>
    <x v="7"/>
    <n v="3"/>
    <n v="36323"/>
    <n v="10"/>
    <n v="10896.9"/>
    <n v="17652.98"/>
    <n v="446"/>
    <n v="116171.08"/>
    <s v="Card"/>
    <s v="Website"/>
    <s v="Pune"/>
    <s v="Maharashtra"/>
    <x v="0"/>
    <n v="3"/>
    <s v="No Return"/>
    <n v="2"/>
    <s v="Delivered"/>
  </r>
  <r>
    <s v="ORD00673"/>
    <x v="225"/>
    <s v="CUST513"/>
    <s v="Riya"/>
    <x v="0"/>
    <n v="28"/>
    <s v="Headphones"/>
    <x v="0"/>
    <x v="0"/>
    <x v="4"/>
    <n v="1"/>
    <n v="37469"/>
    <n v="10"/>
    <n v="3746.9"/>
    <n v="6069.98"/>
    <n v="343"/>
    <n v="40135.08"/>
    <s v="Cash on Delivery"/>
    <s v="Mobile App"/>
    <s v="Pune"/>
    <s v="Maharashtra"/>
    <x v="0"/>
    <n v="8"/>
    <s v="Returned"/>
    <n v="3"/>
    <s v="Shipped"/>
  </r>
  <r>
    <s v="ORD00674"/>
    <x v="119"/>
    <s v="CUST838"/>
    <s v="Amit"/>
    <x v="0"/>
    <n v="40"/>
    <s v="Backpack"/>
    <x v="2"/>
    <x v="3"/>
    <x v="3"/>
    <n v="2"/>
    <n v="8036"/>
    <n v="15"/>
    <n v="2410.8000000000002"/>
    <n v="2459.02"/>
    <n v="129"/>
    <n v="16249.22"/>
    <s v="Net Banking"/>
    <s v="Mobile App"/>
    <s v="Jaipur"/>
    <s v="Rajasthan"/>
    <x v="1"/>
    <n v="8"/>
    <s v="Returned"/>
    <n v="5"/>
    <s v="Returned"/>
  </r>
  <r>
    <s v="ORD00675"/>
    <x v="30"/>
    <s v="CUST753"/>
    <s v="Rahul"/>
    <x v="1"/>
    <n v="34"/>
    <s v="Shoes"/>
    <x v="1"/>
    <x v="2"/>
    <x v="9"/>
    <n v="1"/>
    <n v="7033"/>
    <n v="0"/>
    <n v="0"/>
    <n v="1265.94"/>
    <n v="330"/>
    <n v="8628.94"/>
    <s v="UPI"/>
    <s v="Mobile App"/>
    <s v="Delhi"/>
    <s v="Delhi"/>
    <x v="1"/>
    <n v="9"/>
    <s v="No Return"/>
    <n v="5"/>
    <s v="Returned"/>
  </r>
  <r>
    <s v="ORD00676"/>
    <x v="262"/>
    <s v="CUST296"/>
    <s v="Rahul"/>
    <x v="1"/>
    <n v="54"/>
    <s v="Backpack"/>
    <x v="2"/>
    <x v="3"/>
    <x v="7"/>
    <n v="3"/>
    <n v="21275"/>
    <n v="10"/>
    <n v="6382.5"/>
    <n v="10339.65"/>
    <n v="126"/>
    <n v="67908.149999999994"/>
    <s v="Card"/>
    <s v="Website"/>
    <s v="Jaipur"/>
    <s v="Rajasthan"/>
    <x v="1"/>
    <n v="7"/>
    <s v="Returned"/>
    <n v="5"/>
    <s v="Returned"/>
  </r>
  <r>
    <s v="ORD00677"/>
    <x v="128"/>
    <s v="CUST344"/>
    <s v="Neha"/>
    <x v="0"/>
    <n v="26"/>
    <s v="Keyboard"/>
    <x v="0"/>
    <x v="1"/>
    <x v="0"/>
    <n v="1"/>
    <n v="30273"/>
    <n v="0"/>
    <n v="0"/>
    <n v="5449.14"/>
    <n v="128"/>
    <n v="35850.14"/>
    <s v="Cash on Delivery"/>
    <s v="Website"/>
    <s v="Lucknow"/>
    <s v="Uttar Pradesh"/>
    <x v="1"/>
    <n v="3"/>
    <s v="Returned"/>
    <n v="2"/>
    <s v="Shipped"/>
  </r>
  <r>
    <s v="ORD00678"/>
    <x v="187"/>
    <s v="CUST121"/>
    <s v="Karan"/>
    <x v="0"/>
    <n v="46"/>
    <s v="Keyboard"/>
    <x v="0"/>
    <x v="1"/>
    <x v="4"/>
    <n v="5"/>
    <n v="35557"/>
    <n v="20"/>
    <n v="35557"/>
    <n v="25601.040000000001"/>
    <n v="86"/>
    <n v="167915.04"/>
    <s v="UPI"/>
    <s v="Website"/>
    <s v="Mumbai"/>
    <s v="Maharashtra"/>
    <x v="0"/>
    <n v="9"/>
    <s v="Returned"/>
    <n v="1"/>
    <s v="Returned"/>
  </r>
  <r>
    <s v="ORD00679"/>
    <x v="306"/>
    <s v="CUST683"/>
    <s v="Sneha"/>
    <x v="1"/>
    <n v="43"/>
    <s v="Camera"/>
    <x v="0"/>
    <x v="5"/>
    <x v="7"/>
    <n v="4"/>
    <n v="43332"/>
    <n v="20"/>
    <n v="34665.599999999999"/>
    <n v="24959.23"/>
    <n v="354"/>
    <n v="163975.63"/>
    <s v="UPI"/>
    <s v="Mobile App"/>
    <s v="Lucknow"/>
    <s v="Uttar Pradesh"/>
    <x v="1"/>
    <n v="1"/>
    <s v="Returned"/>
    <n v="4"/>
    <s v="Delivered"/>
  </r>
  <r>
    <s v="ORD00680"/>
    <x v="205"/>
    <s v="CUST101"/>
    <s v="Arjun"/>
    <x v="1"/>
    <n v="41"/>
    <s v="Tablet"/>
    <x v="0"/>
    <x v="8"/>
    <x v="7"/>
    <n v="5"/>
    <n v="10495"/>
    <n v="10"/>
    <n v="5247.5"/>
    <n v="8500.9500000000007"/>
    <n v="92"/>
    <n v="55820.45"/>
    <s v="Card"/>
    <s v="Mobile App"/>
    <s v="Patiala"/>
    <s v="Punjab"/>
    <x v="1"/>
    <n v="8"/>
    <s v="No Return"/>
    <n v="4"/>
    <s v="Delivered"/>
  </r>
  <r>
    <s v="ORD00681"/>
    <x v="229"/>
    <s v="CUST731"/>
    <s v="Arjun"/>
    <x v="0"/>
    <n v="19"/>
    <s v="Phone"/>
    <x v="0"/>
    <x v="6"/>
    <x v="5"/>
    <n v="4"/>
    <n v="8623"/>
    <n v="5"/>
    <n v="1724.6"/>
    <n v="5898.13"/>
    <n v="358"/>
    <n v="39023.53"/>
    <s v="Net Banking"/>
    <s v="Mobile App"/>
    <s v="Lucknow"/>
    <s v="Uttar Pradesh"/>
    <x v="1"/>
    <n v="9"/>
    <s v="Returned"/>
    <n v="2"/>
    <s v="Returned"/>
  </r>
  <r>
    <s v="ORD00682"/>
    <x v="243"/>
    <s v="CUST427"/>
    <s v="Rahul"/>
    <x v="1"/>
    <n v="33"/>
    <s v="Camera"/>
    <x v="0"/>
    <x v="5"/>
    <x v="8"/>
    <n v="1"/>
    <n v="12855"/>
    <n v="0"/>
    <n v="0"/>
    <n v="2313.9"/>
    <n v="289"/>
    <n v="15457.9"/>
    <s v="Card"/>
    <s v="Mobile App"/>
    <s v="Chandigarh"/>
    <s v="Punjab"/>
    <x v="1"/>
    <n v="1"/>
    <s v="Returned"/>
    <n v="2"/>
    <s v="Delivered"/>
  </r>
  <r>
    <s v="ORD00683"/>
    <x v="94"/>
    <s v="CUST996"/>
    <s v="Arjun"/>
    <x v="0"/>
    <n v="38"/>
    <s v="Watch"/>
    <x v="1"/>
    <x v="7"/>
    <x v="8"/>
    <n v="5"/>
    <n v="7313"/>
    <n v="10"/>
    <n v="3656.5"/>
    <n v="5923.53"/>
    <n v="78"/>
    <n v="38910.03"/>
    <s v="Cash on Delivery"/>
    <s v="Website"/>
    <s v="Lucknow"/>
    <s v="Uttar Pradesh"/>
    <x v="1"/>
    <n v="1"/>
    <s v="Returned"/>
    <n v="3"/>
    <s v="Shipped"/>
  </r>
  <r>
    <s v="ORD00684"/>
    <x v="307"/>
    <s v="CUST667"/>
    <s v="Karan"/>
    <x v="0"/>
    <n v="29"/>
    <s v="Camera"/>
    <x v="0"/>
    <x v="5"/>
    <x v="5"/>
    <n v="1"/>
    <n v="19819"/>
    <n v="0"/>
    <n v="0"/>
    <n v="3567.42"/>
    <n v="273"/>
    <n v="23659.42"/>
    <s v="Net Banking"/>
    <s v="Mobile App"/>
    <s v="Mumbai"/>
    <s v="Maharashtra"/>
    <x v="0"/>
    <n v="3"/>
    <s v="Returned"/>
    <n v="2"/>
    <s v="Delivered"/>
  </r>
  <r>
    <s v="ORD00685"/>
    <x v="228"/>
    <s v="CUST835"/>
    <s v="Karan"/>
    <x v="1"/>
    <n v="30"/>
    <s v="Headphones"/>
    <x v="0"/>
    <x v="0"/>
    <x v="7"/>
    <n v="5"/>
    <n v="49125"/>
    <n v="0"/>
    <n v="0"/>
    <n v="44212.5"/>
    <n v="132"/>
    <n v="289969.5"/>
    <s v="UPI"/>
    <s v="Mobile App"/>
    <s v="Lucknow"/>
    <s v="Uttar Pradesh"/>
    <x v="1"/>
    <n v="2"/>
    <s v="No Return"/>
    <n v="1"/>
    <s v="Cancelled"/>
  </r>
  <r>
    <s v="ORD00686"/>
    <x v="301"/>
    <s v="CUST384"/>
    <s v="Priya"/>
    <x v="0"/>
    <n v="56"/>
    <s v="Backpack"/>
    <x v="2"/>
    <x v="3"/>
    <x v="3"/>
    <n v="3"/>
    <n v="40023"/>
    <n v="5"/>
    <n v="6003.45"/>
    <n v="20531.8"/>
    <n v="233"/>
    <n v="134830.35"/>
    <s v="Net Banking"/>
    <s v="Mobile App"/>
    <s v="Jaipur"/>
    <s v="Rajasthan"/>
    <x v="1"/>
    <n v="1"/>
    <s v="No Return"/>
    <n v="2"/>
    <s v="Delivered"/>
  </r>
  <r>
    <s v="ORD00687"/>
    <x v="146"/>
    <s v="CUST408"/>
    <s v="Sneha"/>
    <x v="0"/>
    <n v="56"/>
    <s v="Headphones"/>
    <x v="0"/>
    <x v="0"/>
    <x v="4"/>
    <n v="1"/>
    <n v="11177"/>
    <n v="20"/>
    <n v="2235.4"/>
    <n v="1609.49"/>
    <n v="174"/>
    <n v="10725.09"/>
    <s v="UPI"/>
    <s v="Mobile App"/>
    <s v="Jaipur"/>
    <s v="Rajasthan"/>
    <x v="1"/>
    <n v="10"/>
    <s v="No Return"/>
    <n v="5"/>
    <s v="Returned"/>
  </r>
  <r>
    <s v="ORD00688"/>
    <x v="307"/>
    <s v="CUST737"/>
    <s v="Priya"/>
    <x v="0"/>
    <n v="44"/>
    <s v="Laptop"/>
    <x v="0"/>
    <x v="4"/>
    <x v="3"/>
    <n v="4"/>
    <n v="43124"/>
    <n v="15"/>
    <n v="25874.400000000001"/>
    <n v="26391.89"/>
    <n v="187"/>
    <n v="173200.49"/>
    <s v="Net Banking"/>
    <s v="Mobile App"/>
    <s v="Delhi"/>
    <s v="Delhi"/>
    <x v="1"/>
    <n v="8"/>
    <s v="Returned"/>
    <n v="3"/>
    <s v="Shipped"/>
  </r>
  <r>
    <s v="ORD00689"/>
    <x v="11"/>
    <s v="CUST700"/>
    <s v="Anjali"/>
    <x v="0"/>
    <n v="51"/>
    <s v="Laptop"/>
    <x v="0"/>
    <x v="4"/>
    <x v="9"/>
    <n v="1"/>
    <n v="1063"/>
    <n v="5"/>
    <n v="53.15"/>
    <n v="181.77"/>
    <n v="2"/>
    <n v="1193.6199999999999"/>
    <s v="Net Banking"/>
    <s v="Website"/>
    <s v="Delhi"/>
    <s v="Delhi"/>
    <x v="1"/>
    <n v="6"/>
    <s v="Returned"/>
    <n v="5"/>
    <s v="Delivered"/>
  </r>
  <r>
    <s v="ORD00690"/>
    <x v="93"/>
    <s v="CUST234"/>
    <s v="Amit"/>
    <x v="1"/>
    <n v="34"/>
    <s v="Laptop"/>
    <x v="0"/>
    <x v="4"/>
    <x v="5"/>
    <n v="2"/>
    <n v="862"/>
    <n v="0"/>
    <n v="0"/>
    <n v="310.32"/>
    <n v="38"/>
    <n v="2072.3200000000002"/>
    <s v="UPI"/>
    <s v="Mobile App"/>
    <s v="Patiala"/>
    <s v="Punjab"/>
    <x v="1"/>
    <n v="4"/>
    <s v="Returned"/>
    <n v="5"/>
    <s v="Returned"/>
  </r>
  <r>
    <s v="ORD00691"/>
    <x v="193"/>
    <s v="CUST195"/>
    <s v="Karan"/>
    <x v="0"/>
    <n v="18"/>
    <s v="Watch"/>
    <x v="1"/>
    <x v="7"/>
    <x v="8"/>
    <n v="3"/>
    <n v="48398"/>
    <n v="0"/>
    <n v="0"/>
    <n v="26134.92"/>
    <n v="450"/>
    <n v="171778.92"/>
    <s v="Card"/>
    <s v="Website"/>
    <s v="Pune"/>
    <s v="Maharashtra"/>
    <x v="0"/>
    <n v="1"/>
    <s v="Returned"/>
    <n v="5"/>
    <s v="Shipped"/>
  </r>
  <r>
    <s v="ORD00692"/>
    <x v="308"/>
    <s v="CUST176"/>
    <s v="Riya"/>
    <x v="1"/>
    <n v="57"/>
    <s v="Tablet"/>
    <x v="0"/>
    <x v="8"/>
    <x v="5"/>
    <n v="4"/>
    <n v="39778"/>
    <n v="10"/>
    <n v="15911.2"/>
    <n v="25776.14"/>
    <n v="252"/>
    <n v="169228.94"/>
    <s v="Net Banking"/>
    <s v="Website"/>
    <s v="Patiala"/>
    <s v="Punjab"/>
    <x v="1"/>
    <n v="6"/>
    <s v="Returned"/>
    <n v="5"/>
    <s v="Delivered"/>
  </r>
  <r>
    <s v="ORD00693"/>
    <x v="309"/>
    <s v="CUST511"/>
    <s v="Neha"/>
    <x v="0"/>
    <n v="42"/>
    <s v="Watch"/>
    <x v="1"/>
    <x v="7"/>
    <x v="7"/>
    <n v="2"/>
    <n v="25407"/>
    <n v="0"/>
    <n v="0"/>
    <n v="9146.52"/>
    <n v="193"/>
    <n v="60153.52"/>
    <s v="Card"/>
    <s v="Website"/>
    <s v="Chandigarh"/>
    <s v="Punjab"/>
    <x v="1"/>
    <n v="5"/>
    <s v="No Return"/>
    <n v="3"/>
    <s v="Shipped"/>
  </r>
  <r>
    <s v="ORD00694"/>
    <x v="76"/>
    <s v="CUST471"/>
    <s v="Priya"/>
    <x v="1"/>
    <n v="33"/>
    <s v="Backpack"/>
    <x v="2"/>
    <x v="3"/>
    <x v="2"/>
    <n v="1"/>
    <n v="34030"/>
    <n v="5"/>
    <n v="1701.5"/>
    <n v="5819.13"/>
    <n v="148"/>
    <n v="38295.629999999997"/>
    <s v="Net Banking"/>
    <s v="Website"/>
    <s v="Patiala"/>
    <s v="Punjab"/>
    <x v="1"/>
    <n v="5"/>
    <s v="Returned"/>
    <n v="5"/>
    <s v="Delivered"/>
  </r>
  <r>
    <s v="ORD00695"/>
    <x v="76"/>
    <s v="CUST451"/>
    <s v="Rahul"/>
    <x v="0"/>
    <n v="55"/>
    <s v="Keyboard"/>
    <x v="0"/>
    <x v="1"/>
    <x v="7"/>
    <n v="2"/>
    <n v="27846"/>
    <n v="20"/>
    <n v="11138.4"/>
    <n v="8019.65"/>
    <n v="421"/>
    <n v="52994.25"/>
    <s v="Card"/>
    <s v="Mobile App"/>
    <s v="Delhi"/>
    <s v="Delhi"/>
    <x v="1"/>
    <n v="4"/>
    <s v="Returned"/>
    <n v="5"/>
    <s v="Shipped"/>
  </r>
  <r>
    <s v="ORD00696"/>
    <x v="143"/>
    <s v="CUST876"/>
    <s v="Vikas"/>
    <x v="1"/>
    <n v="52"/>
    <s v="Tablet"/>
    <x v="0"/>
    <x v="8"/>
    <x v="4"/>
    <n v="1"/>
    <n v="38289"/>
    <n v="15"/>
    <n v="5743.35"/>
    <n v="5858.22"/>
    <n v="315"/>
    <n v="38718.870000000003"/>
    <s v="Net Banking"/>
    <s v="Mobile App"/>
    <s v="Bangalore"/>
    <s v="Karnataka"/>
    <x v="2"/>
    <n v="3"/>
    <s v="Returned"/>
    <n v="2"/>
    <s v="Cancelled"/>
  </r>
  <r>
    <s v="ORD00697"/>
    <x v="135"/>
    <s v="CUST104"/>
    <s v="Sneha"/>
    <x v="0"/>
    <n v="46"/>
    <s v="Keyboard"/>
    <x v="0"/>
    <x v="1"/>
    <x v="4"/>
    <n v="3"/>
    <n v="40712"/>
    <n v="0"/>
    <n v="0"/>
    <n v="21984.48"/>
    <n v="238"/>
    <n v="144358.48000000001"/>
    <s v="Net Banking"/>
    <s v="Mobile App"/>
    <s v="Lucknow"/>
    <s v="Uttar Pradesh"/>
    <x v="1"/>
    <n v="5"/>
    <s v="No Return"/>
    <n v="5"/>
    <s v="Cancelled"/>
  </r>
  <r>
    <s v="ORD00698"/>
    <x v="310"/>
    <s v="CUST663"/>
    <s v="Amit"/>
    <x v="0"/>
    <n v="23"/>
    <s v="Keyboard"/>
    <x v="0"/>
    <x v="1"/>
    <x v="7"/>
    <n v="1"/>
    <n v="38286"/>
    <n v="5"/>
    <n v="1914.3"/>
    <n v="6546.91"/>
    <n v="264"/>
    <n v="43182.61"/>
    <s v="UPI"/>
    <s v="Mobile App"/>
    <s v="Mumbai"/>
    <s v="Maharashtra"/>
    <x v="0"/>
    <n v="4"/>
    <s v="Returned"/>
    <n v="4"/>
    <s v="Shipped"/>
  </r>
  <r>
    <s v="ORD00699"/>
    <x v="157"/>
    <s v="CUST149"/>
    <s v="Arjun"/>
    <x v="1"/>
    <n v="21"/>
    <s v="Backpack"/>
    <x v="2"/>
    <x v="3"/>
    <x v="8"/>
    <n v="3"/>
    <n v="38505"/>
    <n v="10"/>
    <n v="11551.5"/>
    <n v="18713.43"/>
    <n v="469"/>
    <n v="123145.93"/>
    <s v="Card"/>
    <s v="Website"/>
    <s v="Lucknow"/>
    <s v="Uttar Pradesh"/>
    <x v="1"/>
    <n v="7"/>
    <s v="No Return"/>
    <n v="1"/>
    <s v="Delivered"/>
  </r>
  <r>
    <s v="ORD00700"/>
    <x v="202"/>
    <s v="CUST208"/>
    <s v="Arjun"/>
    <x v="0"/>
    <n v="41"/>
    <s v="Mouse"/>
    <x v="0"/>
    <x v="9"/>
    <x v="4"/>
    <n v="1"/>
    <n v="37853"/>
    <n v="20"/>
    <n v="7570.6"/>
    <n v="5450.83"/>
    <n v="363"/>
    <n v="36096.230000000003"/>
    <s v="UPI"/>
    <s v="Website"/>
    <s v="Bangalore"/>
    <s v="Karnataka"/>
    <x v="2"/>
    <n v="3"/>
    <s v="No Return"/>
    <n v="1"/>
    <s v="Cancelled"/>
  </r>
  <r>
    <s v="ORD00701"/>
    <x v="212"/>
    <s v="CUST724"/>
    <s v="Riya"/>
    <x v="0"/>
    <n v="46"/>
    <s v="Mouse"/>
    <x v="0"/>
    <x v="9"/>
    <x v="1"/>
    <n v="1"/>
    <n v="23378"/>
    <n v="5"/>
    <n v="1168.9000000000001"/>
    <n v="3997.64"/>
    <n v="1"/>
    <n v="26207.74"/>
    <s v="Net Banking"/>
    <s v="Website"/>
    <s v="Pune"/>
    <s v="Maharashtra"/>
    <x v="0"/>
    <n v="5"/>
    <s v="No Return"/>
    <n v="3"/>
    <s v="Shipped"/>
  </r>
  <r>
    <s v="ORD00702"/>
    <x v="114"/>
    <s v="CUST758"/>
    <s v="Rahul"/>
    <x v="1"/>
    <n v="48"/>
    <s v="Watch"/>
    <x v="1"/>
    <x v="7"/>
    <x v="1"/>
    <n v="2"/>
    <n v="34921"/>
    <n v="5"/>
    <n v="3492.1"/>
    <n v="11942.98"/>
    <n v="248"/>
    <n v="78540.88"/>
    <s v="Net Banking"/>
    <s v="Mobile App"/>
    <s v="Lucknow"/>
    <s v="Uttar Pradesh"/>
    <x v="1"/>
    <n v="1"/>
    <s v="No Return"/>
    <n v="2"/>
    <s v="Delivered"/>
  </r>
  <r>
    <s v="ORD00703"/>
    <x v="177"/>
    <s v="CUST573"/>
    <s v="Priya"/>
    <x v="1"/>
    <n v="39"/>
    <s v="Camera"/>
    <x v="0"/>
    <x v="5"/>
    <x v="2"/>
    <n v="4"/>
    <n v="17871"/>
    <n v="5"/>
    <n v="3574.2"/>
    <n v="12223.76"/>
    <n v="178"/>
    <n v="80311.56"/>
    <s v="UPI"/>
    <s v="Mobile App"/>
    <s v="Patiala"/>
    <s v="Punjab"/>
    <x v="1"/>
    <n v="8"/>
    <s v="No Return"/>
    <n v="5"/>
    <s v="Returned"/>
  </r>
  <r>
    <s v="ORD00704"/>
    <x v="168"/>
    <s v="CUST950"/>
    <s v="Amit"/>
    <x v="0"/>
    <n v="46"/>
    <s v="Phone"/>
    <x v="0"/>
    <x v="6"/>
    <x v="1"/>
    <n v="4"/>
    <n v="45708"/>
    <n v="20"/>
    <n v="36566.400000000001"/>
    <n v="26327.81"/>
    <n v="230"/>
    <n v="172823.41"/>
    <s v="Net Banking"/>
    <s v="Website"/>
    <s v="Delhi"/>
    <s v="Delhi"/>
    <x v="1"/>
    <n v="10"/>
    <s v="Returned"/>
    <n v="4"/>
    <s v="Returned"/>
  </r>
  <r>
    <s v="ORD00705"/>
    <x v="79"/>
    <s v="CUST915"/>
    <s v="Priya"/>
    <x v="0"/>
    <n v="45"/>
    <s v="Shoes"/>
    <x v="1"/>
    <x v="2"/>
    <x v="5"/>
    <n v="4"/>
    <n v="30414"/>
    <n v="5"/>
    <n v="6082.8"/>
    <n v="20803.18"/>
    <n v="367"/>
    <n v="136743.38"/>
    <s v="Net Banking"/>
    <s v="Mobile App"/>
    <s v="Jaipur"/>
    <s v="Rajasthan"/>
    <x v="1"/>
    <n v="8"/>
    <s v="No Return"/>
    <n v="4"/>
    <s v="Shipped"/>
  </r>
  <r>
    <s v="ORD00706"/>
    <x v="204"/>
    <s v="CUST482"/>
    <s v="Amit"/>
    <x v="1"/>
    <n v="28"/>
    <s v="Camera"/>
    <x v="0"/>
    <x v="5"/>
    <x v="0"/>
    <n v="3"/>
    <n v="20894"/>
    <n v="15"/>
    <n v="9402.2999999999993"/>
    <n v="9590.35"/>
    <n v="68"/>
    <n v="62938.05"/>
    <s v="UPI"/>
    <s v="Mobile App"/>
    <s v="Mumbai"/>
    <s v="Maharashtra"/>
    <x v="0"/>
    <n v="1"/>
    <s v="Returned"/>
    <n v="5"/>
    <s v="Cancelled"/>
  </r>
  <r>
    <s v="ORD00707"/>
    <x v="15"/>
    <s v="CUST346"/>
    <s v="Vikas"/>
    <x v="0"/>
    <n v="35"/>
    <s v="Watch"/>
    <x v="1"/>
    <x v="7"/>
    <x v="8"/>
    <n v="1"/>
    <n v="9009"/>
    <n v="15"/>
    <n v="1351.35"/>
    <n v="1378.38"/>
    <n v="466"/>
    <n v="9502.0300000000007"/>
    <s v="UPI"/>
    <s v="Mobile App"/>
    <s v="Jaipur"/>
    <s v="Rajasthan"/>
    <x v="1"/>
    <n v="7"/>
    <s v="Returned"/>
    <n v="3"/>
    <s v="Delivered"/>
  </r>
  <r>
    <s v="ORD00708"/>
    <x v="179"/>
    <s v="CUST301"/>
    <s v="Neha"/>
    <x v="0"/>
    <n v="36"/>
    <s v="Headphones"/>
    <x v="0"/>
    <x v="0"/>
    <x v="4"/>
    <n v="4"/>
    <n v="40980"/>
    <n v="20"/>
    <n v="32784"/>
    <n v="23604.48"/>
    <n v="302"/>
    <n v="155042.48000000001"/>
    <s v="UPI"/>
    <s v="Mobile App"/>
    <s v="Lucknow"/>
    <s v="Uttar Pradesh"/>
    <x v="1"/>
    <n v="10"/>
    <s v="Returned"/>
    <n v="3"/>
    <s v="Delivered"/>
  </r>
  <r>
    <s v="ORD00709"/>
    <x v="311"/>
    <s v="CUST682"/>
    <s v="Karan"/>
    <x v="1"/>
    <n v="53"/>
    <s v="Mouse"/>
    <x v="0"/>
    <x v="9"/>
    <x v="7"/>
    <n v="4"/>
    <n v="17805"/>
    <n v="5"/>
    <n v="3561"/>
    <n v="12178.62"/>
    <n v="278"/>
    <n v="80115.62"/>
    <s v="Net Banking"/>
    <s v="Mobile App"/>
    <s v="Chandigarh"/>
    <s v="Punjab"/>
    <x v="1"/>
    <n v="2"/>
    <s v="Returned"/>
    <n v="4"/>
    <s v="Cancelled"/>
  </r>
  <r>
    <s v="ORD00710"/>
    <x v="221"/>
    <s v="CUST202"/>
    <s v="Arjun"/>
    <x v="0"/>
    <n v="56"/>
    <s v="Tablet"/>
    <x v="0"/>
    <x v="8"/>
    <x v="8"/>
    <n v="3"/>
    <n v="27997"/>
    <n v="10"/>
    <n v="8399.1"/>
    <n v="13606.54"/>
    <n v="430"/>
    <n v="89628.44"/>
    <s v="Cash on Delivery"/>
    <s v="Website"/>
    <s v="Bangalore"/>
    <s v="Karnataka"/>
    <x v="2"/>
    <n v="7"/>
    <s v="Returned"/>
    <n v="1"/>
    <s v="Delivered"/>
  </r>
  <r>
    <s v="ORD00711"/>
    <x v="0"/>
    <s v="CUST256"/>
    <s v="Vikas"/>
    <x v="0"/>
    <n v="58"/>
    <s v="Headphones"/>
    <x v="0"/>
    <x v="0"/>
    <x v="7"/>
    <n v="3"/>
    <n v="16676"/>
    <n v="5"/>
    <n v="2501.4"/>
    <n v="8554.7900000000009"/>
    <n v="328"/>
    <n v="56409.39"/>
    <s v="UPI"/>
    <s v="Mobile App"/>
    <s v="Pune"/>
    <s v="Maharashtra"/>
    <x v="0"/>
    <n v="1"/>
    <s v="No Return"/>
    <n v="1"/>
    <s v="Delivered"/>
  </r>
  <r>
    <s v="ORD00712"/>
    <x v="312"/>
    <s v="CUST690"/>
    <s v="Amit"/>
    <x v="1"/>
    <n v="50"/>
    <s v="Laptop"/>
    <x v="0"/>
    <x v="4"/>
    <x v="0"/>
    <n v="1"/>
    <n v="29242"/>
    <n v="20"/>
    <n v="5848.4"/>
    <n v="4210.8500000000004"/>
    <n v="375"/>
    <n v="27979.45"/>
    <s v="UPI"/>
    <s v="Mobile App"/>
    <s v="Bangalore"/>
    <s v="Karnataka"/>
    <x v="2"/>
    <n v="3"/>
    <s v="No Return"/>
    <n v="4"/>
    <s v="Cancelled"/>
  </r>
  <r>
    <s v="ORD00713"/>
    <x v="306"/>
    <s v="CUST382"/>
    <s v="Arjun"/>
    <x v="0"/>
    <n v="41"/>
    <s v="Phone"/>
    <x v="0"/>
    <x v="6"/>
    <x v="0"/>
    <n v="4"/>
    <n v="11472"/>
    <n v="5"/>
    <n v="2294.4"/>
    <n v="7846.85"/>
    <n v="166"/>
    <n v="51606.45"/>
    <s v="Net Banking"/>
    <s v="Mobile App"/>
    <s v="Pune"/>
    <s v="Maharashtra"/>
    <x v="0"/>
    <n v="7"/>
    <s v="Returned"/>
    <n v="2"/>
    <s v="Cancelled"/>
  </r>
  <r>
    <s v="ORD00714"/>
    <x v="313"/>
    <s v="CUST834"/>
    <s v="Arjun"/>
    <x v="0"/>
    <n v="59"/>
    <s v="Camera"/>
    <x v="0"/>
    <x v="5"/>
    <x v="1"/>
    <n v="1"/>
    <n v="47287"/>
    <n v="0"/>
    <n v="0"/>
    <n v="8511.66"/>
    <n v="494"/>
    <n v="56292.66"/>
    <s v="Cash on Delivery"/>
    <s v="Mobile App"/>
    <s v="Jaipur"/>
    <s v="Rajasthan"/>
    <x v="1"/>
    <n v="6"/>
    <s v="No Return"/>
    <n v="1"/>
    <s v="Cancelled"/>
  </r>
  <r>
    <s v="ORD00715"/>
    <x v="297"/>
    <s v="CUST908"/>
    <s v="Sneha"/>
    <x v="0"/>
    <n v="54"/>
    <s v="Backpack"/>
    <x v="2"/>
    <x v="3"/>
    <x v="2"/>
    <n v="1"/>
    <n v="27319"/>
    <n v="20"/>
    <n v="5463.8"/>
    <n v="3933.94"/>
    <n v="240"/>
    <n v="26029.14"/>
    <s v="UPI"/>
    <s v="Mobile App"/>
    <s v="Jaipur"/>
    <s v="Rajasthan"/>
    <x v="1"/>
    <n v="3"/>
    <s v="No Return"/>
    <n v="2"/>
    <s v="Cancelled"/>
  </r>
  <r>
    <s v="ORD00716"/>
    <x v="88"/>
    <s v="CUST170"/>
    <s v="Priya"/>
    <x v="1"/>
    <n v="23"/>
    <s v="Tablet"/>
    <x v="0"/>
    <x v="8"/>
    <x v="8"/>
    <n v="2"/>
    <n v="23777"/>
    <n v="5"/>
    <n v="2377.6999999999998"/>
    <n v="8131.73"/>
    <n v="196"/>
    <n v="53504.03"/>
    <s v="Card"/>
    <s v="Website"/>
    <s v="Bangalore"/>
    <s v="Karnataka"/>
    <x v="2"/>
    <n v="10"/>
    <s v="Returned"/>
    <n v="2"/>
    <s v="Returned"/>
  </r>
  <r>
    <s v="ORD00717"/>
    <x v="127"/>
    <s v="CUST898"/>
    <s v="Amit"/>
    <x v="1"/>
    <n v="49"/>
    <s v="Backpack"/>
    <x v="2"/>
    <x v="3"/>
    <x v="0"/>
    <n v="2"/>
    <n v="47273"/>
    <n v="15"/>
    <n v="14181.9"/>
    <n v="14465.54"/>
    <n v="460"/>
    <n v="95289.64"/>
    <s v="Cash on Delivery"/>
    <s v="Website"/>
    <s v="Jaipur"/>
    <s v="Rajasthan"/>
    <x v="1"/>
    <n v="2"/>
    <s v="Returned"/>
    <n v="5"/>
    <s v="Shipped"/>
  </r>
  <r>
    <s v="ORD00718"/>
    <x v="90"/>
    <s v="CUST442"/>
    <s v="Arjun"/>
    <x v="0"/>
    <n v="55"/>
    <s v="Mouse"/>
    <x v="0"/>
    <x v="9"/>
    <x v="3"/>
    <n v="4"/>
    <n v="5695"/>
    <n v="5"/>
    <n v="1139"/>
    <n v="3895.38"/>
    <n v="183"/>
    <n v="25719.38"/>
    <s v="Cash on Delivery"/>
    <s v="Mobile App"/>
    <s v="Patiala"/>
    <s v="Punjab"/>
    <x v="1"/>
    <n v="9"/>
    <s v="No Return"/>
    <n v="4"/>
    <s v="Shipped"/>
  </r>
  <r>
    <s v="ORD00719"/>
    <x v="54"/>
    <s v="CUST189"/>
    <s v="Rahul"/>
    <x v="0"/>
    <n v="33"/>
    <s v="Headphones"/>
    <x v="0"/>
    <x v="0"/>
    <x v="2"/>
    <n v="4"/>
    <n v="25749"/>
    <n v="0"/>
    <n v="0"/>
    <n v="18539.28"/>
    <n v="488"/>
    <n v="122023.28"/>
    <s v="Cash on Delivery"/>
    <s v="Mobile App"/>
    <s v="Pune"/>
    <s v="Maharashtra"/>
    <x v="0"/>
    <n v="6"/>
    <s v="Returned"/>
    <n v="1"/>
    <s v="Returned"/>
  </r>
  <r>
    <s v="ORD00720"/>
    <x v="14"/>
    <s v="CUST759"/>
    <s v="Sneha"/>
    <x v="1"/>
    <n v="48"/>
    <s v="Backpack"/>
    <x v="2"/>
    <x v="3"/>
    <x v="1"/>
    <n v="3"/>
    <n v="20383"/>
    <n v="20"/>
    <n v="12229.8"/>
    <n v="8805.4599999999991"/>
    <n v="320"/>
    <n v="58044.66"/>
    <s v="Card"/>
    <s v="Mobile App"/>
    <s v="Mumbai"/>
    <s v="Maharashtra"/>
    <x v="0"/>
    <n v="1"/>
    <s v="Returned"/>
    <n v="2"/>
    <s v="Delivered"/>
  </r>
  <r>
    <s v="ORD00721"/>
    <x v="75"/>
    <s v="CUST565"/>
    <s v="Arjun"/>
    <x v="1"/>
    <n v="34"/>
    <s v="Keyboard"/>
    <x v="0"/>
    <x v="1"/>
    <x v="0"/>
    <n v="4"/>
    <n v="44550"/>
    <n v="10"/>
    <n v="17820"/>
    <n v="28868.400000000001"/>
    <n v="449"/>
    <n v="189697.4"/>
    <s v="Net Banking"/>
    <s v="Mobile App"/>
    <s v="Mumbai"/>
    <s v="Maharashtra"/>
    <x v="0"/>
    <n v="7"/>
    <s v="No Return"/>
    <n v="3"/>
    <s v="Returned"/>
  </r>
  <r>
    <s v="ORD00722"/>
    <x v="255"/>
    <s v="CUST711"/>
    <s v="Priya"/>
    <x v="1"/>
    <n v="35"/>
    <s v="Mouse"/>
    <x v="0"/>
    <x v="9"/>
    <x v="6"/>
    <n v="3"/>
    <n v="17487"/>
    <n v="20"/>
    <n v="10492.2"/>
    <n v="7554.38"/>
    <n v="447"/>
    <n v="49970.18"/>
    <s v="Card"/>
    <s v="Website"/>
    <s v="Patiala"/>
    <s v="Punjab"/>
    <x v="1"/>
    <n v="10"/>
    <s v="No Return"/>
    <n v="5"/>
    <s v="Delivered"/>
  </r>
  <r>
    <s v="ORD00723"/>
    <x v="105"/>
    <s v="CUST513"/>
    <s v="Sneha"/>
    <x v="0"/>
    <n v="20"/>
    <s v="Keyboard"/>
    <x v="0"/>
    <x v="1"/>
    <x v="4"/>
    <n v="3"/>
    <n v="32893"/>
    <n v="5"/>
    <n v="4933.95"/>
    <n v="16874.11"/>
    <n v="386"/>
    <n v="111005.16"/>
    <s v="UPI"/>
    <s v="Mobile App"/>
    <s v="Mumbai"/>
    <s v="Maharashtra"/>
    <x v="0"/>
    <n v="7"/>
    <s v="No Return"/>
    <n v="4"/>
    <s v="Returned"/>
  </r>
  <r>
    <s v="ORD00724"/>
    <x v="102"/>
    <s v="CUST682"/>
    <s v="Amit"/>
    <x v="1"/>
    <n v="33"/>
    <s v="Watch"/>
    <x v="1"/>
    <x v="7"/>
    <x v="6"/>
    <n v="2"/>
    <n v="48999"/>
    <n v="10"/>
    <n v="9799.7999999999993"/>
    <n v="15875.68"/>
    <n v="136"/>
    <n v="104209.88"/>
    <s v="UPI"/>
    <s v="Mobile App"/>
    <s v="Mumbai"/>
    <s v="Maharashtra"/>
    <x v="0"/>
    <n v="7"/>
    <s v="No Return"/>
    <n v="1"/>
    <s v="Delivered"/>
  </r>
  <r>
    <s v="ORD00725"/>
    <x v="314"/>
    <s v="CUST628"/>
    <s v="Amit"/>
    <x v="1"/>
    <n v="54"/>
    <s v="Mouse"/>
    <x v="0"/>
    <x v="9"/>
    <x v="9"/>
    <n v="5"/>
    <n v="21651"/>
    <n v="15"/>
    <n v="16238.25"/>
    <n v="16563.009999999998"/>
    <n v="226"/>
    <n v="108805.75999999999"/>
    <s v="UPI"/>
    <s v="Website"/>
    <s v="Patiala"/>
    <s v="Punjab"/>
    <x v="1"/>
    <n v="2"/>
    <s v="No Return"/>
    <n v="3"/>
    <s v="Delivered"/>
  </r>
  <r>
    <s v="ORD00726"/>
    <x v="107"/>
    <s v="CUST112"/>
    <s v="Anjali"/>
    <x v="1"/>
    <n v="21"/>
    <s v="Tablet"/>
    <x v="0"/>
    <x v="8"/>
    <x v="4"/>
    <n v="3"/>
    <n v="33508"/>
    <n v="10"/>
    <n v="10052.4"/>
    <n v="16284.89"/>
    <n v="103"/>
    <n v="106859.49"/>
    <s v="Net Banking"/>
    <s v="Mobile App"/>
    <s v="Pune"/>
    <s v="Maharashtra"/>
    <x v="0"/>
    <n v="5"/>
    <s v="Returned"/>
    <n v="1"/>
    <s v="Returned"/>
  </r>
  <r>
    <s v="ORD00727"/>
    <x v="263"/>
    <s v="CUST889"/>
    <s v="Neha"/>
    <x v="0"/>
    <n v="41"/>
    <s v="Mouse"/>
    <x v="0"/>
    <x v="9"/>
    <x v="8"/>
    <n v="2"/>
    <n v="43281"/>
    <n v="5"/>
    <n v="4328.1000000000004"/>
    <n v="14802.1"/>
    <n v="87"/>
    <n v="97123"/>
    <s v="Cash on Delivery"/>
    <s v="Mobile App"/>
    <s v="Mumbai"/>
    <s v="Maharashtra"/>
    <x v="0"/>
    <n v="7"/>
    <s v="Returned"/>
    <n v="1"/>
    <s v="Returned"/>
  </r>
  <r>
    <s v="ORD00728"/>
    <x v="109"/>
    <s v="CUST867"/>
    <s v="Vikas"/>
    <x v="0"/>
    <n v="30"/>
    <s v="Headphones"/>
    <x v="0"/>
    <x v="0"/>
    <x v="6"/>
    <n v="2"/>
    <n v="41547"/>
    <n v="10"/>
    <n v="8309.4"/>
    <n v="13461.23"/>
    <n v="154"/>
    <n v="88399.83"/>
    <s v="Cash on Delivery"/>
    <s v="Mobile App"/>
    <s v="Patiala"/>
    <s v="Punjab"/>
    <x v="1"/>
    <n v="4"/>
    <s v="No Return"/>
    <n v="3"/>
    <s v="Cancelled"/>
  </r>
  <r>
    <s v="ORD00729"/>
    <x v="125"/>
    <s v="CUST403"/>
    <s v="Priya"/>
    <x v="0"/>
    <n v="26"/>
    <s v="Laptop"/>
    <x v="0"/>
    <x v="4"/>
    <x v="7"/>
    <n v="3"/>
    <n v="27978"/>
    <n v="5"/>
    <n v="4196.7"/>
    <n v="14352.71"/>
    <n v="109"/>
    <n v="94199.01"/>
    <s v="UPI"/>
    <s v="Mobile App"/>
    <s v="Mumbai"/>
    <s v="Maharashtra"/>
    <x v="0"/>
    <n v="7"/>
    <s v="No Return"/>
    <n v="2"/>
    <s v="Returned"/>
  </r>
  <r>
    <s v="ORD00730"/>
    <x v="245"/>
    <s v="CUST369"/>
    <s v="Priya"/>
    <x v="1"/>
    <n v="28"/>
    <s v="Tablet"/>
    <x v="0"/>
    <x v="8"/>
    <x v="9"/>
    <n v="1"/>
    <n v="45792"/>
    <n v="20"/>
    <n v="9158.4"/>
    <n v="6594.05"/>
    <n v="224"/>
    <n v="43451.65"/>
    <s v="Net Banking"/>
    <s v="Mobile App"/>
    <s v="Lucknow"/>
    <s v="Uttar Pradesh"/>
    <x v="1"/>
    <n v="6"/>
    <s v="Returned"/>
    <n v="3"/>
    <s v="Cancelled"/>
  </r>
  <r>
    <s v="ORD00731"/>
    <x v="315"/>
    <s v="CUST307"/>
    <s v="Priya"/>
    <x v="0"/>
    <n v="46"/>
    <s v="Watch"/>
    <x v="1"/>
    <x v="7"/>
    <x v="0"/>
    <n v="3"/>
    <n v="42112"/>
    <n v="10"/>
    <n v="12633.6"/>
    <n v="20466.43"/>
    <n v="357"/>
    <n v="134525.82999999999"/>
    <s v="UPI"/>
    <s v="Website"/>
    <s v="Lucknow"/>
    <s v="Uttar Pradesh"/>
    <x v="1"/>
    <n v="8"/>
    <s v="No Return"/>
    <n v="5"/>
    <s v="Shipped"/>
  </r>
  <r>
    <s v="ORD00732"/>
    <x v="204"/>
    <s v="CUST157"/>
    <s v="Karan"/>
    <x v="1"/>
    <n v="42"/>
    <s v="Watch"/>
    <x v="1"/>
    <x v="7"/>
    <x v="8"/>
    <n v="1"/>
    <n v="9485"/>
    <n v="15"/>
    <n v="1422.75"/>
    <n v="1451.2"/>
    <n v="167"/>
    <n v="9680.4500000000007"/>
    <s v="Net Banking"/>
    <s v="Website"/>
    <s v="Bangalore"/>
    <s v="Karnataka"/>
    <x v="2"/>
    <n v="1"/>
    <s v="No Return"/>
    <n v="1"/>
    <s v="Cancelled"/>
  </r>
  <r>
    <s v="ORD00733"/>
    <x v="84"/>
    <s v="CUST192"/>
    <s v="Rahul"/>
    <x v="1"/>
    <n v="53"/>
    <s v="Headphones"/>
    <x v="0"/>
    <x v="0"/>
    <x v="5"/>
    <n v="3"/>
    <n v="3588"/>
    <n v="15"/>
    <n v="1614.6"/>
    <n v="1646.89"/>
    <n v="206"/>
    <n v="11002.29"/>
    <s v="UPI"/>
    <s v="Website"/>
    <s v="Delhi"/>
    <s v="Delhi"/>
    <x v="1"/>
    <n v="10"/>
    <s v="No Return"/>
    <n v="4"/>
    <s v="Returned"/>
  </r>
  <r>
    <s v="ORD00734"/>
    <x v="212"/>
    <s v="CUST304"/>
    <s v="Priya"/>
    <x v="1"/>
    <n v="56"/>
    <s v="Shoes"/>
    <x v="1"/>
    <x v="2"/>
    <x v="1"/>
    <n v="1"/>
    <n v="44046"/>
    <n v="20"/>
    <n v="8809.2000000000007"/>
    <n v="6342.62"/>
    <n v="311"/>
    <n v="41890.42"/>
    <s v="UPI"/>
    <s v="Website"/>
    <s v="Delhi"/>
    <s v="Delhi"/>
    <x v="1"/>
    <n v="5"/>
    <s v="Returned"/>
    <n v="4"/>
    <s v="Shipped"/>
  </r>
  <r>
    <s v="ORD00735"/>
    <x v="12"/>
    <s v="CUST693"/>
    <s v="Karan"/>
    <x v="1"/>
    <n v="25"/>
    <s v="Shoes"/>
    <x v="1"/>
    <x v="2"/>
    <x v="8"/>
    <n v="5"/>
    <n v="6165"/>
    <n v="20"/>
    <n v="6165"/>
    <n v="4438.8"/>
    <n v="424"/>
    <n v="29522.799999999999"/>
    <s v="Card"/>
    <s v="Website"/>
    <s v="Delhi"/>
    <s v="Delhi"/>
    <x v="1"/>
    <n v="8"/>
    <s v="No Return"/>
    <n v="5"/>
    <s v="Cancelled"/>
  </r>
  <r>
    <s v="ORD00736"/>
    <x v="118"/>
    <s v="CUST614"/>
    <s v="Amit"/>
    <x v="0"/>
    <n v="59"/>
    <s v="Camera"/>
    <x v="0"/>
    <x v="5"/>
    <x v="2"/>
    <n v="4"/>
    <n v="2086"/>
    <n v="20"/>
    <n v="1668.8"/>
    <n v="1201.54"/>
    <n v="360"/>
    <n v="8236.74"/>
    <s v="Cash on Delivery"/>
    <s v="Mobile App"/>
    <s v="Delhi"/>
    <s v="Delhi"/>
    <x v="1"/>
    <n v="2"/>
    <s v="Returned"/>
    <n v="4"/>
    <s v="Shipped"/>
  </r>
  <r>
    <s v="ORD00737"/>
    <x v="309"/>
    <s v="CUST932"/>
    <s v="Riya"/>
    <x v="1"/>
    <n v="47"/>
    <s v="Shoes"/>
    <x v="1"/>
    <x v="2"/>
    <x v="6"/>
    <n v="1"/>
    <n v="1296"/>
    <n v="15"/>
    <n v="194.4"/>
    <n v="198.29"/>
    <n v="410"/>
    <n v="1709.89"/>
    <s v="UPI"/>
    <s v="Website"/>
    <s v="Bangalore"/>
    <s v="Karnataka"/>
    <x v="2"/>
    <n v="5"/>
    <s v="No Return"/>
    <n v="3"/>
    <s v="Cancelled"/>
  </r>
  <r>
    <s v="ORD00738"/>
    <x v="316"/>
    <s v="CUST986"/>
    <s v="Anjali"/>
    <x v="0"/>
    <n v="26"/>
    <s v="Headphones"/>
    <x v="0"/>
    <x v="0"/>
    <x v="1"/>
    <n v="1"/>
    <n v="43602"/>
    <n v="15"/>
    <n v="6540.3"/>
    <n v="6671.11"/>
    <n v="396"/>
    <n v="44128.81"/>
    <s v="Card"/>
    <s v="Website"/>
    <s v="Mumbai"/>
    <s v="Maharashtra"/>
    <x v="0"/>
    <n v="1"/>
    <s v="Returned"/>
    <n v="5"/>
    <s v="Returned"/>
  </r>
  <r>
    <s v="ORD00739"/>
    <x v="264"/>
    <s v="CUST426"/>
    <s v="Riya"/>
    <x v="0"/>
    <n v="25"/>
    <s v="Backpack"/>
    <x v="2"/>
    <x v="3"/>
    <x v="4"/>
    <n v="3"/>
    <n v="8837"/>
    <n v="20"/>
    <n v="5302.2"/>
    <n v="3817.58"/>
    <n v="344"/>
    <n v="25370.38"/>
    <s v="UPI"/>
    <s v="Website"/>
    <s v="Delhi"/>
    <s v="Delhi"/>
    <x v="1"/>
    <n v="8"/>
    <s v="Returned"/>
    <n v="3"/>
    <s v="Returned"/>
  </r>
  <r>
    <s v="ORD00740"/>
    <x v="58"/>
    <s v="CUST339"/>
    <s v="Amit"/>
    <x v="0"/>
    <n v="23"/>
    <s v="Laptop"/>
    <x v="0"/>
    <x v="4"/>
    <x v="5"/>
    <n v="5"/>
    <n v="10552"/>
    <n v="0"/>
    <n v="0"/>
    <n v="9496.7999999999993"/>
    <n v="290"/>
    <n v="62546.8"/>
    <s v="Card"/>
    <s v="Website"/>
    <s v="Bangalore"/>
    <s v="Karnataka"/>
    <x v="2"/>
    <n v="8"/>
    <s v="No Return"/>
    <n v="3"/>
    <s v="Cancelled"/>
  </r>
  <r>
    <s v="ORD00741"/>
    <x v="48"/>
    <s v="CUST625"/>
    <s v="Anjali"/>
    <x v="0"/>
    <n v="52"/>
    <s v="Keyboard"/>
    <x v="0"/>
    <x v="1"/>
    <x v="6"/>
    <n v="3"/>
    <n v="31793"/>
    <n v="10"/>
    <n v="9537.9"/>
    <n v="15451.4"/>
    <n v="433"/>
    <n v="101725.5"/>
    <s v="UPI"/>
    <s v="Website"/>
    <s v="Delhi"/>
    <s v="Delhi"/>
    <x v="1"/>
    <n v="7"/>
    <s v="No Return"/>
    <n v="2"/>
    <s v="Returned"/>
  </r>
  <r>
    <s v="ORD00742"/>
    <x v="81"/>
    <s v="CUST950"/>
    <s v="Rahul"/>
    <x v="0"/>
    <n v="24"/>
    <s v="Phone"/>
    <x v="0"/>
    <x v="6"/>
    <x v="1"/>
    <n v="4"/>
    <n v="49840"/>
    <n v="10"/>
    <n v="19936"/>
    <n v="32296.32"/>
    <n v="58"/>
    <n v="211778.32"/>
    <s v="Cash on Delivery"/>
    <s v="Mobile App"/>
    <s v="Delhi"/>
    <s v="Delhi"/>
    <x v="1"/>
    <n v="6"/>
    <s v="Returned"/>
    <n v="2"/>
    <s v="Delivered"/>
  </r>
  <r>
    <s v="ORD00743"/>
    <x v="147"/>
    <s v="CUST930"/>
    <s v="Priya"/>
    <x v="1"/>
    <n v="53"/>
    <s v="Watch"/>
    <x v="1"/>
    <x v="7"/>
    <x v="4"/>
    <n v="4"/>
    <n v="5564"/>
    <n v="20"/>
    <n v="4451.2"/>
    <n v="3204.86"/>
    <n v="166"/>
    <n v="21175.66"/>
    <s v="UPI"/>
    <s v="Website"/>
    <s v="Lucknow"/>
    <s v="Uttar Pradesh"/>
    <x v="1"/>
    <n v="10"/>
    <s v="Returned"/>
    <n v="4"/>
    <s v="Cancelled"/>
  </r>
  <r>
    <s v="ORD00744"/>
    <x v="240"/>
    <s v="CUST615"/>
    <s v="Neha"/>
    <x v="0"/>
    <n v="35"/>
    <s v="Phone"/>
    <x v="0"/>
    <x v="6"/>
    <x v="4"/>
    <n v="2"/>
    <n v="8094"/>
    <n v="5"/>
    <n v="809.4"/>
    <n v="2768.15"/>
    <n v="400"/>
    <n v="18546.75"/>
    <s v="Net Banking"/>
    <s v="Website"/>
    <s v="Jaipur"/>
    <s v="Rajasthan"/>
    <x v="1"/>
    <n v="9"/>
    <s v="Returned"/>
    <n v="5"/>
    <s v="Returned"/>
  </r>
  <r>
    <s v="ORD00745"/>
    <x v="107"/>
    <s v="CUST327"/>
    <s v="Anjali"/>
    <x v="1"/>
    <n v="41"/>
    <s v="Mouse"/>
    <x v="0"/>
    <x v="9"/>
    <x v="3"/>
    <n v="1"/>
    <n v="32513"/>
    <n v="5"/>
    <n v="1625.65"/>
    <n v="5559.72"/>
    <n v="141"/>
    <n v="36588.07"/>
    <s v="Net Banking"/>
    <s v="Mobile App"/>
    <s v="Mumbai"/>
    <s v="Maharashtra"/>
    <x v="0"/>
    <n v="8"/>
    <s v="No Return"/>
    <n v="5"/>
    <s v="Cancelled"/>
  </r>
  <r>
    <s v="ORD00746"/>
    <x v="317"/>
    <s v="CUST679"/>
    <s v="Neha"/>
    <x v="1"/>
    <n v="30"/>
    <s v="Laptop"/>
    <x v="0"/>
    <x v="4"/>
    <x v="1"/>
    <n v="3"/>
    <n v="21815"/>
    <n v="0"/>
    <n v="0"/>
    <n v="11780.1"/>
    <n v="171"/>
    <n v="77396.100000000006"/>
    <s v="UPI"/>
    <s v="Website"/>
    <s v="Lucknow"/>
    <s v="Uttar Pradesh"/>
    <x v="1"/>
    <n v="1"/>
    <s v="No Return"/>
    <n v="4"/>
    <s v="Delivered"/>
  </r>
  <r>
    <s v="ORD00747"/>
    <x v="318"/>
    <s v="CUST265"/>
    <s v="Arjun"/>
    <x v="0"/>
    <n v="22"/>
    <s v="Mouse"/>
    <x v="0"/>
    <x v="9"/>
    <x v="3"/>
    <n v="5"/>
    <n v="35936"/>
    <n v="0"/>
    <n v="0"/>
    <n v="32342.400000000001"/>
    <n v="301"/>
    <n v="212323.4"/>
    <s v="Net Banking"/>
    <s v="Website"/>
    <s v="Pune"/>
    <s v="Maharashtra"/>
    <x v="0"/>
    <n v="2"/>
    <s v="Returned"/>
    <n v="3"/>
    <s v="Returned"/>
  </r>
  <r>
    <s v="ORD00748"/>
    <x v="223"/>
    <s v="CUST889"/>
    <s v="Vikas"/>
    <x v="0"/>
    <n v="24"/>
    <s v="Watch"/>
    <x v="1"/>
    <x v="7"/>
    <x v="6"/>
    <n v="2"/>
    <n v="44948"/>
    <n v="20"/>
    <n v="17979.2"/>
    <n v="12945.02"/>
    <n v="53"/>
    <n v="84914.82"/>
    <s v="Net Banking"/>
    <s v="Mobile App"/>
    <s v="Jaipur"/>
    <s v="Rajasthan"/>
    <x v="1"/>
    <n v="5"/>
    <s v="No Return"/>
    <n v="1"/>
    <s v="Returned"/>
  </r>
  <r>
    <s v="ORD00749"/>
    <x v="254"/>
    <s v="CUST323"/>
    <s v="Neha"/>
    <x v="0"/>
    <n v="38"/>
    <s v="Phone"/>
    <x v="0"/>
    <x v="6"/>
    <x v="4"/>
    <n v="1"/>
    <n v="34893"/>
    <n v="20"/>
    <n v="6978.6"/>
    <n v="5024.59"/>
    <n v="137"/>
    <n v="33075.99"/>
    <s v="UPI"/>
    <s v="Website"/>
    <s v="Mumbai"/>
    <s v="Maharashtra"/>
    <x v="0"/>
    <n v="2"/>
    <s v="No Return"/>
    <n v="2"/>
    <s v="Returned"/>
  </r>
  <r>
    <s v="ORD00750"/>
    <x v="200"/>
    <s v="CUST630"/>
    <s v="Anjali"/>
    <x v="1"/>
    <n v="54"/>
    <s v="Watch"/>
    <x v="1"/>
    <x v="7"/>
    <x v="8"/>
    <n v="5"/>
    <n v="37161"/>
    <n v="15"/>
    <n v="27870.75"/>
    <n v="28428.16"/>
    <n v="83"/>
    <n v="186445.42"/>
    <s v="UPI"/>
    <s v="Website"/>
    <s v="Delhi"/>
    <s v="Delhi"/>
    <x v="1"/>
    <n v="8"/>
    <s v="No Return"/>
    <n v="5"/>
    <s v="Cancelled"/>
  </r>
  <r>
    <s v="ORD00751"/>
    <x v="170"/>
    <s v="CUST875"/>
    <s v="Priya"/>
    <x v="0"/>
    <n v="43"/>
    <s v="Shoes"/>
    <x v="1"/>
    <x v="2"/>
    <x v="3"/>
    <n v="3"/>
    <n v="30146"/>
    <n v="10"/>
    <n v="9043.7999999999993"/>
    <n v="14650.96"/>
    <n v="175"/>
    <n v="96220.160000000003"/>
    <s v="Card"/>
    <s v="Mobile App"/>
    <s v="Chandigarh"/>
    <s v="Punjab"/>
    <x v="1"/>
    <n v="1"/>
    <s v="No Return"/>
    <n v="4"/>
    <s v="Cancelled"/>
  </r>
  <r>
    <s v="ORD00752"/>
    <x v="195"/>
    <s v="CUST735"/>
    <s v="Vikas"/>
    <x v="0"/>
    <n v="55"/>
    <s v="Headphones"/>
    <x v="0"/>
    <x v="0"/>
    <x v="7"/>
    <n v="5"/>
    <n v="22055"/>
    <n v="0"/>
    <n v="0"/>
    <n v="19849.5"/>
    <n v="490"/>
    <n v="130614.5"/>
    <s v="UPI"/>
    <s v="Website"/>
    <s v="Mumbai"/>
    <s v="Maharashtra"/>
    <x v="0"/>
    <n v="1"/>
    <s v="No Return"/>
    <n v="3"/>
    <s v="Shipped"/>
  </r>
  <r>
    <s v="ORD00753"/>
    <x v="6"/>
    <s v="CUST840"/>
    <s v="Rahul"/>
    <x v="1"/>
    <n v="31"/>
    <s v="Watch"/>
    <x v="1"/>
    <x v="7"/>
    <x v="4"/>
    <n v="1"/>
    <n v="43437"/>
    <n v="5"/>
    <n v="2171.85"/>
    <n v="7427.73"/>
    <n v="286"/>
    <n v="48978.879999999997"/>
    <s v="UPI"/>
    <s v="Website"/>
    <s v="Chandigarh"/>
    <s v="Punjab"/>
    <x v="1"/>
    <n v="9"/>
    <s v="No Return"/>
    <n v="3"/>
    <s v="Cancelled"/>
  </r>
  <r>
    <s v="ORD00754"/>
    <x v="121"/>
    <s v="CUST631"/>
    <s v="Amit"/>
    <x v="0"/>
    <n v="18"/>
    <s v="Shoes"/>
    <x v="1"/>
    <x v="2"/>
    <x v="9"/>
    <n v="1"/>
    <n v="16469"/>
    <n v="20"/>
    <n v="3293.8"/>
    <n v="2371.54"/>
    <n v="266"/>
    <n v="15812.74"/>
    <s v="UPI"/>
    <s v="Website"/>
    <s v="Delhi"/>
    <s v="Delhi"/>
    <x v="1"/>
    <n v="7"/>
    <s v="No Return"/>
    <n v="4"/>
    <s v="Returned"/>
  </r>
  <r>
    <s v="ORD00755"/>
    <x v="173"/>
    <s v="CUST701"/>
    <s v="Riya"/>
    <x v="0"/>
    <n v="48"/>
    <s v="Shoes"/>
    <x v="1"/>
    <x v="2"/>
    <x v="8"/>
    <n v="1"/>
    <n v="44498"/>
    <n v="10"/>
    <n v="4449.8"/>
    <n v="7208.68"/>
    <n v="101"/>
    <n v="47357.88"/>
    <s v="Cash on Delivery"/>
    <s v="Website"/>
    <s v="Jaipur"/>
    <s v="Rajasthan"/>
    <x v="1"/>
    <n v="7"/>
    <s v="No Return"/>
    <n v="2"/>
    <s v="Returned"/>
  </r>
  <r>
    <s v="ORD00756"/>
    <x v="78"/>
    <s v="CUST101"/>
    <s v="Rahul"/>
    <x v="0"/>
    <n v="33"/>
    <s v="Tablet"/>
    <x v="0"/>
    <x v="8"/>
    <x v="5"/>
    <n v="5"/>
    <n v="31205"/>
    <n v="10"/>
    <n v="15602.5"/>
    <n v="25276.05"/>
    <n v="301"/>
    <n v="165999.54999999999"/>
    <s v="UPI"/>
    <s v="Mobile App"/>
    <s v="Chandigarh"/>
    <s v="Punjab"/>
    <x v="1"/>
    <n v="5"/>
    <s v="No Return"/>
    <n v="3"/>
    <s v="Delivered"/>
  </r>
  <r>
    <s v="ORD00757"/>
    <x v="206"/>
    <s v="CUST371"/>
    <s v="Priya"/>
    <x v="1"/>
    <n v="41"/>
    <s v="Shoes"/>
    <x v="1"/>
    <x v="2"/>
    <x v="6"/>
    <n v="2"/>
    <n v="48901"/>
    <n v="0"/>
    <n v="0"/>
    <n v="17604.36"/>
    <n v="80"/>
    <n v="115486.36"/>
    <s v="Card"/>
    <s v="Mobile App"/>
    <s v="Chandigarh"/>
    <s v="Punjab"/>
    <x v="1"/>
    <n v="8"/>
    <s v="Returned"/>
    <n v="4"/>
    <s v="Cancelled"/>
  </r>
  <r>
    <s v="ORD00758"/>
    <x v="22"/>
    <s v="CUST113"/>
    <s v="Rahul"/>
    <x v="0"/>
    <n v="27"/>
    <s v="Keyboard"/>
    <x v="0"/>
    <x v="1"/>
    <x v="7"/>
    <n v="3"/>
    <n v="2214"/>
    <n v="20"/>
    <n v="1328.4"/>
    <n v="956.45"/>
    <n v="182"/>
    <n v="6452.05"/>
    <s v="Card"/>
    <s v="Website"/>
    <s v="Mumbai"/>
    <s v="Maharashtra"/>
    <x v="0"/>
    <n v="4"/>
    <s v="Returned"/>
    <n v="2"/>
    <s v="Shipped"/>
  </r>
  <r>
    <s v="ORD00759"/>
    <x v="295"/>
    <s v="CUST518"/>
    <s v="Karan"/>
    <x v="1"/>
    <n v="59"/>
    <s v="Headphones"/>
    <x v="0"/>
    <x v="0"/>
    <x v="1"/>
    <n v="5"/>
    <n v="37151"/>
    <n v="5"/>
    <n v="9287.75"/>
    <n v="31764.1"/>
    <n v="164"/>
    <n v="208395.36"/>
    <s v="Net Banking"/>
    <s v="Website"/>
    <s v="Jaipur"/>
    <s v="Rajasthan"/>
    <x v="1"/>
    <n v="4"/>
    <s v="Returned"/>
    <n v="2"/>
    <s v="Shipped"/>
  </r>
  <r>
    <s v="ORD00760"/>
    <x v="239"/>
    <s v="CUST559"/>
    <s v="Vikas"/>
    <x v="1"/>
    <n v="37"/>
    <s v="Laptop"/>
    <x v="0"/>
    <x v="4"/>
    <x v="4"/>
    <n v="3"/>
    <n v="37260"/>
    <n v="0"/>
    <n v="0"/>
    <n v="20120.400000000001"/>
    <n v="17"/>
    <n v="131917.4"/>
    <s v="Cash on Delivery"/>
    <s v="Website"/>
    <s v="Lucknow"/>
    <s v="Uttar Pradesh"/>
    <x v="1"/>
    <n v="2"/>
    <s v="No Return"/>
    <n v="3"/>
    <s v="Cancelled"/>
  </r>
  <r>
    <s v="ORD00761"/>
    <x v="69"/>
    <s v="CUST831"/>
    <s v="Karan"/>
    <x v="0"/>
    <n v="19"/>
    <s v="Mouse"/>
    <x v="0"/>
    <x v="9"/>
    <x v="5"/>
    <n v="1"/>
    <n v="47891"/>
    <n v="0"/>
    <n v="0"/>
    <n v="8620.3799999999992"/>
    <n v="382"/>
    <n v="56893.38"/>
    <s v="Cash on Delivery"/>
    <s v="Mobile App"/>
    <s v="Mumbai"/>
    <s v="Maharashtra"/>
    <x v="0"/>
    <n v="3"/>
    <s v="No Return"/>
    <n v="2"/>
    <s v="Shipped"/>
  </r>
  <r>
    <s v="ORD00762"/>
    <x v="173"/>
    <s v="CUST715"/>
    <s v="Amit"/>
    <x v="0"/>
    <n v="55"/>
    <s v="Laptop"/>
    <x v="0"/>
    <x v="4"/>
    <x v="1"/>
    <n v="5"/>
    <n v="16719"/>
    <n v="5"/>
    <n v="4179.75"/>
    <n v="14294.74"/>
    <n v="308"/>
    <n v="94017.99"/>
    <s v="Cash on Delivery"/>
    <s v="Website"/>
    <s v="Patiala"/>
    <s v="Punjab"/>
    <x v="1"/>
    <n v="10"/>
    <s v="No Return"/>
    <n v="2"/>
    <s v="Returned"/>
  </r>
  <r>
    <s v="ORD00763"/>
    <x v="110"/>
    <s v="CUST836"/>
    <s v="Karan"/>
    <x v="1"/>
    <n v="29"/>
    <s v="Shoes"/>
    <x v="1"/>
    <x v="2"/>
    <x v="5"/>
    <n v="2"/>
    <n v="35205"/>
    <n v="0"/>
    <n v="0"/>
    <n v="12673.8"/>
    <n v="27"/>
    <n v="83110.8"/>
    <s v="UPI"/>
    <s v="Website"/>
    <s v="Mumbai"/>
    <s v="Maharashtra"/>
    <x v="0"/>
    <n v="7"/>
    <s v="No Return"/>
    <n v="1"/>
    <s v="Returned"/>
  </r>
  <r>
    <s v="ORD00764"/>
    <x v="319"/>
    <s v="CUST299"/>
    <s v="Neha"/>
    <x v="0"/>
    <n v="56"/>
    <s v="Keyboard"/>
    <x v="0"/>
    <x v="1"/>
    <x v="8"/>
    <n v="5"/>
    <n v="1924"/>
    <n v="10"/>
    <n v="962"/>
    <n v="1558.44"/>
    <n v="474"/>
    <n v="10690.44"/>
    <s v="Card"/>
    <s v="Mobile App"/>
    <s v="Patiala"/>
    <s v="Punjab"/>
    <x v="1"/>
    <n v="1"/>
    <s v="Returned"/>
    <n v="3"/>
    <s v="Returned"/>
  </r>
  <r>
    <s v="ORD00765"/>
    <x v="129"/>
    <s v="CUST438"/>
    <s v="Arjun"/>
    <x v="0"/>
    <n v="40"/>
    <s v="Camera"/>
    <x v="0"/>
    <x v="5"/>
    <x v="5"/>
    <n v="5"/>
    <n v="1111"/>
    <n v="10"/>
    <n v="555.5"/>
    <n v="899.91"/>
    <n v="32"/>
    <n v="5931.41"/>
    <s v="UPI"/>
    <s v="Website"/>
    <s v="Chandigarh"/>
    <s v="Punjab"/>
    <x v="1"/>
    <n v="2"/>
    <s v="No Return"/>
    <n v="4"/>
    <s v="Returned"/>
  </r>
  <r>
    <s v="ORD00766"/>
    <x v="238"/>
    <s v="CUST287"/>
    <s v="Sneha"/>
    <x v="0"/>
    <n v="55"/>
    <s v="Tablet"/>
    <x v="0"/>
    <x v="8"/>
    <x v="0"/>
    <n v="3"/>
    <n v="4451"/>
    <n v="10"/>
    <n v="1335.3"/>
    <n v="2163.19"/>
    <n v="484"/>
    <n v="14664.89"/>
    <s v="Net Banking"/>
    <s v="Mobile App"/>
    <s v="Lucknow"/>
    <s v="Uttar Pradesh"/>
    <x v="1"/>
    <n v="8"/>
    <s v="No Return"/>
    <n v="1"/>
    <s v="Shipped"/>
  </r>
  <r>
    <s v="ORD00767"/>
    <x v="155"/>
    <s v="CUST579"/>
    <s v="Amit"/>
    <x v="0"/>
    <n v="51"/>
    <s v="Camera"/>
    <x v="0"/>
    <x v="5"/>
    <x v="8"/>
    <n v="1"/>
    <n v="44909"/>
    <n v="20"/>
    <n v="8981.7999999999993"/>
    <n v="6466.9"/>
    <n v="384"/>
    <n v="42778.1"/>
    <s v="Cash on Delivery"/>
    <s v="Website"/>
    <s v="Delhi"/>
    <s v="Delhi"/>
    <x v="1"/>
    <n v="9"/>
    <s v="Returned"/>
    <n v="1"/>
    <s v="Shipped"/>
  </r>
  <r>
    <s v="ORD00768"/>
    <x v="292"/>
    <s v="CUST989"/>
    <s v="Vikas"/>
    <x v="1"/>
    <n v="29"/>
    <s v="Camera"/>
    <x v="0"/>
    <x v="5"/>
    <x v="6"/>
    <n v="4"/>
    <n v="43820"/>
    <n v="10"/>
    <n v="17528"/>
    <n v="28395.360000000001"/>
    <n v="157"/>
    <n v="186304.36"/>
    <s v="Cash on Delivery"/>
    <s v="Mobile App"/>
    <s v="Bangalore"/>
    <s v="Karnataka"/>
    <x v="2"/>
    <n v="10"/>
    <s v="Returned"/>
    <n v="4"/>
    <s v="Shipped"/>
  </r>
  <r>
    <s v="ORD00769"/>
    <x v="154"/>
    <s v="CUST849"/>
    <s v="Neha"/>
    <x v="0"/>
    <n v="40"/>
    <s v="Shoes"/>
    <x v="1"/>
    <x v="2"/>
    <x v="9"/>
    <n v="3"/>
    <n v="13810"/>
    <n v="10"/>
    <n v="4143"/>
    <n v="6711.66"/>
    <n v="258"/>
    <n v="44256.66"/>
    <s v="UPI"/>
    <s v="Website"/>
    <s v="Lucknow"/>
    <s v="Uttar Pradesh"/>
    <x v="1"/>
    <n v="9"/>
    <s v="No Return"/>
    <n v="1"/>
    <s v="Delivered"/>
  </r>
  <r>
    <s v="ORD00770"/>
    <x v="262"/>
    <s v="CUST972"/>
    <s v="Priya"/>
    <x v="1"/>
    <n v="40"/>
    <s v="Keyboard"/>
    <x v="0"/>
    <x v="1"/>
    <x v="0"/>
    <n v="2"/>
    <n v="46551"/>
    <n v="15"/>
    <n v="13965.3"/>
    <n v="14244.61"/>
    <n v="269"/>
    <n v="93650.31"/>
    <s v="Cash on Delivery"/>
    <s v="Mobile App"/>
    <s v="Lucknow"/>
    <s v="Uttar Pradesh"/>
    <x v="1"/>
    <n v="10"/>
    <s v="No Return"/>
    <n v="3"/>
    <s v="Cancelled"/>
  </r>
  <r>
    <s v="ORD00771"/>
    <x v="198"/>
    <s v="CUST280"/>
    <s v="Karan"/>
    <x v="0"/>
    <n v="51"/>
    <s v="Headphones"/>
    <x v="0"/>
    <x v="0"/>
    <x v="2"/>
    <n v="1"/>
    <n v="39927"/>
    <n v="20"/>
    <n v="7985.4"/>
    <n v="5749.49"/>
    <n v="5"/>
    <n v="37696.089999999997"/>
    <s v="Cash on Delivery"/>
    <s v="Website"/>
    <s v="Jaipur"/>
    <s v="Rajasthan"/>
    <x v="1"/>
    <n v="1"/>
    <s v="No Return"/>
    <n v="5"/>
    <s v="Shipped"/>
  </r>
  <r>
    <s v="ORD00772"/>
    <x v="274"/>
    <s v="CUST492"/>
    <s v="Karan"/>
    <x v="0"/>
    <n v="24"/>
    <s v="Watch"/>
    <x v="1"/>
    <x v="7"/>
    <x v="1"/>
    <n v="4"/>
    <n v="26531"/>
    <n v="15"/>
    <n v="15918.6"/>
    <n v="16236.97"/>
    <n v="424"/>
    <n v="106866.37"/>
    <s v="Card"/>
    <s v="Website"/>
    <s v="Chandigarh"/>
    <s v="Punjab"/>
    <x v="1"/>
    <n v="4"/>
    <s v="No Return"/>
    <n v="4"/>
    <s v="Shipped"/>
  </r>
  <r>
    <s v="ORD00773"/>
    <x v="33"/>
    <s v="CUST934"/>
    <s v="Neha"/>
    <x v="0"/>
    <n v="50"/>
    <s v="Backpack"/>
    <x v="2"/>
    <x v="3"/>
    <x v="1"/>
    <n v="3"/>
    <n v="17924"/>
    <n v="5"/>
    <n v="2688.6"/>
    <n v="9195.01"/>
    <n v="37"/>
    <n v="60315.41"/>
    <s v="Cash on Delivery"/>
    <s v="Mobile App"/>
    <s v="Pune"/>
    <s v="Maharashtra"/>
    <x v="0"/>
    <n v="8"/>
    <s v="Returned"/>
    <n v="1"/>
    <s v="Cancelled"/>
  </r>
  <r>
    <s v="ORD00774"/>
    <x v="270"/>
    <s v="CUST936"/>
    <s v="Rahul"/>
    <x v="0"/>
    <n v="26"/>
    <s v="Tablet"/>
    <x v="0"/>
    <x v="8"/>
    <x v="2"/>
    <n v="5"/>
    <n v="14793"/>
    <n v="0"/>
    <n v="0"/>
    <n v="13313.7"/>
    <n v="61"/>
    <n v="87339.7"/>
    <s v="Card"/>
    <s v="Mobile App"/>
    <s v="Chandigarh"/>
    <s v="Punjab"/>
    <x v="1"/>
    <n v="4"/>
    <s v="No Return"/>
    <n v="5"/>
    <s v="Delivered"/>
  </r>
  <r>
    <s v="ORD00775"/>
    <x v="320"/>
    <s v="CUST269"/>
    <s v="Riya"/>
    <x v="1"/>
    <n v="26"/>
    <s v="Keyboard"/>
    <x v="0"/>
    <x v="1"/>
    <x v="2"/>
    <n v="5"/>
    <n v="47888"/>
    <n v="10"/>
    <n v="23944"/>
    <n v="38789.279999999999"/>
    <n v="381"/>
    <n v="254666.28"/>
    <s v="UPI"/>
    <s v="Mobile App"/>
    <s v="Pune"/>
    <s v="Maharashtra"/>
    <x v="0"/>
    <n v="1"/>
    <s v="No Return"/>
    <n v="3"/>
    <s v="Cancelled"/>
  </r>
  <r>
    <s v="ORD00776"/>
    <x v="310"/>
    <s v="CUST354"/>
    <s v="Rahul"/>
    <x v="1"/>
    <n v="42"/>
    <s v="Mouse"/>
    <x v="0"/>
    <x v="9"/>
    <x v="5"/>
    <n v="4"/>
    <n v="9646"/>
    <n v="5"/>
    <n v="1929.2"/>
    <n v="6597.86"/>
    <n v="331"/>
    <n v="43583.66"/>
    <s v="UPI"/>
    <s v="Mobile App"/>
    <s v="Lucknow"/>
    <s v="Uttar Pradesh"/>
    <x v="1"/>
    <n v="8"/>
    <s v="Returned"/>
    <n v="5"/>
    <s v="Returned"/>
  </r>
  <r>
    <s v="ORD00777"/>
    <x v="230"/>
    <s v="CUST912"/>
    <s v="Priya"/>
    <x v="0"/>
    <n v="38"/>
    <s v="Laptop"/>
    <x v="0"/>
    <x v="4"/>
    <x v="5"/>
    <n v="4"/>
    <n v="4941"/>
    <n v="20"/>
    <n v="3952.8"/>
    <n v="2846.02"/>
    <n v="305"/>
    <n v="18962.22"/>
    <s v="Net Banking"/>
    <s v="Mobile App"/>
    <s v="Mumbai"/>
    <s v="Maharashtra"/>
    <x v="0"/>
    <n v="9"/>
    <s v="No Return"/>
    <n v="1"/>
    <s v="Delivered"/>
  </r>
  <r>
    <s v="ORD00778"/>
    <x v="146"/>
    <s v="CUST650"/>
    <s v="Rahul"/>
    <x v="0"/>
    <n v="52"/>
    <s v="Watch"/>
    <x v="1"/>
    <x v="7"/>
    <x v="2"/>
    <n v="3"/>
    <n v="39057"/>
    <n v="10"/>
    <n v="11717.1"/>
    <n v="18981.7"/>
    <n v="493"/>
    <n v="124928.6"/>
    <s v="UPI"/>
    <s v="Mobile App"/>
    <s v="Bangalore"/>
    <s v="Karnataka"/>
    <x v="2"/>
    <n v="1"/>
    <s v="No Return"/>
    <n v="3"/>
    <s v="Cancelled"/>
  </r>
  <r>
    <s v="ORD00779"/>
    <x v="147"/>
    <s v="CUST465"/>
    <s v="Rahul"/>
    <x v="0"/>
    <n v="49"/>
    <s v="Headphones"/>
    <x v="0"/>
    <x v="0"/>
    <x v="7"/>
    <n v="3"/>
    <n v="1818"/>
    <n v="10"/>
    <n v="545.4"/>
    <n v="883.55"/>
    <n v="304"/>
    <n v="6096.15"/>
    <s v="UPI"/>
    <s v="Mobile App"/>
    <s v="Patiala"/>
    <s v="Punjab"/>
    <x v="1"/>
    <n v="2"/>
    <s v="No Return"/>
    <n v="4"/>
    <s v="Shipped"/>
  </r>
  <r>
    <s v="ORD00780"/>
    <x v="85"/>
    <s v="CUST357"/>
    <s v="Vikas"/>
    <x v="1"/>
    <n v="18"/>
    <s v="Camera"/>
    <x v="0"/>
    <x v="5"/>
    <x v="5"/>
    <n v="2"/>
    <n v="18717"/>
    <n v="10"/>
    <n v="3743.4"/>
    <n v="6064.31"/>
    <n v="4"/>
    <n v="39758.910000000003"/>
    <s v="Card"/>
    <s v="Website"/>
    <s v="Pune"/>
    <s v="Maharashtra"/>
    <x v="0"/>
    <n v="3"/>
    <s v="Returned"/>
    <n v="1"/>
    <s v="Shipped"/>
  </r>
  <r>
    <s v="ORD00781"/>
    <x v="321"/>
    <s v="CUST221"/>
    <s v="Karan"/>
    <x v="1"/>
    <n v="21"/>
    <s v="Shoes"/>
    <x v="1"/>
    <x v="2"/>
    <x v="3"/>
    <n v="4"/>
    <n v="14573"/>
    <n v="0"/>
    <n v="0"/>
    <n v="10492.56"/>
    <n v="385"/>
    <n v="69169.56"/>
    <s v="UPI"/>
    <s v="Mobile App"/>
    <s v="Lucknow"/>
    <s v="Uttar Pradesh"/>
    <x v="1"/>
    <n v="10"/>
    <s v="No Return"/>
    <n v="3"/>
    <s v="Shipped"/>
  </r>
  <r>
    <s v="ORD00782"/>
    <x v="134"/>
    <s v="CUST249"/>
    <s v="Arjun"/>
    <x v="1"/>
    <n v="54"/>
    <s v="Tablet"/>
    <x v="0"/>
    <x v="8"/>
    <x v="5"/>
    <n v="4"/>
    <n v="11813"/>
    <n v="10"/>
    <n v="4725.2"/>
    <n v="7654.82"/>
    <n v="205"/>
    <n v="50386.62"/>
    <s v="Card"/>
    <s v="Mobile App"/>
    <s v="Jaipur"/>
    <s v="Rajasthan"/>
    <x v="1"/>
    <n v="9"/>
    <s v="No Return"/>
    <n v="2"/>
    <s v="Returned"/>
  </r>
  <r>
    <s v="ORD00783"/>
    <x v="0"/>
    <s v="CUST417"/>
    <s v="Anjali"/>
    <x v="1"/>
    <n v="32"/>
    <s v="Headphones"/>
    <x v="0"/>
    <x v="0"/>
    <x v="2"/>
    <n v="1"/>
    <n v="8738"/>
    <n v="5"/>
    <n v="436.9"/>
    <n v="1494.2"/>
    <n v="184"/>
    <n v="9979.2999999999993"/>
    <s v="Card"/>
    <s v="Mobile App"/>
    <s v="Delhi"/>
    <s v="Delhi"/>
    <x v="1"/>
    <n v="7"/>
    <s v="No Return"/>
    <n v="4"/>
    <s v="Shipped"/>
  </r>
  <r>
    <s v="ORD00784"/>
    <x v="204"/>
    <s v="CUST978"/>
    <s v="Riya"/>
    <x v="1"/>
    <n v="29"/>
    <s v="Headphones"/>
    <x v="0"/>
    <x v="0"/>
    <x v="0"/>
    <n v="4"/>
    <n v="1489"/>
    <n v="20"/>
    <n v="1191.2"/>
    <n v="857.66"/>
    <n v="442"/>
    <n v="6064.46"/>
    <s v="Cash on Delivery"/>
    <s v="Mobile App"/>
    <s v="Jaipur"/>
    <s v="Rajasthan"/>
    <x v="1"/>
    <n v="5"/>
    <s v="Returned"/>
    <n v="5"/>
    <s v="Delivered"/>
  </r>
  <r>
    <s v="ORD00785"/>
    <x v="257"/>
    <s v="CUST624"/>
    <s v="Karan"/>
    <x v="1"/>
    <n v="29"/>
    <s v="Watch"/>
    <x v="1"/>
    <x v="7"/>
    <x v="2"/>
    <n v="1"/>
    <n v="9101"/>
    <n v="5"/>
    <n v="455.05"/>
    <n v="1556.27"/>
    <n v="408"/>
    <n v="10610.22"/>
    <s v="Card"/>
    <s v="Mobile App"/>
    <s v="Bangalore"/>
    <s v="Karnataka"/>
    <x v="2"/>
    <n v="2"/>
    <s v="Returned"/>
    <n v="3"/>
    <s v="Shipped"/>
  </r>
  <r>
    <s v="ORD00786"/>
    <x v="290"/>
    <s v="CUST907"/>
    <s v="Neha"/>
    <x v="1"/>
    <n v="58"/>
    <s v="Shoes"/>
    <x v="1"/>
    <x v="2"/>
    <x v="6"/>
    <n v="3"/>
    <n v="28364"/>
    <n v="20"/>
    <n v="17018.400000000001"/>
    <n v="12253.25"/>
    <n v="411"/>
    <n v="80737.850000000006"/>
    <s v="Card"/>
    <s v="Website"/>
    <s v="Jaipur"/>
    <s v="Rajasthan"/>
    <x v="1"/>
    <n v="7"/>
    <s v="Returned"/>
    <n v="4"/>
    <s v="Returned"/>
  </r>
  <r>
    <s v="ORD00787"/>
    <x v="223"/>
    <s v="CUST942"/>
    <s v="Neha"/>
    <x v="1"/>
    <n v="25"/>
    <s v="Laptop"/>
    <x v="0"/>
    <x v="4"/>
    <x v="2"/>
    <n v="3"/>
    <n v="26567"/>
    <n v="20"/>
    <n v="15940.2"/>
    <n v="11476.94"/>
    <n v="289"/>
    <n v="75526.740000000005"/>
    <s v="UPI"/>
    <s v="Mobile App"/>
    <s v="Delhi"/>
    <s v="Delhi"/>
    <x v="1"/>
    <n v="8"/>
    <s v="Returned"/>
    <n v="2"/>
    <s v="Returned"/>
  </r>
  <r>
    <s v="ORD00788"/>
    <x v="35"/>
    <s v="CUST538"/>
    <s v="Arjun"/>
    <x v="1"/>
    <n v="40"/>
    <s v="Laptop"/>
    <x v="0"/>
    <x v="4"/>
    <x v="0"/>
    <n v="4"/>
    <n v="36398"/>
    <n v="20"/>
    <n v="29118.400000000001"/>
    <n v="20965.25"/>
    <n v="62"/>
    <n v="137500.85"/>
    <s v="Net Banking"/>
    <s v="Mobile App"/>
    <s v="Delhi"/>
    <s v="Delhi"/>
    <x v="1"/>
    <n v="8"/>
    <s v="No Return"/>
    <n v="2"/>
    <s v="Returned"/>
  </r>
  <r>
    <s v="ORD00789"/>
    <x v="306"/>
    <s v="CUST882"/>
    <s v="Neha"/>
    <x v="0"/>
    <n v="26"/>
    <s v="Mouse"/>
    <x v="0"/>
    <x v="9"/>
    <x v="7"/>
    <n v="3"/>
    <n v="5708"/>
    <n v="10"/>
    <n v="1712.4"/>
    <n v="2774.09"/>
    <n v="270"/>
    <n v="18455.689999999999"/>
    <s v="Card"/>
    <s v="Website"/>
    <s v="Chandigarh"/>
    <s v="Punjab"/>
    <x v="1"/>
    <n v="2"/>
    <s v="Returned"/>
    <n v="1"/>
    <s v="Shipped"/>
  </r>
  <r>
    <s v="ORD00790"/>
    <x v="322"/>
    <s v="CUST800"/>
    <s v="Arjun"/>
    <x v="1"/>
    <n v="34"/>
    <s v="Keyboard"/>
    <x v="0"/>
    <x v="1"/>
    <x v="6"/>
    <n v="5"/>
    <n v="41929"/>
    <n v="10"/>
    <n v="20964.5"/>
    <n v="33962.49"/>
    <n v="167"/>
    <n v="222809.99"/>
    <s v="Cash on Delivery"/>
    <s v="Mobile App"/>
    <s v="Lucknow"/>
    <s v="Uttar Pradesh"/>
    <x v="1"/>
    <n v="7"/>
    <s v="No Return"/>
    <n v="3"/>
    <s v="Cancelled"/>
  </r>
  <r>
    <s v="ORD00791"/>
    <x v="222"/>
    <s v="CUST545"/>
    <s v="Riya"/>
    <x v="1"/>
    <n v="43"/>
    <s v="Mouse"/>
    <x v="0"/>
    <x v="9"/>
    <x v="2"/>
    <n v="4"/>
    <n v="28575"/>
    <n v="15"/>
    <n v="17145"/>
    <n v="17487.900000000001"/>
    <n v="226"/>
    <n v="114868.9"/>
    <s v="Cash on Delivery"/>
    <s v="Mobile App"/>
    <s v="Jaipur"/>
    <s v="Rajasthan"/>
    <x v="1"/>
    <n v="1"/>
    <s v="No Return"/>
    <n v="5"/>
    <s v="Delivered"/>
  </r>
  <r>
    <s v="ORD00792"/>
    <x v="323"/>
    <s v="CUST426"/>
    <s v="Vikas"/>
    <x v="1"/>
    <n v="55"/>
    <s v="Keyboard"/>
    <x v="0"/>
    <x v="1"/>
    <x v="4"/>
    <n v="3"/>
    <n v="13660"/>
    <n v="20"/>
    <n v="8196"/>
    <n v="5901.12"/>
    <n v="12"/>
    <n v="38697.120000000003"/>
    <s v="UPI"/>
    <s v="Mobile App"/>
    <s v="Bangalore"/>
    <s v="Karnataka"/>
    <x v="2"/>
    <n v="6"/>
    <s v="Returned"/>
    <n v="1"/>
    <s v="Returned"/>
  </r>
  <r>
    <s v="ORD00793"/>
    <x v="42"/>
    <s v="CUST641"/>
    <s v="Arjun"/>
    <x v="0"/>
    <n v="23"/>
    <s v="Shoes"/>
    <x v="1"/>
    <x v="2"/>
    <x v="6"/>
    <n v="2"/>
    <n v="24228"/>
    <n v="10"/>
    <n v="4845.6000000000004"/>
    <n v="7849.87"/>
    <n v="308"/>
    <n v="51768.27"/>
    <s v="Cash on Delivery"/>
    <s v="Website"/>
    <s v="Bangalore"/>
    <s v="Karnataka"/>
    <x v="2"/>
    <n v="10"/>
    <s v="Returned"/>
    <n v="5"/>
    <s v="Cancelled"/>
  </r>
  <r>
    <s v="ORD00794"/>
    <x v="123"/>
    <s v="CUST120"/>
    <s v="Anjali"/>
    <x v="0"/>
    <n v="47"/>
    <s v="Keyboard"/>
    <x v="0"/>
    <x v="1"/>
    <x v="2"/>
    <n v="3"/>
    <n v="39349"/>
    <n v="20"/>
    <n v="23609.4"/>
    <n v="16998.77"/>
    <n v="228"/>
    <n v="111664.37"/>
    <s v="Net Banking"/>
    <s v="Website"/>
    <s v="Pune"/>
    <s v="Maharashtra"/>
    <x v="0"/>
    <n v="2"/>
    <s v="Returned"/>
    <n v="2"/>
    <s v="Shipped"/>
  </r>
  <r>
    <s v="ORD00795"/>
    <x v="270"/>
    <s v="CUST861"/>
    <s v="Karan"/>
    <x v="0"/>
    <n v="37"/>
    <s v="Mouse"/>
    <x v="0"/>
    <x v="9"/>
    <x v="0"/>
    <n v="5"/>
    <n v="10892"/>
    <n v="20"/>
    <n v="10892"/>
    <n v="7842.24"/>
    <n v="420"/>
    <n v="51830.239999999998"/>
    <s v="Net Banking"/>
    <s v="Mobile App"/>
    <s v="Mumbai"/>
    <s v="Maharashtra"/>
    <x v="0"/>
    <n v="7"/>
    <s v="No Return"/>
    <n v="1"/>
    <s v="Cancelled"/>
  </r>
  <r>
    <s v="ORD00796"/>
    <x v="175"/>
    <s v="CUST414"/>
    <s v="Priya"/>
    <x v="1"/>
    <n v="37"/>
    <s v="Camera"/>
    <x v="0"/>
    <x v="5"/>
    <x v="0"/>
    <n v="1"/>
    <n v="22810"/>
    <n v="10"/>
    <n v="2281"/>
    <n v="3695.22"/>
    <n v="477"/>
    <n v="24701.22"/>
    <s v="UPI"/>
    <s v="Mobile App"/>
    <s v="Lucknow"/>
    <s v="Uttar Pradesh"/>
    <x v="1"/>
    <n v="5"/>
    <s v="Returned"/>
    <n v="4"/>
    <s v="Shipped"/>
  </r>
  <r>
    <s v="ORD00797"/>
    <x v="282"/>
    <s v="CUST487"/>
    <s v="Arjun"/>
    <x v="0"/>
    <n v="57"/>
    <s v="Laptop"/>
    <x v="0"/>
    <x v="4"/>
    <x v="1"/>
    <n v="2"/>
    <n v="14573"/>
    <n v="20"/>
    <n v="5829.2"/>
    <n v="4197.0200000000004"/>
    <n v="237"/>
    <n v="27750.82"/>
    <s v="Net Banking"/>
    <s v="Mobile App"/>
    <s v="Bangalore"/>
    <s v="Karnataka"/>
    <x v="2"/>
    <n v="4"/>
    <s v="Returned"/>
    <n v="2"/>
    <s v="Cancelled"/>
  </r>
  <r>
    <s v="ORD00798"/>
    <x v="237"/>
    <s v="CUST633"/>
    <s v="Priya"/>
    <x v="1"/>
    <n v="31"/>
    <s v="Backpack"/>
    <x v="2"/>
    <x v="3"/>
    <x v="4"/>
    <n v="5"/>
    <n v="24050"/>
    <n v="15"/>
    <n v="18037.5"/>
    <n v="18398.25"/>
    <n v="437"/>
    <n v="121047.75"/>
    <s v="Net Banking"/>
    <s v="Mobile App"/>
    <s v="Chandigarh"/>
    <s v="Punjab"/>
    <x v="1"/>
    <n v="4"/>
    <s v="No Return"/>
    <n v="4"/>
    <s v="Returned"/>
  </r>
  <r>
    <s v="ORD00799"/>
    <x v="153"/>
    <s v="CUST552"/>
    <s v="Karan"/>
    <x v="0"/>
    <n v="47"/>
    <s v="Keyboard"/>
    <x v="0"/>
    <x v="1"/>
    <x v="6"/>
    <n v="5"/>
    <n v="48099"/>
    <n v="5"/>
    <n v="12024.75"/>
    <n v="41124.639999999999"/>
    <n v="491"/>
    <n v="270085.90000000002"/>
    <s v="Cash on Delivery"/>
    <s v="Mobile App"/>
    <s v="Lucknow"/>
    <s v="Uttar Pradesh"/>
    <x v="1"/>
    <n v="2"/>
    <s v="Returned"/>
    <n v="5"/>
    <s v="Cancelled"/>
  </r>
  <r>
    <s v="ORD00800"/>
    <x v="289"/>
    <s v="CUST327"/>
    <s v="Amit"/>
    <x v="1"/>
    <n v="18"/>
    <s v="Headphones"/>
    <x v="0"/>
    <x v="0"/>
    <x v="6"/>
    <n v="5"/>
    <n v="37475"/>
    <n v="10"/>
    <n v="18737.5"/>
    <n v="30354.75"/>
    <n v="279"/>
    <n v="199271.25"/>
    <s v="Card"/>
    <s v="Mobile App"/>
    <s v="Patiala"/>
    <s v="Punjab"/>
    <x v="1"/>
    <n v="6"/>
    <s v="Returned"/>
    <n v="4"/>
    <s v="Shipped"/>
  </r>
  <r>
    <s v="ORD00801"/>
    <x v="147"/>
    <s v="CUST179"/>
    <s v="Vikas"/>
    <x v="0"/>
    <n v="58"/>
    <s v="Camera"/>
    <x v="0"/>
    <x v="5"/>
    <x v="3"/>
    <n v="2"/>
    <n v="36204"/>
    <n v="0"/>
    <n v="0"/>
    <n v="13033.44"/>
    <n v="133"/>
    <n v="85574.44"/>
    <s v="Cash on Delivery"/>
    <s v="Mobile App"/>
    <s v="Pune"/>
    <s v="Maharashtra"/>
    <x v="0"/>
    <n v="6"/>
    <s v="No Return"/>
    <n v="3"/>
    <s v="Cancelled"/>
  </r>
  <r>
    <s v="ORD00802"/>
    <x v="232"/>
    <s v="CUST712"/>
    <s v="Sneha"/>
    <x v="0"/>
    <n v="26"/>
    <s v="Tablet"/>
    <x v="0"/>
    <x v="8"/>
    <x v="1"/>
    <n v="4"/>
    <n v="38685"/>
    <n v="0"/>
    <n v="0"/>
    <n v="27853.200000000001"/>
    <n v="454"/>
    <n v="183047.2"/>
    <s v="Net Banking"/>
    <s v="Website"/>
    <s v="Chandigarh"/>
    <s v="Punjab"/>
    <x v="1"/>
    <n v="7"/>
    <s v="No Return"/>
    <n v="3"/>
    <s v="Returned"/>
  </r>
  <r>
    <s v="ORD00803"/>
    <x v="324"/>
    <s v="CUST818"/>
    <s v="Amit"/>
    <x v="0"/>
    <n v="52"/>
    <s v="Laptop"/>
    <x v="0"/>
    <x v="4"/>
    <x v="7"/>
    <n v="3"/>
    <n v="14708"/>
    <n v="10"/>
    <n v="4412.3999999999996"/>
    <n v="7148.09"/>
    <n v="196"/>
    <n v="47055.69"/>
    <s v="UPI"/>
    <s v="Website"/>
    <s v="Mumbai"/>
    <s v="Maharashtra"/>
    <x v="0"/>
    <n v="8"/>
    <s v="Returned"/>
    <n v="3"/>
    <s v="Returned"/>
  </r>
  <r>
    <s v="ORD00804"/>
    <x v="144"/>
    <s v="CUST846"/>
    <s v="Rahul"/>
    <x v="1"/>
    <n v="24"/>
    <s v="Watch"/>
    <x v="1"/>
    <x v="7"/>
    <x v="0"/>
    <n v="3"/>
    <n v="14838"/>
    <n v="10"/>
    <n v="4451.3999999999996"/>
    <n v="7211.27"/>
    <n v="147"/>
    <n v="47420.87"/>
    <s v="UPI"/>
    <s v="Website"/>
    <s v="Mumbai"/>
    <s v="Maharashtra"/>
    <x v="0"/>
    <n v="10"/>
    <s v="Returned"/>
    <n v="2"/>
    <s v="Returned"/>
  </r>
  <r>
    <s v="ORD00805"/>
    <x v="110"/>
    <s v="CUST747"/>
    <s v="Vikas"/>
    <x v="0"/>
    <n v="26"/>
    <s v="Headphones"/>
    <x v="0"/>
    <x v="0"/>
    <x v="5"/>
    <n v="4"/>
    <n v="34698"/>
    <n v="10"/>
    <n v="13879.2"/>
    <n v="22484.3"/>
    <n v="304"/>
    <n v="147701.1"/>
    <s v="UPI"/>
    <s v="Website"/>
    <s v="Bangalore"/>
    <s v="Karnataka"/>
    <x v="2"/>
    <n v="1"/>
    <s v="Returned"/>
    <n v="2"/>
    <s v="Cancelled"/>
  </r>
  <r>
    <s v="ORD00806"/>
    <x v="204"/>
    <s v="CUST568"/>
    <s v="Vikas"/>
    <x v="0"/>
    <n v="47"/>
    <s v="Laptop"/>
    <x v="0"/>
    <x v="4"/>
    <x v="1"/>
    <n v="5"/>
    <n v="46766"/>
    <n v="10"/>
    <n v="23383"/>
    <n v="37880.46"/>
    <n v="163"/>
    <n v="248490.46"/>
    <s v="Card"/>
    <s v="Website"/>
    <s v="Pune"/>
    <s v="Maharashtra"/>
    <x v="0"/>
    <n v="4"/>
    <s v="No Return"/>
    <n v="3"/>
    <s v="Returned"/>
  </r>
  <r>
    <s v="ORD00807"/>
    <x v="117"/>
    <s v="CUST827"/>
    <s v="Neha"/>
    <x v="0"/>
    <n v="30"/>
    <s v="Laptop"/>
    <x v="0"/>
    <x v="4"/>
    <x v="5"/>
    <n v="3"/>
    <n v="644"/>
    <n v="5"/>
    <n v="96.6"/>
    <n v="330.37"/>
    <n v="253"/>
    <n v="2418.77"/>
    <s v="Net Banking"/>
    <s v="Mobile App"/>
    <s v="Jaipur"/>
    <s v="Rajasthan"/>
    <x v="1"/>
    <n v="10"/>
    <s v="No Return"/>
    <n v="1"/>
    <s v="Cancelled"/>
  </r>
  <r>
    <s v="ORD00808"/>
    <x v="274"/>
    <s v="CUST654"/>
    <s v="Neha"/>
    <x v="0"/>
    <n v="49"/>
    <s v="Tablet"/>
    <x v="0"/>
    <x v="8"/>
    <x v="5"/>
    <n v="1"/>
    <n v="7604"/>
    <n v="10"/>
    <n v="760.4"/>
    <n v="1231.8499999999999"/>
    <n v="405"/>
    <n v="8480.4500000000007"/>
    <s v="UPI"/>
    <s v="Mobile App"/>
    <s v="Lucknow"/>
    <s v="Uttar Pradesh"/>
    <x v="1"/>
    <n v="8"/>
    <s v="No Return"/>
    <n v="2"/>
    <s v="Cancelled"/>
  </r>
  <r>
    <s v="ORD00809"/>
    <x v="95"/>
    <s v="CUST664"/>
    <s v="Amit"/>
    <x v="0"/>
    <n v="25"/>
    <s v="Watch"/>
    <x v="1"/>
    <x v="7"/>
    <x v="6"/>
    <n v="5"/>
    <n v="19653"/>
    <n v="0"/>
    <n v="0"/>
    <n v="17687.7"/>
    <n v="309"/>
    <n v="116261.7"/>
    <s v="Cash on Delivery"/>
    <s v="Website"/>
    <s v="Pune"/>
    <s v="Maharashtra"/>
    <x v="0"/>
    <n v="4"/>
    <s v="Returned"/>
    <n v="3"/>
    <s v="Returned"/>
  </r>
  <r>
    <s v="ORD00810"/>
    <x v="325"/>
    <s v="CUST917"/>
    <s v="Vikas"/>
    <x v="0"/>
    <n v="37"/>
    <s v="Laptop"/>
    <x v="0"/>
    <x v="4"/>
    <x v="7"/>
    <n v="2"/>
    <n v="42230"/>
    <n v="10"/>
    <n v="8446"/>
    <n v="13682.52"/>
    <n v="156"/>
    <n v="89852.52"/>
    <s v="Card"/>
    <s v="Mobile App"/>
    <s v="Jaipur"/>
    <s v="Rajasthan"/>
    <x v="1"/>
    <n v="1"/>
    <s v="Returned"/>
    <n v="2"/>
    <s v="Delivered"/>
  </r>
  <r>
    <s v="ORD00811"/>
    <x v="69"/>
    <s v="CUST745"/>
    <s v="Arjun"/>
    <x v="0"/>
    <n v="23"/>
    <s v="Watch"/>
    <x v="1"/>
    <x v="7"/>
    <x v="1"/>
    <n v="2"/>
    <n v="29934"/>
    <n v="20"/>
    <n v="11973.6"/>
    <n v="8620.99"/>
    <n v="362"/>
    <n v="56877.39"/>
    <s v="Net Banking"/>
    <s v="Mobile App"/>
    <s v="Mumbai"/>
    <s v="Maharashtra"/>
    <x v="0"/>
    <n v="6"/>
    <s v="No Return"/>
    <n v="5"/>
    <s v="Cancelled"/>
  </r>
  <r>
    <s v="ORD00812"/>
    <x v="52"/>
    <s v="CUST253"/>
    <s v="Riya"/>
    <x v="0"/>
    <n v="27"/>
    <s v="Backpack"/>
    <x v="2"/>
    <x v="3"/>
    <x v="2"/>
    <n v="1"/>
    <n v="28168"/>
    <n v="10"/>
    <n v="2816.8"/>
    <n v="4563.22"/>
    <n v="158"/>
    <n v="30072.42"/>
    <s v="Net Banking"/>
    <s v="Mobile App"/>
    <s v="Lucknow"/>
    <s v="Uttar Pradesh"/>
    <x v="1"/>
    <n v="5"/>
    <s v="Returned"/>
    <n v="2"/>
    <s v="Returned"/>
  </r>
  <r>
    <s v="ORD00813"/>
    <x v="326"/>
    <s v="CUST765"/>
    <s v="Arjun"/>
    <x v="1"/>
    <n v="36"/>
    <s v="Headphones"/>
    <x v="0"/>
    <x v="0"/>
    <x v="8"/>
    <n v="4"/>
    <n v="35314"/>
    <n v="5"/>
    <n v="7062.8"/>
    <n v="24154.78"/>
    <n v="456"/>
    <n v="158803.98000000001"/>
    <s v="UPI"/>
    <s v="Website"/>
    <s v="Patiala"/>
    <s v="Punjab"/>
    <x v="1"/>
    <n v="2"/>
    <s v="No Return"/>
    <n v="5"/>
    <s v="Shipped"/>
  </r>
  <r>
    <s v="ORD00814"/>
    <x v="129"/>
    <s v="CUST537"/>
    <s v="Arjun"/>
    <x v="1"/>
    <n v="55"/>
    <s v="Phone"/>
    <x v="0"/>
    <x v="6"/>
    <x v="4"/>
    <n v="1"/>
    <n v="27249"/>
    <n v="20"/>
    <n v="5449.8"/>
    <n v="3923.86"/>
    <n v="475"/>
    <n v="26198.06"/>
    <s v="Net Banking"/>
    <s v="Mobile App"/>
    <s v="Delhi"/>
    <s v="Delhi"/>
    <x v="1"/>
    <n v="5"/>
    <s v="No Return"/>
    <n v="1"/>
    <s v="Delivered"/>
  </r>
  <r>
    <s v="ORD00815"/>
    <x v="76"/>
    <s v="CUST323"/>
    <s v="Priya"/>
    <x v="1"/>
    <n v="29"/>
    <s v="Shoes"/>
    <x v="1"/>
    <x v="2"/>
    <x v="8"/>
    <n v="3"/>
    <n v="49236"/>
    <n v="10"/>
    <n v="14770.8"/>
    <n v="23928.7"/>
    <n v="256"/>
    <n v="157121.9"/>
    <s v="UPI"/>
    <s v="Website"/>
    <s v="Chandigarh"/>
    <s v="Punjab"/>
    <x v="1"/>
    <n v="3"/>
    <s v="No Return"/>
    <n v="3"/>
    <s v="Shipped"/>
  </r>
  <r>
    <s v="ORD00816"/>
    <x v="168"/>
    <s v="CUST259"/>
    <s v="Priya"/>
    <x v="1"/>
    <n v="26"/>
    <s v="Backpack"/>
    <x v="2"/>
    <x v="3"/>
    <x v="7"/>
    <n v="1"/>
    <n v="30859"/>
    <n v="5"/>
    <n v="1542.95"/>
    <n v="5276.89"/>
    <n v="480"/>
    <n v="35072.94"/>
    <s v="UPI"/>
    <s v="Mobile App"/>
    <s v="Mumbai"/>
    <s v="Maharashtra"/>
    <x v="0"/>
    <n v="4"/>
    <s v="No Return"/>
    <n v="4"/>
    <s v="Cancelled"/>
  </r>
  <r>
    <s v="ORD00817"/>
    <x v="327"/>
    <s v="CUST957"/>
    <s v="Karan"/>
    <x v="1"/>
    <n v="44"/>
    <s v="Watch"/>
    <x v="1"/>
    <x v="7"/>
    <x v="4"/>
    <n v="4"/>
    <n v="37642"/>
    <n v="15"/>
    <n v="22585.200000000001"/>
    <n v="23036.9"/>
    <n v="32"/>
    <n v="151051.70000000001"/>
    <s v="Cash on Delivery"/>
    <s v="Website"/>
    <s v="Patiala"/>
    <s v="Punjab"/>
    <x v="1"/>
    <n v="1"/>
    <s v="No Return"/>
    <n v="5"/>
    <s v="Delivered"/>
  </r>
  <r>
    <s v="ORD00818"/>
    <x v="72"/>
    <s v="CUST514"/>
    <s v="Anjali"/>
    <x v="0"/>
    <n v="23"/>
    <s v="Phone"/>
    <x v="0"/>
    <x v="6"/>
    <x v="5"/>
    <n v="5"/>
    <n v="48628"/>
    <n v="15"/>
    <n v="36471"/>
    <n v="37200.42"/>
    <n v="224"/>
    <n v="244093.42"/>
    <s v="UPI"/>
    <s v="Website"/>
    <s v="Chandigarh"/>
    <s v="Punjab"/>
    <x v="1"/>
    <n v="9"/>
    <s v="Returned"/>
    <n v="2"/>
    <s v="Delivered"/>
  </r>
  <r>
    <s v="ORD00819"/>
    <x v="117"/>
    <s v="CUST387"/>
    <s v="Riya"/>
    <x v="0"/>
    <n v="49"/>
    <s v="Mouse"/>
    <x v="0"/>
    <x v="9"/>
    <x v="0"/>
    <n v="5"/>
    <n v="16368"/>
    <n v="15"/>
    <n v="12276"/>
    <n v="12521.52"/>
    <n v="443"/>
    <n v="82528.52"/>
    <s v="Cash on Delivery"/>
    <s v="Mobile App"/>
    <s v="Patiala"/>
    <s v="Punjab"/>
    <x v="1"/>
    <n v="8"/>
    <s v="Returned"/>
    <n v="2"/>
    <s v="Returned"/>
  </r>
  <r>
    <s v="ORD00820"/>
    <x v="38"/>
    <s v="CUST306"/>
    <s v="Rahul"/>
    <x v="0"/>
    <n v="37"/>
    <s v="Keyboard"/>
    <x v="0"/>
    <x v="1"/>
    <x v="6"/>
    <n v="2"/>
    <n v="31757"/>
    <n v="0"/>
    <n v="0"/>
    <n v="11432.52"/>
    <n v="191"/>
    <n v="75137.52"/>
    <s v="Cash on Delivery"/>
    <s v="Website"/>
    <s v="Chandigarh"/>
    <s v="Punjab"/>
    <x v="1"/>
    <n v="3"/>
    <s v="No Return"/>
    <n v="3"/>
    <s v="Returned"/>
  </r>
  <r>
    <s v="ORD00821"/>
    <x v="127"/>
    <s v="CUST190"/>
    <s v="Sneha"/>
    <x v="1"/>
    <n v="29"/>
    <s v="Camera"/>
    <x v="0"/>
    <x v="5"/>
    <x v="4"/>
    <n v="4"/>
    <n v="37757"/>
    <n v="10"/>
    <n v="15102.8"/>
    <n v="24466.54"/>
    <n v="430"/>
    <n v="160821.74"/>
    <s v="Card"/>
    <s v="Mobile App"/>
    <s v="Patiala"/>
    <s v="Punjab"/>
    <x v="1"/>
    <n v="3"/>
    <s v="Returned"/>
    <n v="4"/>
    <s v="Returned"/>
  </r>
  <r>
    <s v="ORD00822"/>
    <x v="160"/>
    <s v="CUST551"/>
    <s v="Arjun"/>
    <x v="1"/>
    <n v="55"/>
    <s v="Mouse"/>
    <x v="0"/>
    <x v="9"/>
    <x v="8"/>
    <n v="2"/>
    <n v="42743"/>
    <n v="5"/>
    <n v="4274.3"/>
    <n v="14618.11"/>
    <n v="473"/>
    <n v="96302.81"/>
    <s v="UPI"/>
    <s v="Mobile App"/>
    <s v="Patiala"/>
    <s v="Punjab"/>
    <x v="1"/>
    <n v="9"/>
    <s v="Returned"/>
    <n v="4"/>
    <s v="Shipped"/>
  </r>
  <r>
    <s v="ORD00823"/>
    <x v="146"/>
    <s v="CUST705"/>
    <s v="Priya"/>
    <x v="0"/>
    <n v="58"/>
    <s v="Laptop"/>
    <x v="0"/>
    <x v="4"/>
    <x v="5"/>
    <n v="3"/>
    <n v="20225"/>
    <n v="10"/>
    <n v="6067.5"/>
    <n v="9829.35"/>
    <n v="463"/>
    <n v="64899.85"/>
    <s v="Cash on Delivery"/>
    <s v="Mobile App"/>
    <s v="Patiala"/>
    <s v="Punjab"/>
    <x v="1"/>
    <n v="9"/>
    <s v="Returned"/>
    <n v="1"/>
    <s v="Cancelled"/>
  </r>
  <r>
    <s v="ORD00824"/>
    <x v="294"/>
    <s v="CUST362"/>
    <s v="Rahul"/>
    <x v="1"/>
    <n v="49"/>
    <s v="Shoes"/>
    <x v="1"/>
    <x v="2"/>
    <x v="6"/>
    <n v="2"/>
    <n v="8375"/>
    <n v="15"/>
    <n v="2512.5"/>
    <n v="2562.75"/>
    <n v="470"/>
    <n v="17270.25"/>
    <s v="Cash on Delivery"/>
    <s v="Website"/>
    <s v="Bangalore"/>
    <s v="Karnataka"/>
    <x v="2"/>
    <n v="1"/>
    <s v="No Return"/>
    <n v="3"/>
    <s v="Shipped"/>
  </r>
  <r>
    <s v="ORD00825"/>
    <x v="233"/>
    <s v="CUST869"/>
    <s v="Sneha"/>
    <x v="1"/>
    <n v="58"/>
    <s v="Camera"/>
    <x v="0"/>
    <x v="5"/>
    <x v="1"/>
    <n v="1"/>
    <n v="5347"/>
    <n v="10"/>
    <n v="534.70000000000005"/>
    <n v="866.21"/>
    <n v="428"/>
    <n v="6106.51"/>
    <s v="Card"/>
    <s v="Mobile App"/>
    <s v="Lucknow"/>
    <s v="Uttar Pradesh"/>
    <x v="1"/>
    <n v="2"/>
    <s v="No Return"/>
    <n v="4"/>
    <s v="Shipped"/>
  </r>
  <r>
    <s v="ORD00826"/>
    <x v="172"/>
    <s v="CUST730"/>
    <s v="Sneha"/>
    <x v="1"/>
    <n v="19"/>
    <s v="Watch"/>
    <x v="1"/>
    <x v="7"/>
    <x v="5"/>
    <n v="2"/>
    <n v="24967"/>
    <n v="10"/>
    <n v="4993.3999999999996"/>
    <n v="8089.31"/>
    <n v="104"/>
    <n v="53133.91"/>
    <s v="UPI"/>
    <s v="Website"/>
    <s v="Jaipur"/>
    <s v="Rajasthan"/>
    <x v="1"/>
    <n v="1"/>
    <s v="No Return"/>
    <n v="4"/>
    <s v="Cancelled"/>
  </r>
  <r>
    <s v="ORD00827"/>
    <x v="128"/>
    <s v="CUST914"/>
    <s v="Amit"/>
    <x v="1"/>
    <n v="38"/>
    <s v="Shoes"/>
    <x v="1"/>
    <x v="2"/>
    <x v="1"/>
    <n v="4"/>
    <n v="33363"/>
    <n v="0"/>
    <n v="0"/>
    <n v="24021.360000000001"/>
    <n v="353"/>
    <n v="157826.35999999999"/>
    <s v="Card"/>
    <s v="Mobile App"/>
    <s v="Patiala"/>
    <s v="Punjab"/>
    <x v="1"/>
    <n v="1"/>
    <s v="No Return"/>
    <n v="2"/>
    <s v="Shipped"/>
  </r>
  <r>
    <s v="ORD00828"/>
    <x v="291"/>
    <s v="CUST158"/>
    <s v="Neha"/>
    <x v="1"/>
    <n v="38"/>
    <s v="Shoes"/>
    <x v="1"/>
    <x v="2"/>
    <x v="9"/>
    <n v="3"/>
    <n v="11118"/>
    <n v="15"/>
    <n v="5003.1000000000004"/>
    <n v="5103.16"/>
    <n v="443"/>
    <n v="33897.06"/>
    <s v="Card"/>
    <s v="Mobile App"/>
    <s v="Bangalore"/>
    <s v="Karnataka"/>
    <x v="2"/>
    <n v="8"/>
    <s v="No Return"/>
    <n v="3"/>
    <s v="Shipped"/>
  </r>
  <r>
    <s v="ORD00829"/>
    <x v="210"/>
    <s v="CUST773"/>
    <s v="Vikas"/>
    <x v="1"/>
    <n v="59"/>
    <s v="Watch"/>
    <x v="1"/>
    <x v="7"/>
    <x v="0"/>
    <n v="1"/>
    <n v="34518"/>
    <n v="0"/>
    <n v="0"/>
    <n v="6213.24"/>
    <n v="91"/>
    <n v="40822.239999999998"/>
    <s v="UPI"/>
    <s v="Mobile App"/>
    <s v="Jaipur"/>
    <s v="Rajasthan"/>
    <x v="1"/>
    <n v="8"/>
    <s v="Returned"/>
    <n v="5"/>
    <s v="Shipped"/>
  </r>
  <r>
    <s v="ORD00830"/>
    <x v="328"/>
    <s v="CUST325"/>
    <s v="Riya"/>
    <x v="0"/>
    <n v="56"/>
    <s v="Headphones"/>
    <x v="0"/>
    <x v="0"/>
    <x v="1"/>
    <n v="3"/>
    <n v="30273"/>
    <n v="10"/>
    <n v="9081.9"/>
    <n v="14712.68"/>
    <n v="294"/>
    <n v="96743.78"/>
    <s v="Net Banking"/>
    <s v="Mobile App"/>
    <s v="Pune"/>
    <s v="Maharashtra"/>
    <x v="0"/>
    <n v="8"/>
    <s v="Returned"/>
    <n v="5"/>
    <s v="Returned"/>
  </r>
  <r>
    <s v="ORD00831"/>
    <x v="25"/>
    <s v="CUST421"/>
    <s v="Sneha"/>
    <x v="0"/>
    <n v="42"/>
    <s v="Laptop"/>
    <x v="0"/>
    <x v="4"/>
    <x v="6"/>
    <n v="2"/>
    <n v="11342"/>
    <n v="10"/>
    <n v="2268.4"/>
    <n v="3674.81"/>
    <n v="459"/>
    <n v="24549.41"/>
    <s v="Net Banking"/>
    <s v="Website"/>
    <s v="Lucknow"/>
    <s v="Uttar Pradesh"/>
    <x v="1"/>
    <n v="7"/>
    <s v="No Return"/>
    <n v="1"/>
    <s v="Cancelled"/>
  </r>
  <r>
    <s v="ORD00832"/>
    <x v="206"/>
    <s v="CUST690"/>
    <s v="Arjun"/>
    <x v="1"/>
    <n v="58"/>
    <s v="Phone"/>
    <x v="0"/>
    <x v="6"/>
    <x v="4"/>
    <n v="1"/>
    <n v="48064"/>
    <n v="20"/>
    <n v="9612.7999999999993"/>
    <n v="6921.22"/>
    <n v="115"/>
    <n v="45487.42"/>
    <s v="Net Banking"/>
    <s v="Website"/>
    <s v="Delhi"/>
    <s v="Delhi"/>
    <x v="1"/>
    <n v="1"/>
    <s v="Returned"/>
    <n v="3"/>
    <s v="Delivered"/>
  </r>
  <r>
    <s v="ORD00833"/>
    <x v="21"/>
    <s v="CUST330"/>
    <s v="Karan"/>
    <x v="1"/>
    <n v="35"/>
    <s v="Camera"/>
    <x v="0"/>
    <x v="5"/>
    <x v="9"/>
    <n v="5"/>
    <n v="32836"/>
    <n v="15"/>
    <n v="24627"/>
    <n v="25119.54"/>
    <n v="464"/>
    <n v="165136.54"/>
    <s v="Net Banking"/>
    <s v="Mobile App"/>
    <s v="Mumbai"/>
    <s v="Maharashtra"/>
    <x v="0"/>
    <n v="3"/>
    <s v="No Return"/>
    <n v="2"/>
    <s v="Returned"/>
  </r>
  <r>
    <s v="ORD00834"/>
    <x v="14"/>
    <s v="CUST934"/>
    <s v="Sneha"/>
    <x v="1"/>
    <n v="40"/>
    <s v="Keyboard"/>
    <x v="0"/>
    <x v="1"/>
    <x v="1"/>
    <n v="5"/>
    <n v="43163"/>
    <n v="10"/>
    <n v="21581.5"/>
    <n v="34962.03"/>
    <n v="202"/>
    <n v="229397.53"/>
    <s v="UPI"/>
    <s v="Mobile App"/>
    <s v="Pune"/>
    <s v="Maharashtra"/>
    <x v="0"/>
    <n v="1"/>
    <s v="No Return"/>
    <n v="5"/>
    <s v="Shipped"/>
  </r>
  <r>
    <s v="ORD00835"/>
    <x v="236"/>
    <s v="CUST594"/>
    <s v="Anjali"/>
    <x v="0"/>
    <n v="29"/>
    <s v="Phone"/>
    <x v="0"/>
    <x v="6"/>
    <x v="4"/>
    <n v="1"/>
    <n v="31573"/>
    <n v="10"/>
    <n v="3157.3"/>
    <n v="5114.83"/>
    <n v="152"/>
    <n v="33682.53"/>
    <s v="UPI"/>
    <s v="Website"/>
    <s v="Chandigarh"/>
    <s v="Punjab"/>
    <x v="1"/>
    <n v="4"/>
    <s v="Returned"/>
    <n v="1"/>
    <s v="Delivered"/>
  </r>
  <r>
    <s v="ORD00836"/>
    <x v="134"/>
    <s v="CUST305"/>
    <s v="Karan"/>
    <x v="1"/>
    <n v="29"/>
    <s v="Backpack"/>
    <x v="2"/>
    <x v="3"/>
    <x v="8"/>
    <n v="1"/>
    <n v="48245"/>
    <n v="20"/>
    <n v="9649"/>
    <n v="6947.28"/>
    <n v="5"/>
    <n v="45548.28"/>
    <s v="Cash on Delivery"/>
    <s v="Website"/>
    <s v="Patiala"/>
    <s v="Punjab"/>
    <x v="1"/>
    <n v="6"/>
    <s v="No Return"/>
    <n v="3"/>
    <s v="Shipped"/>
  </r>
  <r>
    <s v="ORD00837"/>
    <x v="78"/>
    <s v="CUST586"/>
    <s v="Vikas"/>
    <x v="1"/>
    <n v="27"/>
    <s v="Tablet"/>
    <x v="0"/>
    <x v="8"/>
    <x v="3"/>
    <n v="4"/>
    <n v="47145"/>
    <n v="20"/>
    <n v="37716"/>
    <n v="27155.52"/>
    <n v="457"/>
    <n v="178476.52"/>
    <s v="UPI"/>
    <s v="Mobile App"/>
    <s v="Delhi"/>
    <s v="Delhi"/>
    <x v="1"/>
    <n v="1"/>
    <s v="Returned"/>
    <n v="5"/>
    <s v="Returned"/>
  </r>
  <r>
    <s v="ORD00838"/>
    <x v="34"/>
    <s v="CUST266"/>
    <s v="Vikas"/>
    <x v="1"/>
    <n v="56"/>
    <s v="Shoes"/>
    <x v="1"/>
    <x v="2"/>
    <x v="7"/>
    <n v="5"/>
    <n v="25380"/>
    <n v="0"/>
    <n v="0"/>
    <n v="22842"/>
    <n v="309"/>
    <n v="150051"/>
    <s v="Cash on Delivery"/>
    <s v="Website"/>
    <s v="Pune"/>
    <s v="Maharashtra"/>
    <x v="0"/>
    <n v="1"/>
    <s v="Returned"/>
    <n v="2"/>
    <s v="Cancelled"/>
  </r>
  <r>
    <s v="ORD00839"/>
    <x v="37"/>
    <s v="CUST636"/>
    <s v="Rahul"/>
    <x v="0"/>
    <n v="22"/>
    <s v="Tablet"/>
    <x v="0"/>
    <x v="8"/>
    <x v="0"/>
    <n v="1"/>
    <n v="40566"/>
    <n v="10"/>
    <n v="4056.6"/>
    <n v="6571.69"/>
    <n v="112"/>
    <n v="43193.09"/>
    <s v="Cash on Delivery"/>
    <s v="Mobile App"/>
    <s v="Chandigarh"/>
    <s v="Punjab"/>
    <x v="1"/>
    <n v="8"/>
    <s v="Returned"/>
    <n v="2"/>
    <s v="Returned"/>
  </r>
  <r>
    <s v="ORD00840"/>
    <x v="244"/>
    <s v="CUST260"/>
    <s v="Vikas"/>
    <x v="1"/>
    <n v="37"/>
    <s v="Headphones"/>
    <x v="0"/>
    <x v="0"/>
    <x v="9"/>
    <n v="1"/>
    <n v="6815"/>
    <n v="20"/>
    <n v="1363"/>
    <n v="981.36"/>
    <n v="338"/>
    <n v="6771.36"/>
    <s v="Net Banking"/>
    <s v="Website"/>
    <s v="Lucknow"/>
    <s v="Uttar Pradesh"/>
    <x v="1"/>
    <n v="8"/>
    <s v="Returned"/>
    <n v="5"/>
    <s v="Returned"/>
  </r>
  <r>
    <s v="ORD00841"/>
    <x v="135"/>
    <s v="CUST397"/>
    <s v="Rahul"/>
    <x v="0"/>
    <n v="51"/>
    <s v="Headphones"/>
    <x v="0"/>
    <x v="0"/>
    <x v="3"/>
    <n v="3"/>
    <n v="49678"/>
    <n v="15"/>
    <n v="22355.1"/>
    <n v="22802.2"/>
    <n v="277"/>
    <n v="149758.1"/>
    <s v="Cash on Delivery"/>
    <s v="Website"/>
    <s v="Chandigarh"/>
    <s v="Punjab"/>
    <x v="1"/>
    <n v="8"/>
    <s v="No Return"/>
    <n v="5"/>
    <s v="Returned"/>
  </r>
  <r>
    <s v="ORD00842"/>
    <x v="30"/>
    <s v="CUST288"/>
    <s v="Anjali"/>
    <x v="1"/>
    <n v="46"/>
    <s v="Mouse"/>
    <x v="0"/>
    <x v="9"/>
    <x v="2"/>
    <n v="4"/>
    <n v="21247"/>
    <n v="5"/>
    <n v="4249.3999999999996"/>
    <n v="14532.95"/>
    <n v="439"/>
    <n v="95710.55"/>
    <s v="Card"/>
    <s v="Mobile App"/>
    <s v="Patiala"/>
    <s v="Punjab"/>
    <x v="1"/>
    <n v="5"/>
    <s v="No Return"/>
    <n v="2"/>
    <s v="Returned"/>
  </r>
  <r>
    <s v="ORD00843"/>
    <x v="2"/>
    <s v="CUST836"/>
    <s v="Riya"/>
    <x v="1"/>
    <n v="31"/>
    <s v="Shoes"/>
    <x v="1"/>
    <x v="2"/>
    <x v="6"/>
    <n v="2"/>
    <n v="10921"/>
    <n v="5"/>
    <n v="1092.0999999999999"/>
    <n v="3734.98"/>
    <n v="395"/>
    <n v="24879.88"/>
    <s v="Card"/>
    <s v="Website"/>
    <s v="Patiala"/>
    <s v="Punjab"/>
    <x v="1"/>
    <n v="6"/>
    <s v="No Return"/>
    <n v="2"/>
    <s v="Cancelled"/>
  </r>
  <r>
    <s v="ORD00844"/>
    <x v="68"/>
    <s v="CUST523"/>
    <s v="Arjun"/>
    <x v="1"/>
    <n v="20"/>
    <s v="Backpack"/>
    <x v="2"/>
    <x v="3"/>
    <x v="0"/>
    <n v="2"/>
    <n v="41264"/>
    <n v="5"/>
    <n v="4126.3999999999996"/>
    <n v="14112.29"/>
    <n v="7"/>
    <n v="92520.89"/>
    <s v="UPI"/>
    <s v="Website"/>
    <s v="Delhi"/>
    <s v="Delhi"/>
    <x v="1"/>
    <n v="6"/>
    <s v="Returned"/>
    <n v="5"/>
    <s v="Shipped"/>
  </r>
  <r>
    <s v="ORD00845"/>
    <x v="165"/>
    <s v="CUST162"/>
    <s v="Anjali"/>
    <x v="1"/>
    <n v="37"/>
    <s v="Mouse"/>
    <x v="0"/>
    <x v="9"/>
    <x v="6"/>
    <n v="5"/>
    <n v="15722"/>
    <n v="20"/>
    <n v="15722"/>
    <n v="11319.84"/>
    <n v="333"/>
    <n v="74540.84"/>
    <s v="Card"/>
    <s v="Website"/>
    <s v="Bangalore"/>
    <s v="Karnataka"/>
    <x v="2"/>
    <n v="7"/>
    <s v="No Return"/>
    <n v="3"/>
    <s v="Delivered"/>
  </r>
  <r>
    <s v="ORD00846"/>
    <x v="50"/>
    <s v="CUST459"/>
    <s v="Sneha"/>
    <x v="0"/>
    <n v="26"/>
    <s v="Headphones"/>
    <x v="0"/>
    <x v="0"/>
    <x v="9"/>
    <n v="4"/>
    <n v="48345"/>
    <n v="5"/>
    <n v="9669"/>
    <n v="33067.980000000003"/>
    <n v="107"/>
    <n v="216885.98"/>
    <s v="Cash on Delivery"/>
    <s v="Mobile App"/>
    <s v="Mumbai"/>
    <s v="Maharashtra"/>
    <x v="0"/>
    <n v="9"/>
    <s v="No Return"/>
    <n v="3"/>
    <s v="Returned"/>
  </r>
  <r>
    <s v="ORD00847"/>
    <x v="84"/>
    <s v="CUST499"/>
    <s v="Amit"/>
    <x v="1"/>
    <n v="59"/>
    <s v="Laptop"/>
    <x v="0"/>
    <x v="4"/>
    <x v="9"/>
    <n v="2"/>
    <n v="32961"/>
    <n v="0"/>
    <n v="0"/>
    <n v="11865.96"/>
    <n v="103"/>
    <n v="77890.960000000006"/>
    <s v="Card"/>
    <s v="Website"/>
    <s v="Delhi"/>
    <s v="Delhi"/>
    <x v="1"/>
    <n v="8"/>
    <s v="No Return"/>
    <n v="1"/>
    <s v="Returned"/>
  </r>
  <r>
    <s v="ORD00848"/>
    <x v="71"/>
    <s v="CUST891"/>
    <s v="Arjun"/>
    <x v="1"/>
    <n v="36"/>
    <s v="Watch"/>
    <x v="1"/>
    <x v="7"/>
    <x v="0"/>
    <n v="3"/>
    <n v="20711"/>
    <n v="20"/>
    <n v="12426.6"/>
    <n v="8947.15"/>
    <n v="216"/>
    <n v="58869.55"/>
    <s v="Net Banking"/>
    <s v="Mobile App"/>
    <s v="Mumbai"/>
    <s v="Maharashtra"/>
    <x v="0"/>
    <n v="5"/>
    <s v="Returned"/>
    <n v="5"/>
    <s v="Shipped"/>
  </r>
  <r>
    <s v="ORD00849"/>
    <x v="71"/>
    <s v="CUST681"/>
    <s v="Priya"/>
    <x v="0"/>
    <n v="49"/>
    <s v="Tablet"/>
    <x v="0"/>
    <x v="8"/>
    <x v="2"/>
    <n v="5"/>
    <n v="19707"/>
    <n v="10"/>
    <n v="9853.5"/>
    <n v="15962.67"/>
    <n v="346"/>
    <n v="104990.17"/>
    <s v="Card"/>
    <s v="Mobile App"/>
    <s v="Jaipur"/>
    <s v="Rajasthan"/>
    <x v="1"/>
    <n v="4"/>
    <s v="Returned"/>
    <n v="1"/>
    <s v="Returned"/>
  </r>
  <r>
    <s v="ORD00850"/>
    <x v="223"/>
    <s v="CUST201"/>
    <s v="Sneha"/>
    <x v="1"/>
    <n v="45"/>
    <s v="Backpack"/>
    <x v="2"/>
    <x v="3"/>
    <x v="9"/>
    <n v="1"/>
    <n v="37289"/>
    <n v="20"/>
    <n v="7457.8"/>
    <n v="5369.62"/>
    <n v="297"/>
    <n v="35497.82"/>
    <s v="Cash on Delivery"/>
    <s v="Mobile App"/>
    <s v="Bangalore"/>
    <s v="Karnataka"/>
    <x v="2"/>
    <n v="6"/>
    <s v="No Return"/>
    <n v="2"/>
    <s v="Delivered"/>
  </r>
  <r>
    <s v="ORD00851"/>
    <x v="285"/>
    <s v="CUST356"/>
    <s v="Rahul"/>
    <x v="0"/>
    <n v="53"/>
    <s v="Backpack"/>
    <x v="2"/>
    <x v="3"/>
    <x v="9"/>
    <n v="5"/>
    <n v="35009"/>
    <n v="0"/>
    <n v="0"/>
    <n v="31508.1"/>
    <n v="316"/>
    <n v="206869.1"/>
    <s v="Cash on Delivery"/>
    <s v="Website"/>
    <s v="Pune"/>
    <s v="Maharashtra"/>
    <x v="0"/>
    <n v="1"/>
    <s v="Returned"/>
    <n v="3"/>
    <s v="Cancelled"/>
  </r>
  <r>
    <s v="ORD00852"/>
    <x v="329"/>
    <s v="CUST495"/>
    <s v="Amit"/>
    <x v="0"/>
    <n v="30"/>
    <s v="Tablet"/>
    <x v="0"/>
    <x v="8"/>
    <x v="8"/>
    <n v="3"/>
    <n v="26210"/>
    <n v="20"/>
    <n v="15726"/>
    <n v="11322.72"/>
    <n v="459"/>
    <n v="74685.72"/>
    <s v="Card"/>
    <s v="Website"/>
    <s v="Mumbai"/>
    <s v="Maharashtra"/>
    <x v="0"/>
    <n v="2"/>
    <s v="No Return"/>
    <n v="1"/>
    <s v="Returned"/>
  </r>
  <r>
    <s v="ORD00853"/>
    <x v="184"/>
    <s v="CUST310"/>
    <s v="Vikas"/>
    <x v="0"/>
    <n v="49"/>
    <s v="Shoes"/>
    <x v="1"/>
    <x v="2"/>
    <x v="0"/>
    <n v="4"/>
    <n v="13804"/>
    <n v="5"/>
    <n v="2760.8"/>
    <n v="9441.94"/>
    <n v="349"/>
    <n v="62246.14"/>
    <s v="Net Banking"/>
    <s v="Website"/>
    <s v="Patiala"/>
    <s v="Punjab"/>
    <x v="1"/>
    <n v="7"/>
    <s v="Returned"/>
    <n v="5"/>
    <s v="Returned"/>
  </r>
  <r>
    <s v="ORD00854"/>
    <x v="330"/>
    <s v="CUST117"/>
    <s v="Karan"/>
    <x v="1"/>
    <n v="59"/>
    <s v="Keyboard"/>
    <x v="0"/>
    <x v="1"/>
    <x v="6"/>
    <n v="2"/>
    <n v="20640"/>
    <n v="0"/>
    <n v="0"/>
    <n v="7430.4"/>
    <n v="97"/>
    <n v="48807.4"/>
    <s v="Cash on Delivery"/>
    <s v="Website"/>
    <s v="Mumbai"/>
    <s v="Maharashtra"/>
    <x v="0"/>
    <n v="6"/>
    <s v="Returned"/>
    <n v="1"/>
    <s v="Returned"/>
  </r>
  <r>
    <s v="ORD00855"/>
    <x v="133"/>
    <s v="CUST177"/>
    <s v="Rahul"/>
    <x v="1"/>
    <n v="47"/>
    <s v="Backpack"/>
    <x v="2"/>
    <x v="3"/>
    <x v="0"/>
    <n v="4"/>
    <n v="32637"/>
    <n v="15"/>
    <n v="19582.2"/>
    <n v="19973.84"/>
    <n v="162"/>
    <n v="131101.64000000001"/>
    <s v="Cash on Delivery"/>
    <s v="Mobile App"/>
    <s v="Patiala"/>
    <s v="Punjab"/>
    <x v="1"/>
    <n v="3"/>
    <s v="No Return"/>
    <n v="4"/>
    <s v="Shipped"/>
  </r>
  <r>
    <s v="ORD00856"/>
    <x v="290"/>
    <s v="CUST219"/>
    <s v="Anjali"/>
    <x v="0"/>
    <n v="18"/>
    <s v="Backpack"/>
    <x v="2"/>
    <x v="3"/>
    <x v="4"/>
    <n v="5"/>
    <n v="30196"/>
    <n v="5"/>
    <n v="7549"/>
    <n v="25817.58"/>
    <n v="472"/>
    <n v="169720.58"/>
    <s v="UPI"/>
    <s v="Mobile App"/>
    <s v="Patiala"/>
    <s v="Punjab"/>
    <x v="1"/>
    <n v="6"/>
    <s v="No Return"/>
    <n v="1"/>
    <s v="Returned"/>
  </r>
  <r>
    <s v="ORD00857"/>
    <x v="112"/>
    <s v="CUST763"/>
    <s v="Anjali"/>
    <x v="1"/>
    <n v="21"/>
    <s v="Phone"/>
    <x v="0"/>
    <x v="6"/>
    <x v="8"/>
    <n v="2"/>
    <n v="22407"/>
    <n v="5"/>
    <n v="2240.6999999999998"/>
    <n v="7663.19"/>
    <n v="46"/>
    <n v="50282.49"/>
    <s v="UPI"/>
    <s v="Website"/>
    <s v="Lucknow"/>
    <s v="Uttar Pradesh"/>
    <x v="1"/>
    <n v="4"/>
    <s v="No Return"/>
    <n v="1"/>
    <s v="Returned"/>
  </r>
  <r>
    <s v="ORD00858"/>
    <x v="299"/>
    <s v="CUST418"/>
    <s v="Rahul"/>
    <x v="1"/>
    <n v="25"/>
    <s v="Tablet"/>
    <x v="0"/>
    <x v="8"/>
    <x v="7"/>
    <n v="4"/>
    <n v="21850"/>
    <n v="15"/>
    <n v="13110"/>
    <n v="13372.2"/>
    <n v="303"/>
    <n v="87965.2"/>
    <s v="Cash on Delivery"/>
    <s v="Website"/>
    <s v="Lucknow"/>
    <s v="Uttar Pradesh"/>
    <x v="1"/>
    <n v="9"/>
    <s v="Returned"/>
    <n v="3"/>
    <s v="Shipped"/>
  </r>
  <r>
    <s v="ORD00859"/>
    <x v="56"/>
    <s v="CUST830"/>
    <s v="Riya"/>
    <x v="0"/>
    <n v="31"/>
    <s v="Camera"/>
    <x v="0"/>
    <x v="5"/>
    <x v="3"/>
    <n v="1"/>
    <n v="24965"/>
    <n v="20"/>
    <n v="4993"/>
    <n v="3594.96"/>
    <n v="431"/>
    <n v="23997.96"/>
    <s v="Net Banking"/>
    <s v="Website"/>
    <s v="Patiala"/>
    <s v="Punjab"/>
    <x v="1"/>
    <n v="1"/>
    <s v="Returned"/>
    <n v="1"/>
    <s v="Delivered"/>
  </r>
  <r>
    <s v="ORD00860"/>
    <x v="95"/>
    <s v="CUST564"/>
    <s v="Sneha"/>
    <x v="1"/>
    <n v="24"/>
    <s v="Tablet"/>
    <x v="0"/>
    <x v="8"/>
    <x v="8"/>
    <n v="2"/>
    <n v="44956"/>
    <n v="15"/>
    <n v="13486.8"/>
    <n v="13756.54"/>
    <n v="136"/>
    <n v="90317.74"/>
    <s v="UPI"/>
    <s v="Mobile App"/>
    <s v="Mumbai"/>
    <s v="Maharashtra"/>
    <x v="0"/>
    <n v="1"/>
    <s v="No Return"/>
    <n v="2"/>
    <s v="Delivered"/>
  </r>
  <r>
    <s v="ORD00861"/>
    <x v="236"/>
    <s v="CUST312"/>
    <s v="Riya"/>
    <x v="0"/>
    <n v="57"/>
    <s v="Camera"/>
    <x v="0"/>
    <x v="5"/>
    <x v="0"/>
    <n v="3"/>
    <n v="42360"/>
    <n v="15"/>
    <n v="19062"/>
    <n v="19443.240000000002"/>
    <n v="46"/>
    <n v="127507.24"/>
    <s v="Cash on Delivery"/>
    <s v="Website"/>
    <s v="Patiala"/>
    <s v="Punjab"/>
    <x v="1"/>
    <n v="6"/>
    <s v="Returned"/>
    <n v="1"/>
    <s v="Shipped"/>
  </r>
  <r>
    <s v="ORD00862"/>
    <x v="176"/>
    <s v="CUST246"/>
    <s v="Priya"/>
    <x v="1"/>
    <n v="39"/>
    <s v="Watch"/>
    <x v="1"/>
    <x v="7"/>
    <x v="2"/>
    <n v="2"/>
    <n v="26834"/>
    <n v="20"/>
    <n v="10733.6"/>
    <n v="7728.19"/>
    <n v="488"/>
    <n v="51150.59"/>
    <s v="UPI"/>
    <s v="Website"/>
    <s v="Mumbai"/>
    <s v="Maharashtra"/>
    <x v="0"/>
    <n v="8"/>
    <s v="Returned"/>
    <n v="4"/>
    <s v="Shipped"/>
  </r>
  <r>
    <s v="ORD00863"/>
    <x v="57"/>
    <s v="CUST635"/>
    <s v="Riya"/>
    <x v="1"/>
    <n v="52"/>
    <s v="Keyboard"/>
    <x v="0"/>
    <x v="1"/>
    <x v="0"/>
    <n v="4"/>
    <n v="43417"/>
    <n v="20"/>
    <n v="34733.599999999999"/>
    <n v="25008.19"/>
    <n v="360"/>
    <n v="164302.59"/>
    <s v="Net Banking"/>
    <s v="Mobile App"/>
    <s v="Mumbai"/>
    <s v="Maharashtra"/>
    <x v="0"/>
    <n v="5"/>
    <s v="No Return"/>
    <n v="1"/>
    <s v="Shipped"/>
  </r>
  <r>
    <s v="ORD00864"/>
    <x v="317"/>
    <s v="CUST293"/>
    <s v="Anjali"/>
    <x v="0"/>
    <n v="33"/>
    <s v="Backpack"/>
    <x v="2"/>
    <x v="3"/>
    <x v="4"/>
    <n v="5"/>
    <n v="36728"/>
    <n v="10"/>
    <n v="18364"/>
    <n v="29749.68"/>
    <n v="119"/>
    <n v="195144.68"/>
    <s v="UPI"/>
    <s v="Mobile App"/>
    <s v="Delhi"/>
    <s v="Delhi"/>
    <x v="1"/>
    <n v="1"/>
    <s v="Returned"/>
    <n v="4"/>
    <s v="Delivered"/>
  </r>
  <r>
    <s v="ORD00865"/>
    <x v="236"/>
    <s v="CUST482"/>
    <s v="Anjali"/>
    <x v="0"/>
    <n v="25"/>
    <s v="Phone"/>
    <x v="0"/>
    <x v="6"/>
    <x v="7"/>
    <n v="1"/>
    <n v="41533"/>
    <n v="0"/>
    <n v="0"/>
    <n v="7475.94"/>
    <n v="229"/>
    <n v="49237.94"/>
    <s v="Card"/>
    <s v="Website"/>
    <s v="Pune"/>
    <s v="Maharashtra"/>
    <x v="0"/>
    <n v="2"/>
    <s v="Returned"/>
    <n v="5"/>
    <s v="Shipped"/>
  </r>
  <r>
    <s v="ORD00866"/>
    <x v="26"/>
    <s v="CUST379"/>
    <s v="Rahul"/>
    <x v="0"/>
    <n v="55"/>
    <s v="Camera"/>
    <x v="0"/>
    <x v="5"/>
    <x v="6"/>
    <n v="5"/>
    <n v="30419"/>
    <n v="10"/>
    <n v="15209.5"/>
    <n v="24639.39"/>
    <n v="45"/>
    <n v="161569.89000000001"/>
    <s v="Cash on Delivery"/>
    <s v="Website"/>
    <s v="Pune"/>
    <s v="Maharashtra"/>
    <x v="0"/>
    <n v="3"/>
    <s v="No Return"/>
    <n v="4"/>
    <s v="Shipped"/>
  </r>
  <r>
    <s v="ORD00867"/>
    <x v="310"/>
    <s v="CUST366"/>
    <s v="Sneha"/>
    <x v="1"/>
    <n v="24"/>
    <s v="Laptop"/>
    <x v="0"/>
    <x v="4"/>
    <x v="5"/>
    <n v="3"/>
    <n v="41505"/>
    <n v="20"/>
    <n v="24903"/>
    <n v="17930.16"/>
    <n v="297"/>
    <n v="117839.16"/>
    <s v="Net Banking"/>
    <s v="Mobile App"/>
    <s v="Mumbai"/>
    <s v="Maharashtra"/>
    <x v="0"/>
    <n v="1"/>
    <s v="No Return"/>
    <n v="3"/>
    <s v="Delivered"/>
  </r>
  <r>
    <s v="ORD00868"/>
    <x v="195"/>
    <s v="CUST770"/>
    <s v="Neha"/>
    <x v="0"/>
    <n v="49"/>
    <s v="Shoes"/>
    <x v="1"/>
    <x v="2"/>
    <x v="0"/>
    <n v="3"/>
    <n v="5310"/>
    <n v="10"/>
    <n v="1593"/>
    <n v="2580.66"/>
    <n v="400"/>
    <n v="17317.66"/>
    <s v="Net Banking"/>
    <s v="Mobile App"/>
    <s v="Delhi"/>
    <s v="Delhi"/>
    <x v="1"/>
    <n v="6"/>
    <s v="No Return"/>
    <n v="5"/>
    <s v="Returned"/>
  </r>
  <r>
    <s v="ORD00869"/>
    <x v="252"/>
    <s v="CUST580"/>
    <s v="Anjali"/>
    <x v="1"/>
    <n v="32"/>
    <s v="Tablet"/>
    <x v="0"/>
    <x v="8"/>
    <x v="8"/>
    <n v="4"/>
    <n v="14528"/>
    <n v="20"/>
    <n v="11622.4"/>
    <n v="8368.1299999999992"/>
    <n v="121"/>
    <n v="54978.73"/>
    <s v="Cash on Delivery"/>
    <s v="Website"/>
    <s v="Chandigarh"/>
    <s v="Punjab"/>
    <x v="1"/>
    <n v="7"/>
    <s v="No Return"/>
    <n v="5"/>
    <s v="Cancelled"/>
  </r>
  <r>
    <s v="ORD00870"/>
    <x v="122"/>
    <s v="CUST103"/>
    <s v="Priya"/>
    <x v="1"/>
    <n v="34"/>
    <s v="Watch"/>
    <x v="1"/>
    <x v="7"/>
    <x v="8"/>
    <n v="4"/>
    <n v="29992"/>
    <n v="5"/>
    <n v="5998.4"/>
    <n v="20514.53"/>
    <n v="338"/>
    <n v="134822.13"/>
    <s v="Card"/>
    <s v="Mobile App"/>
    <s v="Patiala"/>
    <s v="Punjab"/>
    <x v="1"/>
    <n v="4"/>
    <s v="Returned"/>
    <n v="2"/>
    <s v="Cancelled"/>
  </r>
  <r>
    <s v="ORD00871"/>
    <x v="6"/>
    <s v="CUST210"/>
    <s v="Arjun"/>
    <x v="0"/>
    <n v="28"/>
    <s v="Keyboard"/>
    <x v="0"/>
    <x v="1"/>
    <x v="8"/>
    <n v="4"/>
    <n v="29117"/>
    <n v="15"/>
    <n v="17470.2"/>
    <n v="17819.599999999999"/>
    <n v="300"/>
    <n v="117117.4"/>
    <s v="Cash on Delivery"/>
    <s v="Website"/>
    <s v="Pune"/>
    <s v="Maharashtra"/>
    <x v="0"/>
    <n v="9"/>
    <s v="No Return"/>
    <n v="5"/>
    <s v="Cancelled"/>
  </r>
  <r>
    <s v="ORD00872"/>
    <x v="96"/>
    <s v="CUST685"/>
    <s v="Rahul"/>
    <x v="0"/>
    <n v="32"/>
    <s v="Keyboard"/>
    <x v="0"/>
    <x v="1"/>
    <x v="0"/>
    <n v="1"/>
    <n v="6441"/>
    <n v="20"/>
    <n v="1288.2"/>
    <n v="927.5"/>
    <n v="124"/>
    <n v="6204.3"/>
    <s v="Cash on Delivery"/>
    <s v="Website"/>
    <s v="Jaipur"/>
    <s v="Rajasthan"/>
    <x v="1"/>
    <n v="7"/>
    <s v="No Return"/>
    <n v="3"/>
    <s v="Shipped"/>
  </r>
  <r>
    <s v="ORD00873"/>
    <x v="112"/>
    <s v="CUST376"/>
    <s v="Vikas"/>
    <x v="0"/>
    <n v="25"/>
    <s v="Backpack"/>
    <x v="2"/>
    <x v="3"/>
    <x v="6"/>
    <n v="3"/>
    <n v="23228"/>
    <n v="15"/>
    <n v="10452.6"/>
    <n v="10661.65"/>
    <n v="74"/>
    <n v="69967.05"/>
    <s v="UPI"/>
    <s v="Mobile App"/>
    <s v="Bangalore"/>
    <s v="Karnataka"/>
    <x v="2"/>
    <n v="4"/>
    <s v="Returned"/>
    <n v="2"/>
    <s v="Returned"/>
  </r>
  <r>
    <s v="ORD00874"/>
    <x v="301"/>
    <s v="CUST528"/>
    <s v="Karan"/>
    <x v="0"/>
    <n v="53"/>
    <s v="Headphones"/>
    <x v="0"/>
    <x v="0"/>
    <x v="2"/>
    <n v="5"/>
    <n v="13705"/>
    <n v="20"/>
    <n v="13705"/>
    <n v="9867.6"/>
    <n v="26"/>
    <n v="64713.599999999999"/>
    <s v="Net Banking"/>
    <s v="Website"/>
    <s v="Jaipur"/>
    <s v="Rajasthan"/>
    <x v="1"/>
    <n v="4"/>
    <s v="Returned"/>
    <n v="3"/>
    <s v="Shipped"/>
  </r>
  <r>
    <s v="ORD00875"/>
    <x v="331"/>
    <s v="CUST894"/>
    <s v="Neha"/>
    <x v="0"/>
    <n v="38"/>
    <s v="Backpack"/>
    <x v="2"/>
    <x v="3"/>
    <x v="2"/>
    <n v="2"/>
    <n v="48561"/>
    <n v="20"/>
    <n v="19424.400000000001"/>
    <n v="13985.57"/>
    <n v="179"/>
    <n v="91862.17"/>
    <s v="Cash on Delivery"/>
    <s v="Website"/>
    <s v="Bangalore"/>
    <s v="Karnataka"/>
    <x v="2"/>
    <n v="1"/>
    <s v="Returned"/>
    <n v="2"/>
    <s v="Cancelled"/>
  </r>
  <r>
    <s v="ORD00876"/>
    <x v="305"/>
    <s v="CUST458"/>
    <s v="Anjali"/>
    <x v="1"/>
    <n v="28"/>
    <s v="Shoes"/>
    <x v="1"/>
    <x v="2"/>
    <x v="7"/>
    <n v="2"/>
    <n v="17048"/>
    <n v="10"/>
    <n v="3409.6"/>
    <n v="5523.55"/>
    <n v="126"/>
    <n v="36335.949999999997"/>
    <s v="Net Banking"/>
    <s v="Mobile App"/>
    <s v="Jaipur"/>
    <s v="Rajasthan"/>
    <x v="1"/>
    <n v="6"/>
    <s v="No Return"/>
    <n v="2"/>
    <s v="Delivered"/>
  </r>
  <r>
    <s v="ORD00877"/>
    <x v="172"/>
    <s v="CUST929"/>
    <s v="Priya"/>
    <x v="0"/>
    <n v="55"/>
    <s v="Keyboard"/>
    <x v="0"/>
    <x v="1"/>
    <x v="7"/>
    <n v="2"/>
    <n v="46981"/>
    <n v="0"/>
    <n v="0"/>
    <n v="16913.16"/>
    <n v="252"/>
    <n v="111127.16"/>
    <s v="Card"/>
    <s v="Website"/>
    <s v="Mumbai"/>
    <s v="Maharashtra"/>
    <x v="0"/>
    <n v="4"/>
    <s v="Returned"/>
    <n v="1"/>
    <s v="Delivered"/>
  </r>
  <r>
    <s v="ORD00878"/>
    <x v="206"/>
    <s v="CUST537"/>
    <s v="Sneha"/>
    <x v="0"/>
    <n v="59"/>
    <s v="Laptop"/>
    <x v="0"/>
    <x v="4"/>
    <x v="7"/>
    <n v="3"/>
    <n v="42665"/>
    <n v="10"/>
    <n v="12799.5"/>
    <n v="20735.189999999999"/>
    <n v="452"/>
    <n v="136382.69"/>
    <s v="Net Banking"/>
    <s v="Mobile App"/>
    <s v="Delhi"/>
    <s v="Delhi"/>
    <x v="1"/>
    <n v="1"/>
    <s v="No Return"/>
    <n v="3"/>
    <s v="Cancelled"/>
  </r>
  <r>
    <s v="ORD00879"/>
    <x v="216"/>
    <s v="CUST419"/>
    <s v="Sneha"/>
    <x v="0"/>
    <n v="42"/>
    <s v="Laptop"/>
    <x v="0"/>
    <x v="4"/>
    <x v="8"/>
    <n v="3"/>
    <n v="33362"/>
    <n v="0"/>
    <n v="0"/>
    <n v="18015.48"/>
    <n v="429"/>
    <n v="118530.48"/>
    <s v="Net Banking"/>
    <s v="Mobile App"/>
    <s v="Lucknow"/>
    <s v="Uttar Pradesh"/>
    <x v="1"/>
    <n v="1"/>
    <s v="No Return"/>
    <n v="2"/>
    <s v="Returned"/>
  </r>
  <r>
    <s v="ORD00880"/>
    <x v="239"/>
    <s v="CUST510"/>
    <s v="Riya"/>
    <x v="0"/>
    <n v="45"/>
    <s v="Tablet"/>
    <x v="0"/>
    <x v="8"/>
    <x v="4"/>
    <n v="1"/>
    <n v="4860"/>
    <n v="10"/>
    <n v="486"/>
    <n v="787.32"/>
    <n v="245"/>
    <n v="5406.32"/>
    <s v="Net Banking"/>
    <s v="Mobile App"/>
    <s v="Delhi"/>
    <s v="Delhi"/>
    <x v="1"/>
    <n v="9"/>
    <s v="Returned"/>
    <n v="5"/>
    <s v="Cancelled"/>
  </r>
  <r>
    <s v="ORD00881"/>
    <x v="1"/>
    <s v="CUST979"/>
    <s v="Rahul"/>
    <x v="1"/>
    <n v="34"/>
    <s v="Headphones"/>
    <x v="0"/>
    <x v="0"/>
    <x v="9"/>
    <n v="3"/>
    <n v="39078"/>
    <n v="15"/>
    <n v="17585.099999999999"/>
    <n v="17936.8"/>
    <n v="64"/>
    <n v="117649.7"/>
    <s v="UPI"/>
    <s v="Mobile App"/>
    <s v="Pune"/>
    <s v="Maharashtra"/>
    <x v="0"/>
    <n v="7"/>
    <s v="No Return"/>
    <n v="1"/>
    <s v="Shipped"/>
  </r>
  <r>
    <s v="ORD00882"/>
    <x v="290"/>
    <s v="CUST999"/>
    <s v="Neha"/>
    <x v="1"/>
    <n v="47"/>
    <s v="Watch"/>
    <x v="1"/>
    <x v="7"/>
    <x v="1"/>
    <n v="5"/>
    <n v="5258"/>
    <n v="15"/>
    <n v="3943.5"/>
    <n v="4022.37"/>
    <n v="359"/>
    <n v="26727.87"/>
    <s v="Net Banking"/>
    <s v="Mobile App"/>
    <s v="Patiala"/>
    <s v="Punjab"/>
    <x v="1"/>
    <n v="10"/>
    <s v="No Return"/>
    <n v="2"/>
    <s v="Cancelled"/>
  </r>
  <r>
    <s v="ORD00883"/>
    <x v="319"/>
    <s v="CUST321"/>
    <s v="Priya"/>
    <x v="0"/>
    <n v="31"/>
    <s v="Keyboard"/>
    <x v="0"/>
    <x v="1"/>
    <x v="0"/>
    <n v="5"/>
    <n v="13845"/>
    <n v="15"/>
    <n v="10383.75"/>
    <n v="10591.42"/>
    <n v="169"/>
    <n v="69601.679999999993"/>
    <s v="UPI"/>
    <s v="Mobile App"/>
    <s v="Pune"/>
    <s v="Maharashtra"/>
    <x v="0"/>
    <n v="10"/>
    <s v="No Return"/>
    <n v="5"/>
    <s v="Returned"/>
  </r>
  <r>
    <s v="ORD00884"/>
    <x v="65"/>
    <s v="CUST575"/>
    <s v="Karan"/>
    <x v="0"/>
    <n v="19"/>
    <s v="Headphones"/>
    <x v="0"/>
    <x v="0"/>
    <x v="6"/>
    <n v="3"/>
    <n v="39216"/>
    <n v="20"/>
    <n v="23529.599999999999"/>
    <n v="16941.310000000001"/>
    <n v="13"/>
    <n v="111072.71"/>
    <s v="Net Banking"/>
    <s v="Mobile App"/>
    <s v="Delhi"/>
    <s v="Delhi"/>
    <x v="1"/>
    <n v="1"/>
    <s v="Returned"/>
    <n v="4"/>
    <s v="Delivered"/>
  </r>
  <r>
    <s v="ORD00885"/>
    <x v="141"/>
    <s v="CUST250"/>
    <s v="Neha"/>
    <x v="1"/>
    <n v="40"/>
    <s v="Shoes"/>
    <x v="1"/>
    <x v="2"/>
    <x v="3"/>
    <n v="5"/>
    <n v="21764"/>
    <n v="20"/>
    <n v="21764"/>
    <n v="15670.08"/>
    <n v="260"/>
    <n v="102986.08"/>
    <s v="UPI"/>
    <s v="Website"/>
    <s v="Patiala"/>
    <s v="Punjab"/>
    <x v="1"/>
    <n v="2"/>
    <s v="Returned"/>
    <n v="4"/>
    <s v="Delivered"/>
  </r>
  <r>
    <s v="ORD00886"/>
    <x v="88"/>
    <s v="CUST916"/>
    <s v="Priya"/>
    <x v="0"/>
    <n v="21"/>
    <s v="Mouse"/>
    <x v="0"/>
    <x v="9"/>
    <x v="2"/>
    <n v="1"/>
    <n v="35662"/>
    <n v="20"/>
    <n v="7132.4"/>
    <n v="5135.33"/>
    <n v="390"/>
    <n v="34054.93"/>
    <s v="Net Banking"/>
    <s v="Mobile App"/>
    <s v="Lucknow"/>
    <s v="Uttar Pradesh"/>
    <x v="1"/>
    <n v="5"/>
    <s v="Returned"/>
    <n v="3"/>
    <s v="Returned"/>
  </r>
  <r>
    <s v="ORD00887"/>
    <x v="22"/>
    <s v="CUST553"/>
    <s v="Anjali"/>
    <x v="0"/>
    <n v="26"/>
    <s v="Mouse"/>
    <x v="0"/>
    <x v="9"/>
    <x v="7"/>
    <n v="2"/>
    <n v="32832"/>
    <n v="10"/>
    <n v="6566.4"/>
    <n v="10637.57"/>
    <n v="492"/>
    <n v="70227.17"/>
    <s v="Cash on Delivery"/>
    <s v="Mobile App"/>
    <s v="Delhi"/>
    <s v="Delhi"/>
    <x v="1"/>
    <n v="3"/>
    <s v="Returned"/>
    <n v="4"/>
    <s v="Delivered"/>
  </r>
  <r>
    <s v="ORD00888"/>
    <x v="128"/>
    <s v="CUST957"/>
    <s v="Anjali"/>
    <x v="1"/>
    <n v="51"/>
    <s v="Mouse"/>
    <x v="0"/>
    <x v="9"/>
    <x v="2"/>
    <n v="5"/>
    <n v="42505"/>
    <n v="15"/>
    <n v="31878.75"/>
    <n v="32516.32"/>
    <n v="414"/>
    <n v="213576.58"/>
    <s v="Cash on Delivery"/>
    <s v="Website"/>
    <s v="Mumbai"/>
    <s v="Maharashtra"/>
    <x v="0"/>
    <n v="7"/>
    <s v="No Return"/>
    <n v="2"/>
    <s v="Returned"/>
  </r>
  <r>
    <s v="ORD00889"/>
    <x v="149"/>
    <s v="CUST179"/>
    <s v="Neha"/>
    <x v="0"/>
    <n v="60"/>
    <s v="Headphones"/>
    <x v="0"/>
    <x v="0"/>
    <x v="5"/>
    <n v="4"/>
    <n v="42685"/>
    <n v="20"/>
    <n v="34148"/>
    <n v="24586.560000000001"/>
    <n v="281"/>
    <n v="161459.56"/>
    <s v="UPI"/>
    <s v="Website"/>
    <s v="Patiala"/>
    <s v="Punjab"/>
    <x v="1"/>
    <n v="4"/>
    <s v="Returned"/>
    <n v="4"/>
    <s v="Delivered"/>
  </r>
  <r>
    <s v="ORD00890"/>
    <x v="244"/>
    <s v="CUST935"/>
    <s v="Rahul"/>
    <x v="0"/>
    <n v="42"/>
    <s v="Phone"/>
    <x v="0"/>
    <x v="6"/>
    <x v="8"/>
    <n v="4"/>
    <n v="38588"/>
    <n v="5"/>
    <n v="7717.6"/>
    <n v="26394.19"/>
    <n v="304"/>
    <n v="173332.59"/>
    <s v="Cash on Delivery"/>
    <s v="Website"/>
    <s v="Jaipur"/>
    <s v="Rajasthan"/>
    <x v="1"/>
    <n v="10"/>
    <s v="Returned"/>
    <n v="3"/>
    <s v="Cancelled"/>
  </r>
  <r>
    <s v="ORD00891"/>
    <x v="324"/>
    <s v="CUST512"/>
    <s v="Priya"/>
    <x v="1"/>
    <n v="27"/>
    <s v="Keyboard"/>
    <x v="0"/>
    <x v="1"/>
    <x v="2"/>
    <n v="4"/>
    <n v="13547"/>
    <n v="15"/>
    <n v="8128.2"/>
    <n v="8290.76"/>
    <n v="303"/>
    <n v="54653.56"/>
    <s v="Net Banking"/>
    <s v="Website"/>
    <s v="Delhi"/>
    <s v="Delhi"/>
    <x v="1"/>
    <n v="3"/>
    <s v="Returned"/>
    <n v="4"/>
    <s v="Delivered"/>
  </r>
  <r>
    <s v="ORD00892"/>
    <x v="58"/>
    <s v="CUST271"/>
    <s v="Rahul"/>
    <x v="1"/>
    <n v="53"/>
    <s v="Watch"/>
    <x v="1"/>
    <x v="7"/>
    <x v="2"/>
    <n v="3"/>
    <n v="21239"/>
    <n v="0"/>
    <n v="0"/>
    <n v="11469.06"/>
    <n v="442"/>
    <n v="75628.06"/>
    <s v="Cash on Delivery"/>
    <s v="Website"/>
    <s v="Jaipur"/>
    <s v="Rajasthan"/>
    <x v="1"/>
    <n v="2"/>
    <s v="Returned"/>
    <n v="3"/>
    <s v="Shipped"/>
  </r>
  <r>
    <s v="ORD00893"/>
    <x v="205"/>
    <s v="CUST485"/>
    <s v="Riya"/>
    <x v="1"/>
    <n v="31"/>
    <s v="Keyboard"/>
    <x v="0"/>
    <x v="1"/>
    <x v="1"/>
    <n v="5"/>
    <n v="29270"/>
    <n v="5"/>
    <n v="7317.5"/>
    <n v="25025.85"/>
    <n v="96"/>
    <n v="164154.35"/>
    <s v="Net Banking"/>
    <s v="Website"/>
    <s v="Chandigarh"/>
    <s v="Punjab"/>
    <x v="1"/>
    <n v="3"/>
    <s v="Returned"/>
    <n v="5"/>
    <s v="Cancelled"/>
  </r>
  <r>
    <s v="ORD00894"/>
    <x v="269"/>
    <s v="CUST325"/>
    <s v="Neha"/>
    <x v="0"/>
    <n v="50"/>
    <s v="Tablet"/>
    <x v="0"/>
    <x v="8"/>
    <x v="6"/>
    <n v="2"/>
    <n v="21419"/>
    <n v="5"/>
    <n v="2141.9"/>
    <n v="7325.3"/>
    <n v="117"/>
    <n v="48138.400000000001"/>
    <s v="Cash on Delivery"/>
    <s v="Website"/>
    <s v="Patiala"/>
    <s v="Punjab"/>
    <x v="1"/>
    <n v="4"/>
    <s v="No Return"/>
    <n v="5"/>
    <s v="Cancelled"/>
  </r>
  <r>
    <s v="ORD00895"/>
    <x v="218"/>
    <s v="CUST900"/>
    <s v="Rahul"/>
    <x v="1"/>
    <n v="32"/>
    <s v="Shoes"/>
    <x v="1"/>
    <x v="2"/>
    <x v="4"/>
    <n v="1"/>
    <n v="49049"/>
    <n v="0"/>
    <n v="0"/>
    <n v="8828.82"/>
    <n v="224"/>
    <n v="58101.82"/>
    <s v="Cash on Delivery"/>
    <s v="Mobile App"/>
    <s v="Chandigarh"/>
    <s v="Punjab"/>
    <x v="1"/>
    <n v="5"/>
    <s v="Returned"/>
    <n v="1"/>
    <s v="Delivered"/>
  </r>
  <r>
    <s v="ORD00896"/>
    <x v="140"/>
    <s v="CUST908"/>
    <s v="Anjali"/>
    <x v="1"/>
    <n v="19"/>
    <s v="Camera"/>
    <x v="0"/>
    <x v="5"/>
    <x v="5"/>
    <n v="3"/>
    <n v="49307"/>
    <n v="5"/>
    <n v="7396.05"/>
    <n v="25294.49"/>
    <n v="113"/>
    <n v="165932.44"/>
    <s v="UPI"/>
    <s v="Website"/>
    <s v="Jaipur"/>
    <s v="Rajasthan"/>
    <x v="1"/>
    <n v="8"/>
    <s v="No Return"/>
    <n v="3"/>
    <s v="Delivered"/>
  </r>
  <r>
    <s v="ORD00897"/>
    <x v="265"/>
    <s v="CUST694"/>
    <s v="Neha"/>
    <x v="1"/>
    <n v="50"/>
    <s v="Headphones"/>
    <x v="0"/>
    <x v="0"/>
    <x v="1"/>
    <n v="1"/>
    <n v="16899"/>
    <n v="15"/>
    <n v="2534.85"/>
    <n v="2585.5500000000002"/>
    <n v="2"/>
    <n v="16951.7"/>
    <s v="UPI"/>
    <s v="Website"/>
    <s v="Patiala"/>
    <s v="Punjab"/>
    <x v="1"/>
    <n v="10"/>
    <s v="No Return"/>
    <n v="4"/>
    <s v="Delivered"/>
  </r>
  <r>
    <s v="ORD00898"/>
    <x v="139"/>
    <s v="CUST546"/>
    <s v="Priya"/>
    <x v="1"/>
    <n v="30"/>
    <s v="Watch"/>
    <x v="1"/>
    <x v="7"/>
    <x v="2"/>
    <n v="3"/>
    <n v="48086"/>
    <n v="5"/>
    <n v="7212.9"/>
    <n v="24668.12"/>
    <n v="82"/>
    <n v="161795.22"/>
    <s v="Card"/>
    <s v="Mobile App"/>
    <s v="Pune"/>
    <s v="Maharashtra"/>
    <x v="0"/>
    <n v="6"/>
    <s v="Returned"/>
    <n v="1"/>
    <s v="Shipped"/>
  </r>
  <r>
    <s v="ORD00899"/>
    <x v="309"/>
    <s v="CUST804"/>
    <s v="Amit"/>
    <x v="1"/>
    <n v="59"/>
    <s v="Phone"/>
    <x v="0"/>
    <x v="6"/>
    <x v="6"/>
    <n v="2"/>
    <n v="39784"/>
    <n v="10"/>
    <n v="7956.8"/>
    <n v="12890.02"/>
    <n v="184"/>
    <n v="84685.22"/>
    <s v="Cash on Delivery"/>
    <s v="Mobile App"/>
    <s v="Pune"/>
    <s v="Maharashtra"/>
    <x v="0"/>
    <n v="6"/>
    <s v="No Return"/>
    <n v="3"/>
    <s v="Shipped"/>
  </r>
  <r>
    <s v="ORD00900"/>
    <x v="1"/>
    <s v="CUST294"/>
    <s v="Neha"/>
    <x v="0"/>
    <n v="58"/>
    <s v="Tablet"/>
    <x v="0"/>
    <x v="8"/>
    <x v="7"/>
    <n v="1"/>
    <n v="17849"/>
    <n v="15"/>
    <n v="2677.35"/>
    <n v="2730.9"/>
    <n v="268"/>
    <n v="18170.55"/>
    <s v="Card"/>
    <s v="Mobile App"/>
    <s v="Pune"/>
    <s v="Maharashtra"/>
    <x v="0"/>
    <n v="3"/>
    <s v="No Return"/>
    <n v="4"/>
    <s v="Shipped"/>
  </r>
  <r>
    <s v="ORD00901"/>
    <x v="53"/>
    <s v="CUST345"/>
    <s v="Neha"/>
    <x v="0"/>
    <n v="18"/>
    <s v="Shoes"/>
    <x v="1"/>
    <x v="2"/>
    <x v="5"/>
    <n v="4"/>
    <n v="22659"/>
    <n v="15"/>
    <n v="13595.4"/>
    <n v="13867.31"/>
    <n v="374"/>
    <n v="91281.91"/>
    <s v="Net Banking"/>
    <s v="Website"/>
    <s v="Chandigarh"/>
    <s v="Punjab"/>
    <x v="1"/>
    <n v="6"/>
    <s v="Returned"/>
    <n v="5"/>
    <s v="Shipped"/>
  </r>
  <r>
    <s v="ORD00902"/>
    <x v="220"/>
    <s v="CUST943"/>
    <s v="Amit"/>
    <x v="0"/>
    <n v="32"/>
    <s v="Camera"/>
    <x v="0"/>
    <x v="5"/>
    <x v="0"/>
    <n v="4"/>
    <n v="34273"/>
    <n v="0"/>
    <n v="0"/>
    <n v="24676.560000000001"/>
    <n v="420"/>
    <n v="162188.56"/>
    <s v="Card"/>
    <s v="Mobile App"/>
    <s v="Bangalore"/>
    <s v="Karnataka"/>
    <x v="2"/>
    <n v="10"/>
    <s v="Returned"/>
    <n v="2"/>
    <s v="Returned"/>
  </r>
  <r>
    <s v="ORD00903"/>
    <x v="209"/>
    <s v="CUST120"/>
    <s v="Riya"/>
    <x v="1"/>
    <n v="26"/>
    <s v="Shoes"/>
    <x v="1"/>
    <x v="2"/>
    <x v="0"/>
    <n v="1"/>
    <n v="5894"/>
    <n v="20"/>
    <n v="1178.8"/>
    <n v="848.74"/>
    <n v="203"/>
    <n v="5766.94"/>
    <s v="UPI"/>
    <s v="Mobile App"/>
    <s v="Delhi"/>
    <s v="Delhi"/>
    <x v="1"/>
    <n v="10"/>
    <s v="No Return"/>
    <n v="2"/>
    <s v="Delivered"/>
  </r>
  <r>
    <s v="ORD00904"/>
    <x v="290"/>
    <s v="CUST702"/>
    <s v="Amit"/>
    <x v="1"/>
    <n v="53"/>
    <s v="Keyboard"/>
    <x v="0"/>
    <x v="1"/>
    <x v="1"/>
    <n v="5"/>
    <n v="31840"/>
    <n v="20"/>
    <n v="31840"/>
    <n v="22924.799999999999"/>
    <n v="434"/>
    <n v="150718.79999999999"/>
    <s v="UPI"/>
    <s v="Website"/>
    <s v="Jaipur"/>
    <s v="Rajasthan"/>
    <x v="1"/>
    <n v="7"/>
    <s v="No Return"/>
    <n v="1"/>
    <s v="Returned"/>
  </r>
  <r>
    <s v="ORD00905"/>
    <x v="260"/>
    <s v="CUST703"/>
    <s v="Amit"/>
    <x v="1"/>
    <n v="44"/>
    <s v="Backpack"/>
    <x v="2"/>
    <x v="3"/>
    <x v="0"/>
    <n v="1"/>
    <n v="3751"/>
    <n v="10"/>
    <n v="375.1"/>
    <n v="607.66"/>
    <n v="21"/>
    <n v="4004.56"/>
    <s v="UPI"/>
    <s v="Mobile App"/>
    <s v="Lucknow"/>
    <s v="Uttar Pradesh"/>
    <x v="1"/>
    <n v="6"/>
    <s v="Returned"/>
    <n v="5"/>
    <s v="Delivered"/>
  </r>
  <r>
    <s v="ORD00906"/>
    <x v="10"/>
    <s v="CUST344"/>
    <s v="Neha"/>
    <x v="0"/>
    <n v="43"/>
    <s v="Headphones"/>
    <x v="0"/>
    <x v="0"/>
    <x v="2"/>
    <n v="1"/>
    <n v="9225"/>
    <n v="5"/>
    <n v="461.25"/>
    <n v="1577.47"/>
    <n v="455"/>
    <n v="10796.23"/>
    <s v="Net Banking"/>
    <s v="Website"/>
    <s v="Lucknow"/>
    <s v="Uttar Pradesh"/>
    <x v="1"/>
    <n v="1"/>
    <s v="Returned"/>
    <n v="3"/>
    <s v="Shipped"/>
  </r>
  <r>
    <s v="ORD00907"/>
    <x v="169"/>
    <s v="CUST917"/>
    <s v="Riya"/>
    <x v="1"/>
    <n v="44"/>
    <s v="Tablet"/>
    <x v="0"/>
    <x v="8"/>
    <x v="5"/>
    <n v="1"/>
    <n v="6372"/>
    <n v="0"/>
    <n v="0"/>
    <n v="1146.96"/>
    <n v="422"/>
    <n v="7940.96"/>
    <s v="UPI"/>
    <s v="Website"/>
    <s v="Pune"/>
    <s v="Maharashtra"/>
    <x v="0"/>
    <n v="8"/>
    <s v="No Return"/>
    <n v="1"/>
    <s v="Shipped"/>
  </r>
  <r>
    <s v="ORD00908"/>
    <x v="332"/>
    <s v="CUST853"/>
    <s v="Sneha"/>
    <x v="0"/>
    <n v="24"/>
    <s v="Shoes"/>
    <x v="1"/>
    <x v="2"/>
    <x v="0"/>
    <n v="5"/>
    <n v="49982"/>
    <n v="10"/>
    <n v="24991"/>
    <n v="40485.42"/>
    <n v="205"/>
    <n v="265609.42"/>
    <s v="Cash on Delivery"/>
    <s v="Mobile App"/>
    <s v="Delhi"/>
    <s v="Delhi"/>
    <x v="1"/>
    <n v="1"/>
    <s v="Returned"/>
    <n v="1"/>
    <s v="Shipped"/>
  </r>
  <r>
    <s v="ORD00909"/>
    <x v="225"/>
    <s v="CUST948"/>
    <s v="Rahul"/>
    <x v="0"/>
    <n v="44"/>
    <s v="Backpack"/>
    <x v="2"/>
    <x v="3"/>
    <x v="0"/>
    <n v="5"/>
    <n v="35237"/>
    <n v="10"/>
    <n v="17618.5"/>
    <n v="28541.97"/>
    <n v="14"/>
    <n v="187122.47"/>
    <s v="Cash on Delivery"/>
    <s v="Mobile App"/>
    <s v="Pune"/>
    <s v="Maharashtra"/>
    <x v="0"/>
    <n v="1"/>
    <s v="Returned"/>
    <n v="4"/>
    <s v="Returned"/>
  </r>
  <r>
    <s v="ORD00910"/>
    <x v="123"/>
    <s v="CUST763"/>
    <s v="Arjun"/>
    <x v="1"/>
    <n v="47"/>
    <s v="Shoes"/>
    <x v="1"/>
    <x v="2"/>
    <x v="7"/>
    <n v="4"/>
    <n v="26654"/>
    <n v="15"/>
    <n v="15992.4"/>
    <n v="16312.25"/>
    <n v="222"/>
    <n v="107157.85"/>
    <s v="Net Banking"/>
    <s v="Mobile App"/>
    <s v="Mumbai"/>
    <s v="Maharashtra"/>
    <x v="0"/>
    <n v="3"/>
    <s v="No Return"/>
    <n v="2"/>
    <s v="Delivered"/>
  </r>
  <r>
    <s v="ORD00911"/>
    <x v="98"/>
    <s v="CUST287"/>
    <s v="Amit"/>
    <x v="0"/>
    <n v="25"/>
    <s v="Tablet"/>
    <x v="0"/>
    <x v="8"/>
    <x v="5"/>
    <n v="3"/>
    <n v="12886"/>
    <n v="5"/>
    <n v="1932.9"/>
    <n v="6610.52"/>
    <n v="485"/>
    <n v="43820.62"/>
    <s v="Card"/>
    <s v="Website"/>
    <s v="Chandigarh"/>
    <s v="Punjab"/>
    <x v="1"/>
    <n v="2"/>
    <s v="Returned"/>
    <n v="3"/>
    <s v="Cancelled"/>
  </r>
  <r>
    <s v="ORD00912"/>
    <x v="106"/>
    <s v="CUST164"/>
    <s v="Riya"/>
    <x v="1"/>
    <n v="28"/>
    <s v="Shoes"/>
    <x v="1"/>
    <x v="2"/>
    <x v="3"/>
    <n v="4"/>
    <n v="35630"/>
    <n v="15"/>
    <n v="21378"/>
    <n v="21805.56"/>
    <n v="107"/>
    <n v="143054.56"/>
    <s v="Cash on Delivery"/>
    <s v="Mobile App"/>
    <s v="Mumbai"/>
    <s v="Maharashtra"/>
    <x v="0"/>
    <n v="3"/>
    <s v="No Return"/>
    <n v="1"/>
    <s v="Returned"/>
  </r>
  <r>
    <s v="ORD00913"/>
    <x v="70"/>
    <s v="CUST107"/>
    <s v="Neha"/>
    <x v="1"/>
    <n v="59"/>
    <s v="Mouse"/>
    <x v="0"/>
    <x v="9"/>
    <x v="8"/>
    <n v="2"/>
    <n v="36760"/>
    <n v="20"/>
    <n v="14704"/>
    <n v="10586.88"/>
    <n v="454"/>
    <n v="69856.88"/>
    <s v="UPI"/>
    <s v="Website"/>
    <s v="Chandigarh"/>
    <s v="Punjab"/>
    <x v="1"/>
    <n v="8"/>
    <s v="Returned"/>
    <n v="2"/>
    <s v="Shipped"/>
  </r>
  <r>
    <s v="ORD00914"/>
    <x v="233"/>
    <s v="CUST344"/>
    <s v="Riya"/>
    <x v="1"/>
    <n v="49"/>
    <s v="Tablet"/>
    <x v="0"/>
    <x v="8"/>
    <x v="5"/>
    <n v="1"/>
    <n v="18286"/>
    <n v="20"/>
    <n v="3657.2"/>
    <n v="2633.18"/>
    <n v="99"/>
    <n v="17360.98"/>
    <s v="UPI"/>
    <s v="Website"/>
    <s v="Patiala"/>
    <s v="Punjab"/>
    <x v="1"/>
    <n v="3"/>
    <s v="Returned"/>
    <n v="3"/>
    <s v="Returned"/>
  </r>
  <r>
    <s v="ORD00915"/>
    <x v="205"/>
    <s v="CUST605"/>
    <s v="Karan"/>
    <x v="0"/>
    <n v="52"/>
    <s v="Shoes"/>
    <x v="1"/>
    <x v="2"/>
    <x v="0"/>
    <n v="2"/>
    <n v="25487"/>
    <n v="20"/>
    <n v="10194.799999999999"/>
    <n v="7340.26"/>
    <n v="126"/>
    <n v="48245.46"/>
    <s v="Net Banking"/>
    <s v="Mobile App"/>
    <s v="Delhi"/>
    <s v="Delhi"/>
    <x v="1"/>
    <n v="4"/>
    <s v="Returned"/>
    <n v="5"/>
    <s v="Returned"/>
  </r>
  <r>
    <s v="ORD00916"/>
    <x v="296"/>
    <s v="CUST763"/>
    <s v="Riya"/>
    <x v="1"/>
    <n v="51"/>
    <s v="Laptop"/>
    <x v="0"/>
    <x v="4"/>
    <x v="3"/>
    <n v="3"/>
    <n v="3238"/>
    <n v="0"/>
    <n v="0"/>
    <n v="1748.52"/>
    <n v="121"/>
    <n v="11583.52"/>
    <s v="UPI"/>
    <s v="Website"/>
    <s v="Delhi"/>
    <s v="Delhi"/>
    <x v="1"/>
    <n v="3"/>
    <s v="No Return"/>
    <n v="3"/>
    <s v="Shipped"/>
  </r>
  <r>
    <s v="ORD00917"/>
    <x v="117"/>
    <s v="CUST223"/>
    <s v="Rahul"/>
    <x v="1"/>
    <n v="59"/>
    <s v="Watch"/>
    <x v="1"/>
    <x v="7"/>
    <x v="8"/>
    <n v="4"/>
    <n v="9369"/>
    <n v="5"/>
    <n v="1873.8"/>
    <n v="6408.4"/>
    <n v="483"/>
    <n v="42493.599999999999"/>
    <s v="Net Banking"/>
    <s v="Website"/>
    <s v="Bangalore"/>
    <s v="Karnataka"/>
    <x v="2"/>
    <n v="2"/>
    <s v="No Return"/>
    <n v="2"/>
    <s v="Cancelled"/>
  </r>
  <r>
    <s v="ORD00918"/>
    <x v="11"/>
    <s v="CUST283"/>
    <s v="Sneha"/>
    <x v="1"/>
    <n v="20"/>
    <s v="Backpack"/>
    <x v="2"/>
    <x v="3"/>
    <x v="1"/>
    <n v="5"/>
    <n v="7487"/>
    <n v="20"/>
    <n v="7487"/>
    <n v="5390.64"/>
    <n v="492"/>
    <n v="35830.639999999999"/>
    <s v="Card"/>
    <s v="Website"/>
    <s v="Chandigarh"/>
    <s v="Punjab"/>
    <x v="1"/>
    <n v="4"/>
    <s v="No Return"/>
    <n v="4"/>
    <s v="Returned"/>
  </r>
  <r>
    <s v="ORD00919"/>
    <x v="68"/>
    <s v="CUST652"/>
    <s v="Anjali"/>
    <x v="0"/>
    <n v="42"/>
    <s v="Camera"/>
    <x v="0"/>
    <x v="5"/>
    <x v="4"/>
    <n v="5"/>
    <n v="8615"/>
    <n v="5"/>
    <n v="2153.75"/>
    <n v="7365.82"/>
    <n v="143"/>
    <n v="48430.07"/>
    <s v="UPI"/>
    <s v="Website"/>
    <s v="Mumbai"/>
    <s v="Maharashtra"/>
    <x v="0"/>
    <n v="7"/>
    <s v="No Return"/>
    <n v="5"/>
    <s v="Delivered"/>
  </r>
  <r>
    <s v="ORD00920"/>
    <x v="169"/>
    <s v="CUST688"/>
    <s v="Amit"/>
    <x v="0"/>
    <n v="47"/>
    <s v="Headphones"/>
    <x v="0"/>
    <x v="0"/>
    <x v="4"/>
    <n v="1"/>
    <n v="17074"/>
    <n v="15"/>
    <n v="2561.1"/>
    <n v="2612.3200000000002"/>
    <n v="197"/>
    <n v="17322.22"/>
    <s v="Card"/>
    <s v="Mobile App"/>
    <s v="Delhi"/>
    <s v="Delhi"/>
    <x v="1"/>
    <n v="10"/>
    <s v="Returned"/>
    <n v="2"/>
    <s v="Delivered"/>
  </r>
  <r>
    <s v="ORD00921"/>
    <x v="124"/>
    <s v="CUST454"/>
    <s v="Karan"/>
    <x v="0"/>
    <n v="22"/>
    <s v="Phone"/>
    <x v="0"/>
    <x v="6"/>
    <x v="4"/>
    <n v="5"/>
    <n v="31555"/>
    <n v="0"/>
    <n v="0"/>
    <n v="28399.5"/>
    <n v="290"/>
    <n v="186464.5"/>
    <s v="Card"/>
    <s v="Website"/>
    <s v="Jaipur"/>
    <s v="Rajasthan"/>
    <x v="1"/>
    <n v="5"/>
    <s v="Returned"/>
    <n v="2"/>
    <s v="Delivered"/>
  </r>
  <r>
    <s v="ORD00922"/>
    <x v="71"/>
    <s v="CUST251"/>
    <s v="Sneha"/>
    <x v="1"/>
    <n v="42"/>
    <s v="Camera"/>
    <x v="0"/>
    <x v="5"/>
    <x v="8"/>
    <n v="2"/>
    <n v="36468"/>
    <n v="10"/>
    <n v="7293.6"/>
    <n v="11815.63"/>
    <n v="106"/>
    <n v="77564.03"/>
    <s v="Net Banking"/>
    <s v="Mobile App"/>
    <s v="Lucknow"/>
    <s v="Uttar Pradesh"/>
    <x v="1"/>
    <n v="7"/>
    <s v="No Return"/>
    <n v="1"/>
    <s v="Delivered"/>
  </r>
  <r>
    <s v="ORD00923"/>
    <x v="266"/>
    <s v="CUST613"/>
    <s v="Neha"/>
    <x v="0"/>
    <n v="19"/>
    <s v="Watch"/>
    <x v="1"/>
    <x v="7"/>
    <x v="7"/>
    <n v="1"/>
    <n v="17001"/>
    <n v="20"/>
    <n v="3400.2"/>
    <n v="2448.14"/>
    <n v="72"/>
    <n v="16120.94"/>
    <s v="UPI"/>
    <s v="Website"/>
    <s v="Patiala"/>
    <s v="Punjab"/>
    <x v="1"/>
    <n v="3"/>
    <s v="No Return"/>
    <n v="4"/>
    <s v="Delivered"/>
  </r>
  <r>
    <s v="ORD00924"/>
    <x v="333"/>
    <s v="CUST764"/>
    <s v="Vikas"/>
    <x v="1"/>
    <n v="24"/>
    <s v="Watch"/>
    <x v="1"/>
    <x v="7"/>
    <x v="2"/>
    <n v="1"/>
    <n v="2091"/>
    <n v="10"/>
    <n v="209.1"/>
    <n v="338.74"/>
    <n v="95"/>
    <n v="2315.64"/>
    <s v="Cash on Delivery"/>
    <s v="Mobile App"/>
    <s v="Pune"/>
    <s v="Maharashtra"/>
    <x v="0"/>
    <n v="4"/>
    <s v="Returned"/>
    <n v="4"/>
    <s v="Cancelled"/>
  </r>
  <r>
    <s v="ORD00925"/>
    <x v="299"/>
    <s v="CUST685"/>
    <s v="Riya"/>
    <x v="0"/>
    <n v="24"/>
    <s v="Laptop"/>
    <x v="0"/>
    <x v="4"/>
    <x v="9"/>
    <n v="5"/>
    <n v="27061"/>
    <n v="15"/>
    <n v="20295.75"/>
    <n v="20701.669999999998"/>
    <n v="389"/>
    <n v="136099.92000000001"/>
    <s v="UPI"/>
    <s v="Mobile App"/>
    <s v="Jaipur"/>
    <s v="Rajasthan"/>
    <x v="1"/>
    <n v="4"/>
    <s v="No Return"/>
    <n v="2"/>
    <s v="Cancelled"/>
  </r>
  <r>
    <s v="ORD00926"/>
    <x v="267"/>
    <s v="CUST300"/>
    <s v="Priya"/>
    <x v="0"/>
    <n v="35"/>
    <s v="Laptop"/>
    <x v="0"/>
    <x v="4"/>
    <x v="5"/>
    <n v="3"/>
    <n v="9812"/>
    <n v="20"/>
    <n v="5887.2"/>
    <n v="4238.78"/>
    <n v="136"/>
    <n v="27923.58"/>
    <s v="Cash on Delivery"/>
    <s v="Website"/>
    <s v="Delhi"/>
    <s v="Delhi"/>
    <x v="1"/>
    <n v="5"/>
    <s v="Returned"/>
    <n v="5"/>
    <s v="Cancelled"/>
  </r>
  <r>
    <s v="ORD00927"/>
    <x v="103"/>
    <s v="CUST542"/>
    <s v="Arjun"/>
    <x v="0"/>
    <n v="48"/>
    <s v="Tablet"/>
    <x v="0"/>
    <x v="8"/>
    <x v="1"/>
    <n v="2"/>
    <n v="42773"/>
    <n v="0"/>
    <n v="0"/>
    <n v="15398.28"/>
    <n v="254"/>
    <n v="101198.28"/>
    <s v="Cash on Delivery"/>
    <s v="Website"/>
    <s v="Pune"/>
    <s v="Maharashtra"/>
    <x v="0"/>
    <n v="3"/>
    <s v="Returned"/>
    <n v="2"/>
    <s v="Cancelled"/>
  </r>
  <r>
    <s v="ORD00928"/>
    <x v="304"/>
    <s v="CUST512"/>
    <s v="Priya"/>
    <x v="1"/>
    <n v="42"/>
    <s v="Camera"/>
    <x v="0"/>
    <x v="5"/>
    <x v="7"/>
    <n v="1"/>
    <n v="14852"/>
    <n v="15"/>
    <n v="2227.8000000000002"/>
    <n v="2272.36"/>
    <n v="109"/>
    <n v="15005.56"/>
    <s v="Card"/>
    <s v="Mobile App"/>
    <s v="Delhi"/>
    <s v="Delhi"/>
    <x v="1"/>
    <n v="5"/>
    <s v="No Return"/>
    <n v="5"/>
    <s v="Returned"/>
  </r>
  <r>
    <s v="ORD00929"/>
    <x v="298"/>
    <s v="CUST876"/>
    <s v="Anjali"/>
    <x v="1"/>
    <n v="58"/>
    <s v="Mouse"/>
    <x v="0"/>
    <x v="9"/>
    <x v="3"/>
    <n v="3"/>
    <n v="8496"/>
    <n v="15"/>
    <n v="3823.2"/>
    <n v="3899.66"/>
    <n v="138"/>
    <n v="25702.46"/>
    <s v="Net Banking"/>
    <s v="Website"/>
    <s v="Delhi"/>
    <s v="Delhi"/>
    <x v="1"/>
    <n v="9"/>
    <s v="No Return"/>
    <n v="3"/>
    <s v="Shipped"/>
  </r>
  <r>
    <s v="ORD00930"/>
    <x v="250"/>
    <s v="CUST222"/>
    <s v="Anjali"/>
    <x v="1"/>
    <n v="49"/>
    <s v="Mouse"/>
    <x v="0"/>
    <x v="9"/>
    <x v="2"/>
    <n v="3"/>
    <n v="8963"/>
    <n v="20"/>
    <n v="5377.8"/>
    <n v="3872.02"/>
    <n v="168"/>
    <n v="25551.22"/>
    <s v="Cash on Delivery"/>
    <s v="Website"/>
    <s v="Delhi"/>
    <s v="Delhi"/>
    <x v="1"/>
    <n v="8"/>
    <s v="Returned"/>
    <n v="1"/>
    <s v="Shipped"/>
  </r>
  <r>
    <s v="ORD00931"/>
    <x v="129"/>
    <s v="CUST108"/>
    <s v="Sneha"/>
    <x v="1"/>
    <n v="41"/>
    <s v="Laptop"/>
    <x v="0"/>
    <x v="4"/>
    <x v="3"/>
    <n v="5"/>
    <n v="13929"/>
    <n v="0"/>
    <n v="0"/>
    <n v="12536.1"/>
    <n v="429"/>
    <n v="82610.100000000006"/>
    <s v="Card"/>
    <s v="Website"/>
    <s v="Mumbai"/>
    <s v="Maharashtra"/>
    <x v="0"/>
    <n v="1"/>
    <s v="No Return"/>
    <n v="2"/>
    <s v="Delivered"/>
  </r>
  <r>
    <s v="ORD00932"/>
    <x v="172"/>
    <s v="CUST917"/>
    <s v="Rahul"/>
    <x v="1"/>
    <n v="20"/>
    <s v="Phone"/>
    <x v="0"/>
    <x v="6"/>
    <x v="4"/>
    <n v="3"/>
    <n v="5257"/>
    <n v="0"/>
    <n v="0"/>
    <n v="2838.78"/>
    <n v="305"/>
    <n v="18914.78"/>
    <s v="Cash on Delivery"/>
    <s v="Mobile App"/>
    <s v="Pune"/>
    <s v="Maharashtra"/>
    <x v="0"/>
    <n v="8"/>
    <s v="Returned"/>
    <n v="1"/>
    <s v="Cancelled"/>
  </r>
  <r>
    <s v="ORD00933"/>
    <x v="148"/>
    <s v="CUST730"/>
    <s v="Neha"/>
    <x v="0"/>
    <n v="34"/>
    <s v="Backpack"/>
    <x v="2"/>
    <x v="3"/>
    <x v="4"/>
    <n v="5"/>
    <n v="38726"/>
    <n v="10"/>
    <n v="19363"/>
    <n v="31368.06"/>
    <n v="69"/>
    <n v="205704.06"/>
    <s v="Cash on Delivery"/>
    <s v="Website"/>
    <s v="Bangalore"/>
    <s v="Karnataka"/>
    <x v="2"/>
    <n v="5"/>
    <s v="No Return"/>
    <n v="3"/>
    <s v="Shipped"/>
  </r>
  <r>
    <s v="ORD00934"/>
    <x v="319"/>
    <s v="CUST802"/>
    <s v="Rahul"/>
    <x v="0"/>
    <n v="37"/>
    <s v="Mouse"/>
    <x v="0"/>
    <x v="9"/>
    <x v="3"/>
    <n v="3"/>
    <n v="36827"/>
    <n v="20"/>
    <n v="22096.2"/>
    <n v="15909.26"/>
    <n v="406"/>
    <n v="104700.06"/>
    <s v="Card"/>
    <s v="Mobile App"/>
    <s v="Jaipur"/>
    <s v="Rajasthan"/>
    <x v="1"/>
    <n v="2"/>
    <s v="No Return"/>
    <n v="1"/>
    <s v="Cancelled"/>
  </r>
  <r>
    <s v="ORD00935"/>
    <x v="97"/>
    <s v="CUST176"/>
    <s v="Neha"/>
    <x v="1"/>
    <n v="41"/>
    <s v="Laptop"/>
    <x v="0"/>
    <x v="4"/>
    <x v="4"/>
    <n v="5"/>
    <n v="41450"/>
    <n v="15"/>
    <n v="31087.5"/>
    <n v="31709.25"/>
    <n v="432"/>
    <n v="208303.75"/>
    <s v="Card"/>
    <s v="Mobile App"/>
    <s v="Lucknow"/>
    <s v="Uttar Pradesh"/>
    <x v="1"/>
    <n v="10"/>
    <s v="Returned"/>
    <n v="3"/>
    <s v="Shipped"/>
  </r>
  <r>
    <s v="ORD00936"/>
    <x v="91"/>
    <s v="CUST368"/>
    <s v="Anjali"/>
    <x v="0"/>
    <n v="49"/>
    <s v="Watch"/>
    <x v="1"/>
    <x v="7"/>
    <x v="1"/>
    <n v="4"/>
    <n v="26576"/>
    <n v="5"/>
    <n v="5315.2"/>
    <n v="18177.98"/>
    <n v="152"/>
    <n v="119318.78"/>
    <s v="Cash on Delivery"/>
    <s v="Mobile App"/>
    <s v="Delhi"/>
    <s v="Delhi"/>
    <x v="1"/>
    <n v="9"/>
    <s v="Returned"/>
    <n v="4"/>
    <s v="Shipped"/>
  </r>
  <r>
    <s v="ORD00937"/>
    <x v="108"/>
    <s v="CUST910"/>
    <s v="Arjun"/>
    <x v="1"/>
    <n v="29"/>
    <s v="Headphones"/>
    <x v="0"/>
    <x v="0"/>
    <x v="5"/>
    <n v="1"/>
    <n v="24845"/>
    <n v="5"/>
    <n v="1242.25"/>
    <n v="4248.49"/>
    <n v="17"/>
    <n v="27868.240000000002"/>
    <s v="Cash on Delivery"/>
    <s v="Website"/>
    <s v="Mumbai"/>
    <s v="Maharashtra"/>
    <x v="0"/>
    <n v="9"/>
    <s v="Returned"/>
    <n v="4"/>
    <s v="Delivered"/>
  </r>
  <r>
    <s v="ORD00938"/>
    <x v="189"/>
    <s v="CUST635"/>
    <s v="Riya"/>
    <x v="1"/>
    <n v="55"/>
    <s v="Headphones"/>
    <x v="0"/>
    <x v="0"/>
    <x v="1"/>
    <n v="2"/>
    <n v="49886"/>
    <n v="15"/>
    <n v="14965.8"/>
    <n v="15265.12"/>
    <n v="266"/>
    <n v="100337.32"/>
    <s v="UPI"/>
    <s v="Website"/>
    <s v="Chandigarh"/>
    <s v="Punjab"/>
    <x v="1"/>
    <n v="1"/>
    <s v="No Return"/>
    <n v="5"/>
    <s v="Shipped"/>
  </r>
  <r>
    <s v="ORD00939"/>
    <x v="334"/>
    <s v="CUST755"/>
    <s v="Anjali"/>
    <x v="0"/>
    <n v="52"/>
    <s v="Phone"/>
    <x v="0"/>
    <x v="6"/>
    <x v="0"/>
    <n v="5"/>
    <n v="31838"/>
    <n v="15"/>
    <n v="23878.5"/>
    <n v="24356.07"/>
    <n v="154"/>
    <n v="159821.57"/>
    <s v="Net Banking"/>
    <s v="Website"/>
    <s v="Jaipur"/>
    <s v="Rajasthan"/>
    <x v="1"/>
    <n v="4"/>
    <s v="No Return"/>
    <n v="1"/>
    <s v="Shipped"/>
  </r>
  <r>
    <s v="ORD00940"/>
    <x v="282"/>
    <s v="CUST232"/>
    <s v="Riya"/>
    <x v="0"/>
    <n v="43"/>
    <s v="Shoes"/>
    <x v="1"/>
    <x v="2"/>
    <x v="9"/>
    <n v="5"/>
    <n v="41624"/>
    <n v="5"/>
    <n v="10406"/>
    <n v="35588.519999999997"/>
    <n v="290"/>
    <n v="233592.52"/>
    <s v="Net Banking"/>
    <s v="Website"/>
    <s v="Bangalore"/>
    <s v="Karnataka"/>
    <x v="2"/>
    <n v="3"/>
    <s v="No Return"/>
    <n v="2"/>
    <s v="Shipped"/>
  </r>
  <r>
    <s v="ORD00941"/>
    <x v="67"/>
    <s v="CUST928"/>
    <s v="Karan"/>
    <x v="0"/>
    <n v="40"/>
    <s v="Shoes"/>
    <x v="1"/>
    <x v="2"/>
    <x v="9"/>
    <n v="5"/>
    <n v="7734"/>
    <n v="0"/>
    <n v="0"/>
    <n v="6960.6"/>
    <n v="264"/>
    <n v="45894.6"/>
    <s v="UPI"/>
    <s v="Mobile App"/>
    <s v="Mumbai"/>
    <s v="Maharashtra"/>
    <x v="0"/>
    <n v="5"/>
    <s v="No Return"/>
    <n v="5"/>
    <s v="Delivered"/>
  </r>
  <r>
    <s v="ORD00942"/>
    <x v="15"/>
    <s v="CUST468"/>
    <s v="Priya"/>
    <x v="0"/>
    <n v="46"/>
    <s v="Backpack"/>
    <x v="2"/>
    <x v="3"/>
    <x v="9"/>
    <n v="1"/>
    <n v="13846"/>
    <n v="5"/>
    <n v="692.3"/>
    <n v="2367.67"/>
    <n v="300"/>
    <n v="15821.37"/>
    <s v="UPI"/>
    <s v="Mobile App"/>
    <s v="Chandigarh"/>
    <s v="Punjab"/>
    <x v="1"/>
    <n v="6"/>
    <s v="Returned"/>
    <n v="5"/>
    <s v="Cancelled"/>
  </r>
  <r>
    <s v="ORD00943"/>
    <x v="335"/>
    <s v="CUST272"/>
    <s v="Neha"/>
    <x v="1"/>
    <n v="51"/>
    <s v="Backpack"/>
    <x v="2"/>
    <x v="3"/>
    <x v="9"/>
    <n v="3"/>
    <n v="7577"/>
    <n v="10"/>
    <n v="2273.1"/>
    <n v="3682.42"/>
    <n v="242"/>
    <n v="24382.32"/>
    <s v="Net Banking"/>
    <s v="Website"/>
    <s v="Patiala"/>
    <s v="Punjab"/>
    <x v="1"/>
    <n v="1"/>
    <s v="No Return"/>
    <n v="2"/>
    <s v="Returned"/>
  </r>
  <r>
    <s v="ORD00944"/>
    <x v="304"/>
    <s v="CUST621"/>
    <s v="Priya"/>
    <x v="0"/>
    <n v="20"/>
    <s v="Keyboard"/>
    <x v="0"/>
    <x v="1"/>
    <x v="1"/>
    <n v="5"/>
    <n v="32146"/>
    <n v="10"/>
    <n v="16073"/>
    <n v="26038.26"/>
    <n v="38"/>
    <n v="170733.26"/>
    <s v="Net Banking"/>
    <s v="Mobile App"/>
    <s v="Patiala"/>
    <s v="Punjab"/>
    <x v="1"/>
    <n v="3"/>
    <s v="Returned"/>
    <n v="1"/>
    <s v="Returned"/>
  </r>
  <r>
    <s v="ORD00945"/>
    <x v="336"/>
    <s v="CUST101"/>
    <s v="Priya"/>
    <x v="0"/>
    <n v="37"/>
    <s v="Tablet"/>
    <x v="0"/>
    <x v="8"/>
    <x v="0"/>
    <n v="2"/>
    <n v="36331"/>
    <n v="15"/>
    <n v="10899.3"/>
    <n v="11117.29"/>
    <n v="386"/>
    <n v="73265.990000000005"/>
    <s v="Cash on Delivery"/>
    <s v="Website"/>
    <s v="Mumbai"/>
    <s v="Maharashtra"/>
    <x v="0"/>
    <n v="3"/>
    <s v="Returned"/>
    <n v="5"/>
    <s v="Shipped"/>
  </r>
  <r>
    <s v="ORD00946"/>
    <x v="12"/>
    <s v="CUST501"/>
    <s v="Priya"/>
    <x v="1"/>
    <n v="54"/>
    <s v="Backpack"/>
    <x v="2"/>
    <x v="3"/>
    <x v="2"/>
    <n v="3"/>
    <n v="30863"/>
    <n v="0"/>
    <n v="0"/>
    <n v="16666.02"/>
    <n v="493"/>
    <n v="109748.02"/>
    <s v="Card"/>
    <s v="Mobile App"/>
    <s v="Patiala"/>
    <s v="Punjab"/>
    <x v="1"/>
    <n v="10"/>
    <s v="No Return"/>
    <n v="3"/>
    <s v="Cancelled"/>
  </r>
  <r>
    <s v="ORD00947"/>
    <x v="97"/>
    <s v="CUST195"/>
    <s v="Neha"/>
    <x v="1"/>
    <n v="18"/>
    <s v="Tablet"/>
    <x v="0"/>
    <x v="8"/>
    <x v="3"/>
    <n v="1"/>
    <n v="14652"/>
    <n v="0"/>
    <n v="0"/>
    <n v="2637.36"/>
    <n v="24"/>
    <n v="17313.36"/>
    <s v="Card"/>
    <s v="Mobile App"/>
    <s v="Chandigarh"/>
    <s v="Punjab"/>
    <x v="1"/>
    <n v="4"/>
    <s v="No Return"/>
    <n v="4"/>
    <s v="Returned"/>
  </r>
  <r>
    <s v="ORD00948"/>
    <x v="214"/>
    <s v="CUST810"/>
    <s v="Amit"/>
    <x v="1"/>
    <n v="21"/>
    <s v="Headphones"/>
    <x v="0"/>
    <x v="0"/>
    <x v="9"/>
    <n v="5"/>
    <n v="1032"/>
    <n v="10"/>
    <n v="516"/>
    <n v="835.92"/>
    <n v="234"/>
    <n v="5713.92"/>
    <s v="Card"/>
    <s v="Website"/>
    <s v="Mumbai"/>
    <s v="Maharashtra"/>
    <x v="0"/>
    <n v="4"/>
    <s v="No Return"/>
    <n v="3"/>
    <s v="Delivered"/>
  </r>
  <r>
    <s v="ORD00949"/>
    <x v="217"/>
    <s v="CUST787"/>
    <s v="Karan"/>
    <x v="0"/>
    <n v="42"/>
    <s v="Camera"/>
    <x v="0"/>
    <x v="5"/>
    <x v="2"/>
    <n v="5"/>
    <n v="4697"/>
    <n v="0"/>
    <n v="0"/>
    <n v="4227.3"/>
    <n v="377"/>
    <n v="28089.3"/>
    <s v="Card"/>
    <s v="Mobile App"/>
    <s v="Pune"/>
    <s v="Maharashtra"/>
    <x v="0"/>
    <n v="7"/>
    <s v="No Return"/>
    <n v="3"/>
    <s v="Delivered"/>
  </r>
  <r>
    <s v="ORD00950"/>
    <x v="22"/>
    <s v="CUST171"/>
    <s v="Sneha"/>
    <x v="1"/>
    <n v="44"/>
    <s v="Mouse"/>
    <x v="0"/>
    <x v="9"/>
    <x v="4"/>
    <n v="1"/>
    <n v="5912"/>
    <n v="10"/>
    <n v="591.20000000000005"/>
    <n v="957.74"/>
    <n v="45"/>
    <n v="6323.54"/>
    <s v="Net Banking"/>
    <s v="Website"/>
    <s v="Mumbai"/>
    <s v="Maharashtra"/>
    <x v="0"/>
    <n v="2"/>
    <s v="Returned"/>
    <n v="2"/>
    <s v="Delivered"/>
  </r>
  <r>
    <s v="ORD00951"/>
    <x v="167"/>
    <s v="CUST398"/>
    <s v="Amit"/>
    <x v="0"/>
    <n v="39"/>
    <s v="Shoes"/>
    <x v="1"/>
    <x v="2"/>
    <x v="1"/>
    <n v="2"/>
    <n v="43132"/>
    <n v="0"/>
    <n v="0"/>
    <n v="15527.52"/>
    <n v="296"/>
    <n v="102087.52"/>
    <s v="Cash on Delivery"/>
    <s v="Website"/>
    <s v="Chandigarh"/>
    <s v="Punjab"/>
    <x v="1"/>
    <n v="7"/>
    <s v="Returned"/>
    <n v="1"/>
    <s v="Delivered"/>
  </r>
  <r>
    <s v="ORD00952"/>
    <x v="123"/>
    <s v="CUST858"/>
    <s v="Vikas"/>
    <x v="1"/>
    <n v="23"/>
    <s v="Mouse"/>
    <x v="0"/>
    <x v="9"/>
    <x v="3"/>
    <n v="1"/>
    <n v="47653"/>
    <n v="5"/>
    <n v="2382.65"/>
    <n v="8148.66"/>
    <n v="319"/>
    <n v="53738.01"/>
    <s v="Net Banking"/>
    <s v="Website"/>
    <s v="Bangalore"/>
    <s v="Karnataka"/>
    <x v="2"/>
    <n v="9"/>
    <s v="Returned"/>
    <n v="3"/>
    <s v="Delivered"/>
  </r>
  <r>
    <s v="ORD00953"/>
    <x v="294"/>
    <s v="CUST827"/>
    <s v="Anjali"/>
    <x v="1"/>
    <n v="49"/>
    <s v="Mouse"/>
    <x v="0"/>
    <x v="9"/>
    <x v="4"/>
    <n v="5"/>
    <n v="34519"/>
    <n v="10"/>
    <n v="17259.5"/>
    <n v="27960.39"/>
    <n v="202"/>
    <n v="183497.89"/>
    <s v="Net Banking"/>
    <s v="Website"/>
    <s v="Pune"/>
    <s v="Maharashtra"/>
    <x v="0"/>
    <n v="4"/>
    <s v="No Return"/>
    <n v="1"/>
    <s v="Cancelled"/>
  </r>
  <r>
    <s v="ORD00954"/>
    <x v="337"/>
    <s v="CUST761"/>
    <s v="Amit"/>
    <x v="0"/>
    <n v="23"/>
    <s v="Watch"/>
    <x v="1"/>
    <x v="7"/>
    <x v="8"/>
    <n v="3"/>
    <n v="39182"/>
    <n v="15"/>
    <n v="17631.900000000001"/>
    <n v="17984.54"/>
    <n v="76"/>
    <n v="117974.64"/>
    <s v="UPI"/>
    <s v="Website"/>
    <s v="Jaipur"/>
    <s v="Rajasthan"/>
    <x v="1"/>
    <n v="6"/>
    <s v="No Return"/>
    <n v="5"/>
    <s v="Delivered"/>
  </r>
  <r>
    <s v="ORD00955"/>
    <x v="86"/>
    <s v="CUST420"/>
    <s v="Arjun"/>
    <x v="0"/>
    <n v="51"/>
    <s v="Mouse"/>
    <x v="0"/>
    <x v="11"/>
    <x v="0"/>
    <n v="4"/>
    <n v="34291"/>
    <n v="20"/>
    <n v="27432.799999999999"/>
    <n v="19751.62"/>
    <n v="458"/>
    <n v="129940.82"/>
    <s v="Card"/>
    <s v="Mobile App"/>
    <s v="Mumbai"/>
    <s v="Maharashtra"/>
    <x v="0"/>
    <n v="7"/>
    <s v="Returned"/>
    <n v="4"/>
    <s v="Delivered"/>
  </r>
  <r>
    <s v="ORD00956"/>
    <x v="177"/>
    <s v="CUST382"/>
    <s v="Priya"/>
    <x v="1"/>
    <n v="44"/>
    <s v="Watch"/>
    <x v="1"/>
    <x v="7"/>
    <x v="2"/>
    <n v="4"/>
    <n v="30226"/>
    <n v="0"/>
    <n v="0"/>
    <n v="21762.720000000001"/>
    <n v="174"/>
    <n v="142840.72"/>
    <s v="Net Banking"/>
    <s v="Mobile App"/>
    <s v="Jaipur"/>
    <s v="Rajasthan"/>
    <x v="1"/>
    <n v="7"/>
    <s v="No Return"/>
    <n v="3"/>
    <s v="Returned"/>
  </r>
  <r>
    <s v="ORD00957"/>
    <x v="191"/>
    <s v="CUST302"/>
    <s v="Anjali"/>
    <x v="0"/>
    <n v="54"/>
    <s v="Camera"/>
    <x v="0"/>
    <x v="5"/>
    <x v="8"/>
    <n v="3"/>
    <n v="3452"/>
    <n v="20"/>
    <n v="2071.1999999999998"/>
    <n v="1491.26"/>
    <n v="219"/>
    <n v="9995.06"/>
    <s v="Cash on Delivery"/>
    <s v="Website"/>
    <s v="Jaipur"/>
    <s v="Rajasthan"/>
    <x v="1"/>
    <n v="5"/>
    <s v="Returned"/>
    <n v="3"/>
    <s v="Shipped"/>
  </r>
  <r>
    <s v="ORD00958"/>
    <x v="101"/>
    <s v="CUST170"/>
    <s v="Neha"/>
    <x v="1"/>
    <n v="24"/>
    <s v="Phone"/>
    <x v="0"/>
    <x v="6"/>
    <x v="3"/>
    <n v="4"/>
    <n v="29812"/>
    <n v="5"/>
    <n v="5962.4"/>
    <n v="20391.41"/>
    <n v="257"/>
    <n v="133934.01"/>
    <s v="Card"/>
    <s v="Website"/>
    <s v="Bangalore"/>
    <s v="Karnataka"/>
    <x v="2"/>
    <n v="7"/>
    <s v="Returned"/>
    <n v="3"/>
    <s v="Delivered"/>
  </r>
  <r>
    <s v="ORD00959"/>
    <x v="322"/>
    <s v="CUST305"/>
    <s v="Anjali"/>
    <x v="0"/>
    <n v="33"/>
    <s v="Phone"/>
    <x v="0"/>
    <x v="11"/>
    <x v="7"/>
    <n v="4"/>
    <n v="12665"/>
    <n v="10"/>
    <n v="5066"/>
    <n v="8206.92"/>
    <n v="304"/>
    <n v="54104.92"/>
    <s v="Net Banking"/>
    <s v="Website"/>
    <s v="Jaipur"/>
    <s v="Rajasthan"/>
    <x v="1"/>
    <n v="9"/>
    <s v="Returned"/>
    <n v="3"/>
    <s v="Returned"/>
  </r>
  <r>
    <s v="ORD00960"/>
    <x v="279"/>
    <s v="CUST108"/>
    <s v="Sneha"/>
    <x v="1"/>
    <n v="34"/>
    <s v="Headphones"/>
    <x v="0"/>
    <x v="0"/>
    <x v="3"/>
    <n v="2"/>
    <n v="19888"/>
    <n v="5"/>
    <n v="1988.8"/>
    <n v="6801.7"/>
    <n v="174"/>
    <n v="44762.9"/>
    <s v="Cash on Delivery"/>
    <s v="Mobile App"/>
    <s v="Delhi"/>
    <s v="Delhi"/>
    <x v="1"/>
    <n v="7"/>
    <s v="Returned"/>
    <n v="3"/>
    <s v="Shipped"/>
  </r>
  <r>
    <s v="ORD00961"/>
    <x v="34"/>
    <s v="CUST808"/>
    <s v="Priya"/>
    <x v="1"/>
    <n v="58"/>
    <s v="Keyboard"/>
    <x v="0"/>
    <x v="11"/>
    <x v="9"/>
    <n v="5"/>
    <n v="24187"/>
    <n v="20"/>
    <n v="24187"/>
    <n v="17414.64"/>
    <n v="271"/>
    <n v="114433.64"/>
    <s v="Net Banking"/>
    <s v="Mobile App"/>
    <s v="Delhi"/>
    <s v="Delhi"/>
    <x v="1"/>
    <n v="9"/>
    <s v="Returned"/>
    <n v="2"/>
    <s v="Delivered"/>
  </r>
  <r>
    <s v="ORD00962"/>
    <x v="51"/>
    <s v="CUST203"/>
    <s v="Sneha"/>
    <x v="1"/>
    <n v="21"/>
    <s v="Shoes"/>
    <x v="1"/>
    <x v="2"/>
    <x v="4"/>
    <n v="1"/>
    <n v="27343"/>
    <n v="5"/>
    <n v="1367.15"/>
    <n v="4675.6499999999996"/>
    <n v="427"/>
    <n v="31078.5"/>
    <s v="Card"/>
    <s v="Website"/>
    <s v="Chandigarh"/>
    <s v="Punjab"/>
    <x v="1"/>
    <n v="6"/>
    <s v="No Return"/>
    <n v="1"/>
    <s v="Shipped"/>
  </r>
  <r>
    <s v="ORD00963"/>
    <x v="64"/>
    <s v="CUST992"/>
    <s v="Priya"/>
    <x v="0"/>
    <n v="23"/>
    <s v="Laptop"/>
    <x v="0"/>
    <x v="4"/>
    <x v="2"/>
    <n v="1"/>
    <n v="36253"/>
    <n v="0"/>
    <n v="0"/>
    <n v="6525.54"/>
    <n v="493"/>
    <n v="43271.54"/>
    <s v="UPI"/>
    <s v="Website"/>
    <s v="Patiala"/>
    <s v="Punjab"/>
    <x v="1"/>
    <n v="7"/>
    <s v="No Return"/>
    <n v="2"/>
    <s v="Delivered"/>
  </r>
  <r>
    <s v="ORD00964"/>
    <x v="242"/>
    <s v="CUST363"/>
    <s v="Sneha"/>
    <x v="1"/>
    <n v="47"/>
    <s v="Phone"/>
    <x v="0"/>
    <x v="6"/>
    <x v="3"/>
    <n v="2"/>
    <n v="6461"/>
    <n v="0"/>
    <n v="0"/>
    <n v="2325.96"/>
    <n v="137"/>
    <n v="15384.96"/>
    <s v="Net Banking"/>
    <s v="Mobile App"/>
    <s v="Mumbai"/>
    <s v="Maharashtra"/>
    <x v="0"/>
    <n v="4"/>
    <s v="Returned"/>
    <n v="2"/>
    <s v="Cancelled"/>
  </r>
  <r>
    <s v="ORD00965"/>
    <x v="181"/>
    <s v="CUST175"/>
    <s v="Neha"/>
    <x v="0"/>
    <n v="26"/>
    <s v="Headphones"/>
    <x v="0"/>
    <x v="0"/>
    <x v="0"/>
    <n v="5"/>
    <n v="34990"/>
    <n v="20"/>
    <n v="34990"/>
    <n v="25192.799999999999"/>
    <n v="340"/>
    <n v="165492.79999999999"/>
    <s v="Card"/>
    <s v="Website"/>
    <s v="Lucknow"/>
    <s v="Uttar Pradesh"/>
    <x v="1"/>
    <n v="2"/>
    <s v="Returned"/>
    <n v="1"/>
    <s v="Shipped"/>
  </r>
  <r>
    <s v="ORD00966"/>
    <x v="99"/>
    <s v="CUST509"/>
    <s v="Arjun"/>
    <x v="1"/>
    <n v="33"/>
    <s v="Keyboard"/>
    <x v="0"/>
    <x v="1"/>
    <x v="1"/>
    <n v="3"/>
    <n v="6736"/>
    <n v="15"/>
    <n v="3031.2"/>
    <n v="3091.82"/>
    <n v="130"/>
    <n v="20398.62"/>
    <s v="UPI"/>
    <s v="Website"/>
    <s v="Delhi"/>
    <s v="Delhi"/>
    <x v="1"/>
    <n v="8"/>
    <s v="Returned"/>
    <n v="3"/>
    <s v="Cancelled"/>
  </r>
  <r>
    <s v="ORD00967"/>
    <x v="268"/>
    <s v="CUST151"/>
    <s v="Amit"/>
    <x v="0"/>
    <n v="27"/>
    <s v="Headphones"/>
    <x v="0"/>
    <x v="0"/>
    <x v="6"/>
    <n v="1"/>
    <n v="24799"/>
    <n v="0"/>
    <n v="0"/>
    <n v="4463.82"/>
    <n v="488"/>
    <n v="29750.82"/>
    <s v="Card"/>
    <s v="Mobile App"/>
    <s v="Chandigarh"/>
    <s v="Punjab"/>
    <x v="1"/>
    <n v="1"/>
    <s v="Returned"/>
    <n v="4"/>
    <s v="Shipped"/>
  </r>
  <r>
    <s v="ORD00968"/>
    <x v="177"/>
    <s v="CUST611"/>
    <s v="Rahul"/>
    <x v="1"/>
    <n v="47"/>
    <s v="Mouse"/>
    <x v="0"/>
    <x v="9"/>
    <x v="6"/>
    <n v="1"/>
    <n v="9195"/>
    <n v="20"/>
    <n v="1839"/>
    <n v="1324.08"/>
    <n v="174"/>
    <n v="8854.08"/>
    <s v="UPI"/>
    <s v="Website"/>
    <s v="Delhi"/>
    <s v="Delhi"/>
    <x v="1"/>
    <n v="2"/>
    <s v="Returned"/>
    <n v="5"/>
    <s v="Returned"/>
  </r>
  <r>
    <s v="ORD00969"/>
    <x v="304"/>
    <s v="CUST466"/>
    <s v="Riya"/>
    <x v="0"/>
    <n v="41"/>
    <s v="Keyboard"/>
    <x v="0"/>
    <x v="1"/>
    <x v="9"/>
    <n v="3"/>
    <n v="46281"/>
    <n v="5"/>
    <n v="6942.15"/>
    <n v="23742.15"/>
    <n v="54"/>
    <n v="155697"/>
    <s v="UPI"/>
    <s v="Mobile App"/>
    <s v="Mumbai"/>
    <s v="Maharashtra"/>
    <x v="0"/>
    <n v="8"/>
    <s v="Returned"/>
    <n v="2"/>
    <s v="Cancelled"/>
  </r>
  <r>
    <s v="ORD00970"/>
    <x v="267"/>
    <s v="CUST886"/>
    <s v="Sneha"/>
    <x v="1"/>
    <n v="47"/>
    <s v="Keyboard"/>
    <x v="0"/>
    <x v="1"/>
    <x v="8"/>
    <n v="3"/>
    <n v="11665"/>
    <n v="15"/>
    <n v="5249.25"/>
    <n v="5354.23"/>
    <n v="392"/>
    <n v="35491.99"/>
    <s v="Card"/>
    <s v="Mobile App"/>
    <s v="Jaipur"/>
    <s v="Rajasthan"/>
    <x v="1"/>
    <n v="6"/>
    <s v="No Return"/>
    <n v="5"/>
    <s v="Returned"/>
  </r>
  <r>
    <s v="ORD00971"/>
    <x v="8"/>
    <s v="CUST692"/>
    <s v="Neha"/>
    <x v="0"/>
    <n v="23"/>
    <s v="Keyboard"/>
    <x v="0"/>
    <x v="1"/>
    <x v="0"/>
    <n v="2"/>
    <n v="41905"/>
    <n v="20"/>
    <n v="16762"/>
    <n v="12068.64"/>
    <n v="427"/>
    <n v="79543.64"/>
    <s v="UPI"/>
    <s v="Mobile App"/>
    <s v="Patiala"/>
    <s v="Punjab"/>
    <x v="1"/>
    <n v="5"/>
    <s v="No Return"/>
    <n v="1"/>
    <s v="Cancelled"/>
  </r>
  <r>
    <s v="ORD00972"/>
    <x v="203"/>
    <s v="CUST251"/>
    <s v="Arjun"/>
    <x v="1"/>
    <n v="38"/>
    <s v="Keyboard"/>
    <x v="0"/>
    <x v="1"/>
    <x v="4"/>
    <n v="1"/>
    <n v="13855"/>
    <n v="15"/>
    <n v="2078.25"/>
    <n v="2119.8200000000002"/>
    <n v="127"/>
    <n v="14023.57"/>
    <s v="Cash on Delivery"/>
    <s v="Website"/>
    <s v="Jaipur"/>
    <s v="Rajasthan"/>
    <x v="1"/>
    <n v="7"/>
    <s v="Returned"/>
    <n v="5"/>
    <s v="Delivered"/>
  </r>
  <r>
    <s v="ORD00973"/>
    <x v="316"/>
    <s v="CUST798"/>
    <s v="Sneha"/>
    <x v="1"/>
    <n v="51"/>
    <s v="Shoes"/>
    <x v="1"/>
    <x v="2"/>
    <x v="0"/>
    <n v="4"/>
    <n v="29217"/>
    <n v="0"/>
    <n v="0"/>
    <n v="21036.240000000002"/>
    <n v="188"/>
    <n v="138092.24"/>
    <s v="UPI"/>
    <s v="Mobile App"/>
    <s v="Mumbai"/>
    <s v="Maharashtra"/>
    <x v="0"/>
    <n v="10"/>
    <s v="No Return"/>
    <n v="1"/>
    <s v="Delivered"/>
  </r>
  <r>
    <s v="ORD00974"/>
    <x v="192"/>
    <s v="CUST431"/>
    <s v="Priya"/>
    <x v="0"/>
    <n v="19"/>
    <s v="Backpack"/>
    <x v="2"/>
    <x v="3"/>
    <x v="6"/>
    <n v="3"/>
    <n v="34047"/>
    <n v="0"/>
    <n v="0"/>
    <n v="18385.38"/>
    <n v="42"/>
    <n v="120568.38"/>
    <s v="UPI"/>
    <s v="Mobile App"/>
    <s v="Delhi"/>
    <s v="Delhi"/>
    <x v="1"/>
    <n v="3"/>
    <s v="No Return"/>
    <n v="5"/>
    <s v="Delivered"/>
  </r>
  <r>
    <s v="ORD00975"/>
    <x v="338"/>
    <s v="CUST242"/>
    <s v="Riya"/>
    <x v="1"/>
    <n v="47"/>
    <s v="Watch"/>
    <x v="1"/>
    <x v="7"/>
    <x v="1"/>
    <n v="4"/>
    <n v="40544"/>
    <n v="5"/>
    <n v="8108.8"/>
    <n v="27732.1"/>
    <n v="384"/>
    <n v="182183.3"/>
    <s v="Cash on Delivery"/>
    <s v="Website"/>
    <s v="Delhi"/>
    <s v="Delhi"/>
    <x v="1"/>
    <n v="10"/>
    <s v="Returned"/>
    <n v="1"/>
    <s v="Cancelled"/>
  </r>
  <r>
    <s v="ORD00976"/>
    <x v="56"/>
    <s v="CUST276"/>
    <s v="Rahul"/>
    <x v="1"/>
    <n v="23"/>
    <s v="Headphones"/>
    <x v="0"/>
    <x v="0"/>
    <x v="6"/>
    <n v="1"/>
    <n v="34177"/>
    <n v="15"/>
    <n v="5126.55"/>
    <n v="5229.08"/>
    <n v="114"/>
    <n v="34393.53"/>
    <s v="Card"/>
    <s v="Website"/>
    <s v="Bangalore"/>
    <s v="Karnataka"/>
    <x v="2"/>
    <n v="7"/>
    <s v="No Return"/>
    <n v="5"/>
    <s v="Cancelled"/>
  </r>
  <r>
    <s v="ORD00977"/>
    <x v="111"/>
    <s v="CUST137"/>
    <s v="Neha"/>
    <x v="1"/>
    <n v="35"/>
    <s v="Watch"/>
    <x v="1"/>
    <x v="7"/>
    <x v="0"/>
    <n v="4"/>
    <n v="32481"/>
    <n v="20"/>
    <n v="25984.799999999999"/>
    <n v="18709.060000000001"/>
    <n v="431"/>
    <n v="123079.26"/>
    <s v="UPI"/>
    <s v="Mobile App"/>
    <s v="Mumbai"/>
    <s v="Maharashtra"/>
    <x v="0"/>
    <n v="5"/>
    <s v="Returned"/>
    <n v="3"/>
    <s v="Cancelled"/>
  </r>
  <r>
    <s v="ORD00978"/>
    <x v="23"/>
    <s v="CUST947"/>
    <s v="Anjali"/>
    <x v="1"/>
    <n v="45"/>
    <s v="Camera"/>
    <x v="0"/>
    <x v="5"/>
    <x v="2"/>
    <n v="4"/>
    <n v="26540"/>
    <n v="10"/>
    <n v="10616"/>
    <n v="17197.919999999998"/>
    <n v="448"/>
    <n v="113189.92"/>
    <s v="Net Banking"/>
    <s v="Mobile App"/>
    <s v="Bangalore"/>
    <s v="Karnataka"/>
    <x v="2"/>
    <n v="8"/>
    <s v="Returned"/>
    <n v="5"/>
    <s v="Shipped"/>
  </r>
  <r>
    <s v="ORD00979"/>
    <x v="251"/>
    <s v="CUST468"/>
    <s v="Neha"/>
    <x v="0"/>
    <n v="57"/>
    <s v="Keyboard"/>
    <x v="0"/>
    <x v="1"/>
    <x v="1"/>
    <n v="2"/>
    <n v="7396"/>
    <n v="20"/>
    <n v="2958.4"/>
    <n v="2130.0500000000002"/>
    <n v="160"/>
    <n v="14123.65"/>
    <s v="Net Banking"/>
    <s v="Mobile App"/>
    <s v="Chandigarh"/>
    <s v="Punjab"/>
    <x v="1"/>
    <n v="2"/>
    <s v="Returned"/>
    <n v="4"/>
    <s v="Returned"/>
  </r>
  <r>
    <s v="ORD00980"/>
    <x v="97"/>
    <s v="CUST944"/>
    <s v="Riya"/>
    <x v="1"/>
    <n v="19"/>
    <s v="Laptop"/>
    <x v="0"/>
    <x v="4"/>
    <x v="5"/>
    <n v="4"/>
    <n v="12010"/>
    <n v="5"/>
    <n v="2402"/>
    <n v="8214.84"/>
    <n v="40"/>
    <n v="53892.84"/>
    <s v="Cash on Delivery"/>
    <s v="Mobile App"/>
    <s v="Mumbai"/>
    <s v="Maharashtra"/>
    <x v="0"/>
    <n v="2"/>
    <s v="Returned"/>
    <n v="1"/>
    <s v="Returned"/>
  </r>
  <r>
    <s v="ORD00981"/>
    <x v="327"/>
    <s v="CUST139"/>
    <s v="Riya"/>
    <x v="1"/>
    <n v="26"/>
    <s v="Tablet"/>
    <x v="0"/>
    <x v="11"/>
    <x v="8"/>
    <n v="2"/>
    <n v="2315"/>
    <n v="20"/>
    <n v="926"/>
    <n v="666.72"/>
    <n v="203"/>
    <n v="4573.72"/>
    <s v="UPI"/>
    <s v="Mobile App"/>
    <s v="Pune"/>
    <s v="Maharashtra"/>
    <x v="0"/>
    <n v="10"/>
    <s v="No Return"/>
    <n v="4"/>
    <s v="Returned"/>
  </r>
  <r>
    <s v="ORD00982"/>
    <x v="92"/>
    <s v="CUST106"/>
    <s v="Sneha"/>
    <x v="1"/>
    <n v="59"/>
    <s v="Laptop"/>
    <x v="0"/>
    <x v="4"/>
    <x v="7"/>
    <n v="2"/>
    <n v="14022"/>
    <n v="20"/>
    <n v="5608.8"/>
    <n v="4038.34"/>
    <n v="455"/>
    <n v="26928.54"/>
    <s v="Card"/>
    <s v="Website"/>
    <s v="Delhi"/>
    <s v="Delhi"/>
    <x v="1"/>
    <n v="1"/>
    <s v="No Return"/>
    <n v="3"/>
    <s v="Returned"/>
  </r>
  <r>
    <s v="ORD00983"/>
    <x v="272"/>
    <s v="CUST518"/>
    <s v="Rahul"/>
    <x v="1"/>
    <n v="58"/>
    <s v="Backpack"/>
    <x v="2"/>
    <x v="3"/>
    <x v="0"/>
    <n v="3"/>
    <n v="31885"/>
    <n v="5"/>
    <n v="4782.75"/>
    <n v="16357"/>
    <n v="220"/>
    <n v="107449.26"/>
    <s v="Net Banking"/>
    <s v="Website"/>
    <s v="Jaipur"/>
    <s v="Rajasthan"/>
    <x v="1"/>
    <n v="8"/>
    <s v="No Return"/>
    <n v="1"/>
    <s v="Returned"/>
  </r>
  <r>
    <s v="ORD00984"/>
    <x v="244"/>
    <s v="CUST396"/>
    <s v="Rahul"/>
    <x v="1"/>
    <n v="32"/>
    <s v="Backpack"/>
    <x v="2"/>
    <x v="3"/>
    <x v="3"/>
    <n v="2"/>
    <n v="12286"/>
    <n v="20"/>
    <n v="4914.3999999999996"/>
    <n v="3538.37"/>
    <n v="422"/>
    <n v="23617.97"/>
    <s v="Card"/>
    <s v="Mobile App"/>
    <s v="Patiala"/>
    <s v="Punjab"/>
    <x v="1"/>
    <n v="4"/>
    <s v="No Return"/>
    <n v="3"/>
    <s v="Cancelled"/>
  </r>
  <r>
    <s v="ORD00985"/>
    <x v="88"/>
    <s v="CUST376"/>
    <s v="Riya"/>
    <x v="0"/>
    <n v="23"/>
    <s v="Tablet"/>
    <x v="0"/>
    <x v="8"/>
    <x v="6"/>
    <n v="3"/>
    <n v="49317"/>
    <n v="20"/>
    <n v="29590.2"/>
    <n v="21304.94"/>
    <n v="76"/>
    <n v="139741.74"/>
    <s v="Cash on Delivery"/>
    <s v="Website"/>
    <s v="Pune"/>
    <s v="Maharashtra"/>
    <x v="0"/>
    <n v="7"/>
    <s v="No Return"/>
    <n v="4"/>
    <s v="Shipped"/>
  </r>
  <r>
    <s v="ORD00986"/>
    <x v="285"/>
    <s v="CUST180"/>
    <s v="Rahul"/>
    <x v="1"/>
    <n v="59"/>
    <s v="Phone"/>
    <x v="0"/>
    <x v="6"/>
    <x v="3"/>
    <n v="1"/>
    <n v="2308"/>
    <n v="20"/>
    <n v="461.6"/>
    <n v="332.35"/>
    <n v="445"/>
    <n v="2623.75"/>
    <s v="Cash on Delivery"/>
    <s v="Mobile App"/>
    <s v="Bangalore"/>
    <s v="Karnataka"/>
    <x v="2"/>
    <n v="6"/>
    <s v="No Return"/>
    <n v="5"/>
    <s v="Shipped"/>
  </r>
  <r>
    <s v="ORD00987"/>
    <x v="304"/>
    <s v="CUST544"/>
    <s v="Sneha"/>
    <x v="1"/>
    <n v="49"/>
    <s v="Shoes"/>
    <x v="1"/>
    <x v="2"/>
    <x v="8"/>
    <n v="2"/>
    <n v="12242"/>
    <n v="5"/>
    <n v="1224.2"/>
    <n v="4186.76"/>
    <n v="314"/>
    <n v="27760.560000000001"/>
    <s v="Net Banking"/>
    <s v="Website"/>
    <s v="Delhi"/>
    <s v="Delhi"/>
    <x v="1"/>
    <n v="10"/>
    <s v="Returned"/>
    <n v="4"/>
    <s v="Returned"/>
  </r>
  <r>
    <s v="ORD00988"/>
    <x v="0"/>
    <s v="CUST865"/>
    <s v="Vikas"/>
    <x v="1"/>
    <n v="54"/>
    <s v="Mouse"/>
    <x v="0"/>
    <x v="9"/>
    <x v="0"/>
    <n v="4"/>
    <n v="2691"/>
    <n v="15"/>
    <n v="1614.6"/>
    <n v="1646.89"/>
    <n v="248"/>
    <n v="11044.29"/>
    <s v="Net Banking"/>
    <s v="Mobile App"/>
    <s v="Chandigarh"/>
    <s v="Punjab"/>
    <x v="1"/>
    <n v="9"/>
    <s v="No Return"/>
    <n v="1"/>
    <s v="Returned"/>
  </r>
  <r>
    <s v="ORD00989"/>
    <x v="289"/>
    <s v="CUST852"/>
    <s v="Anjali"/>
    <x v="1"/>
    <n v="52"/>
    <s v="Laptop"/>
    <x v="0"/>
    <x v="4"/>
    <x v="8"/>
    <n v="1"/>
    <n v="3151"/>
    <n v="15"/>
    <n v="472.65"/>
    <n v="482.1"/>
    <n v="224"/>
    <n v="3384.45"/>
    <s v="UPI"/>
    <s v="Mobile App"/>
    <s v="Bangalore"/>
    <s v="Karnataka"/>
    <x v="2"/>
    <n v="6"/>
    <s v="No Return"/>
    <n v="2"/>
    <s v="Delivered"/>
  </r>
  <r>
    <s v="ORD00990"/>
    <x v="125"/>
    <s v="CUST213"/>
    <s v="Riya"/>
    <x v="1"/>
    <n v="52"/>
    <s v="Mouse"/>
    <x v="0"/>
    <x v="9"/>
    <x v="6"/>
    <n v="5"/>
    <n v="31839"/>
    <n v="15"/>
    <n v="23879.25"/>
    <n v="24356.83"/>
    <n v="295"/>
    <n v="159967.57999999999"/>
    <s v="Net Banking"/>
    <s v="Website"/>
    <s v="Pune"/>
    <s v="Maharashtra"/>
    <x v="0"/>
    <n v="3"/>
    <s v="Returned"/>
    <n v="4"/>
    <s v="Returned"/>
  </r>
  <r>
    <s v="ORD00991"/>
    <x v="143"/>
    <s v="CUST982"/>
    <s v="Vikas"/>
    <x v="1"/>
    <n v="54"/>
    <s v="Backpack"/>
    <x v="2"/>
    <x v="3"/>
    <x v="1"/>
    <n v="1"/>
    <n v="18336"/>
    <n v="0"/>
    <n v="0"/>
    <n v="3300.48"/>
    <n v="116"/>
    <n v="21752.48"/>
    <s v="Card"/>
    <s v="Mobile App"/>
    <s v="Lucknow"/>
    <s v="Uttar Pradesh"/>
    <x v="1"/>
    <n v="8"/>
    <s v="No Return"/>
    <n v="2"/>
    <s v="Returned"/>
  </r>
  <r>
    <s v="ORD00992"/>
    <x v="77"/>
    <s v="CUST283"/>
    <s v="Karan"/>
    <x v="0"/>
    <n v="57"/>
    <s v="Shoes"/>
    <x v="1"/>
    <x v="2"/>
    <x v="6"/>
    <n v="5"/>
    <n v="39114"/>
    <n v="20"/>
    <n v="39114"/>
    <n v="28162.080000000002"/>
    <n v="411"/>
    <n v="185029.08"/>
    <s v="Net Banking"/>
    <s v="Mobile App"/>
    <s v="Mumbai"/>
    <s v="Maharashtra"/>
    <x v="0"/>
    <n v="8"/>
    <s v="Returned"/>
    <n v="2"/>
    <s v="Delivered"/>
  </r>
  <r>
    <s v="ORD00993"/>
    <x v="106"/>
    <s v="CUST225"/>
    <s v="Karan"/>
    <x v="1"/>
    <n v="27"/>
    <s v="Backpack"/>
    <x v="2"/>
    <x v="3"/>
    <x v="5"/>
    <n v="1"/>
    <n v="17294"/>
    <n v="15"/>
    <n v="2594.1"/>
    <n v="2645.98"/>
    <n v="210"/>
    <n v="17555.88"/>
    <s v="Cash on Delivery"/>
    <s v="Website"/>
    <s v="Jaipur"/>
    <s v="Rajasthan"/>
    <x v="1"/>
    <n v="3"/>
    <s v="Returned"/>
    <n v="2"/>
    <s v="Shipped"/>
  </r>
  <r>
    <s v="ORD00994"/>
    <x v="257"/>
    <s v="CUST442"/>
    <s v="Sneha"/>
    <x v="0"/>
    <n v="48"/>
    <s v="Watch"/>
    <x v="1"/>
    <x v="7"/>
    <x v="8"/>
    <n v="1"/>
    <n v="24272"/>
    <n v="20"/>
    <n v="4854.3999999999996"/>
    <n v="3495.17"/>
    <n v="462"/>
    <n v="23374.77"/>
    <s v="Card"/>
    <s v="Website"/>
    <s v="Bangalore"/>
    <s v="Karnataka"/>
    <x v="2"/>
    <n v="7"/>
    <s v="Returned"/>
    <n v="4"/>
    <s v="Cancelled"/>
  </r>
  <r>
    <s v="ORD00995"/>
    <x v="212"/>
    <s v="CUST205"/>
    <s v="Vikas"/>
    <x v="1"/>
    <n v="50"/>
    <s v="Laptop"/>
    <x v="0"/>
    <x v="4"/>
    <x v="3"/>
    <n v="2"/>
    <n v="39387"/>
    <n v="15"/>
    <n v="11816.1"/>
    <n v="12052.42"/>
    <n v="127"/>
    <n v="79137.320000000007"/>
    <s v="UPI"/>
    <s v="Mobile App"/>
    <s v="Delhi"/>
    <s v="Delhi"/>
    <x v="1"/>
    <n v="5"/>
    <s v="No Return"/>
    <n v="5"/>
    <s v="Delivered"/>
  </r>
  <r>
    <s v="ORD00996"/>
    <x v="117"/>
    <s v="CUST724"/>
    <s v="Karan"/>
    <x v="1"/>
    <n v="30"/>
    <s v="Mouse"/>
    <x v="0"/>
    <x v="9"/>
    <x v="4"/>
    <n v="4"/>
    <n v="1783"/>
    <n v="5"/>
    <n v="356.6"/>
    <n v="1219.57"/>
    <n v="382"/>
    <n v="8376.9699999999993"/>
    <s v="UPI"/>
    <s v="Mobile App"/>
    <s v="Chandigarh"/>
    <s v="Punjab"/>
    <x v="1"/>
    <n v="6"/>
    <s v="Returned"/>
    <n v="5"/>
    <s v="Delivered"/>
  </r>
  <r>
    <s v="ORD00997"/>
    <x v="116"/>
    <s v="CUST522"/>
    <s v="Rahul"/>
    <x v="1"/>
    <n v="34"/>
    <s v="Mouse"/>
    <x v="0"/>
    <x v="9"/>
    <x v="6"/>
    <n v="2"/>
    <n v="9037"/>
    <n v="20"/>
    <n v="3614.8"/>
    <n v="2602.66"/>
    <n v="427"/>
    <n v="17488.86"/>
    <s v="Card"/>
    <s v="Mobile App"/>
    <s v="Mumbai"/>
    <s v="Maharashtra"/>
    <x v="0"/>
    <n v="8"/>
    <s v="No Return"/>
    <n v="4"/>
    <s v="Shipped"/>
  </r>
  <r>
    <s v="ORD00998"/>
    <x v="334"/>
    <s v="CUST640"/>
    <s v="Amit"/>
    <x v="0"/>
    <n v="28"/>
    <s v="Watch"/>
    <x v="1"/>
    <x v="7"/>
    <x v="1"/>
    <n v="4"/>
    <n v="4700"/>
    <n v="10"/>
    <n v="1880"/>
    <n v="3045.6"/>
    <n v="112"/>
    <n v="20077.599999999999"/>
    <s v="UPI"/>
    <s v="Website"/>
    <s v="Lucknow"/>
    <s v="Uttar Pradesh"/>
    <x v="1"/>
    <n v="2"/>
    <s v="No Return"/>
    <n v="3"/>
    <s v="Cancelled"/>
  </r>
  <r>
    <s v="ORD00999"/>
    <x v="331"/>
    <s v="CUST947"/>
    <s v="Priya"/>
    <x v="1"/>
    <n v="27"/>
    <s v="Headphones"/>
    <x v="0"/>
    <x v="0"/>
    <x v="8"/>
    <n v="3"/>
    <n v="3766"/>
    <n v="0"/>
    <n v="0"/>
    <n v="2033.64"/>
    <n v="38"/>
    <n v="13369.64"/>
    <s v="Card"/>
    <s v="Mobile App"/>
    <s v="Chandigarh"/>
    <s v="Punjab"/>
    <x v="1"/>
    <n v="2"/>
    <s v="Returned"/>
    <n v="5"/>
    <s v="Cancelled"/>
  </r>
  <r>
    <s v="ORD01000"/>
    <x v="165"/>
    <s v="CUST131"/>
    <s v="Sneha"/>
    <x v="0"/>
    <n v="39"/>
    <s v="Headphones"/>
    <x v="0"/>
    <x v="0"/>
    <x v="9"/>
    <n v="3"/>
    <n v="26044"/>
    <n v="20"/>
    <n v="15626.4"/>
    <n v="11251.01"/>
    <n v="346"/>
    <n v="74102.61"/>
    <s v="Net Banking"/>
    <s v="Website"/>
    <s v="Patiala"/>
    <s v="Punjab"/>
    <x v="1"/>
    <n v="9"/>
    <s v="Returned"/>
    <n v="3"/>
    <s v="Shipped"/>
  </r>
  <r>
    <s v="ORD01001"/>
    <x v="165"/>
    <s v="CUST131"/>
    <s v="Sneha"/>
    <x v="0"/>
    <n v="39"/>
    <s v="Headphones"/>
    <x v="0"/>
    <x v="11"/>
    <x v="9"/>
    <n v="3"/>
    <n v="26044"/>
    <n v="20"/>
    <n v="15626.4"/>
    <n v="11251.01"/>
    <n v="346"/>
    <n v="74102.61"/>
    <s v="Net Banking"/>
    <s v="Website"/>
    <s v="Patiala"/>
    <s v="Punjab"/>
    <x v="1"/>
    <n v="9"/>
    <s v="Returned"/>
    <n v="3"/>
    <s v="Shipped"/>
  </r>
  <r>
    <m/>
    <x v="339"/>
    <m/>
    <m/>
    <x v="2"/>
    <m/>
    <m/>
    <x v="3"/>
    <x v="12"/>
    <x v="10"/>
    <m/>
    <m/>
    <m/>
    <m/>
    <m/>
    <m/>
    <m/>
    <m/>
    <m/>
    <m/>
    <m/>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1802F4-7FED-42CF-A464-6618B8B15D8A}" name="Payment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fieldListSortAscending="1">
  <location ref="A3:B8" firstHeaderRow="1" firstDataRow="1" firstDataCol="1"/>
  <pivotFields count="30">
    <pivotField showAll="0" insertBlankRow="1" defaultSubtotal="0"/>
    <pivotField numFmtId="15" showAll="0" insertBlankRow="1" defaultSubtota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x="339"/>
      </items>
    </pivotField>
    <pivotField showAll="0" insertBlankRow="1" defaultSubtotal="0"/>
    <pivotField showAll="0" insertBlankRow="1" defaultSubtotal="0"/>
    <pivotField showAll="0" insertBlankRow="1" defaultSubtotal="0">
      <items count="3">
        <item h="1" x="0"/>
        <item x="1"/>
        <item h="1" x="2"/>
      </items>
    </pivotField>
    <pivotField showAll="0" insertBlankRow="1" defaultSubtotal="0"/>
    <pivotField showAll="0" insertBlankRow="1" defaultSubtotal="0"/>
    <pivotField axis="axisRow" showAll="0" insertBlankRow="1" defaultSubtotal="0">
      <items count="4">
        <item x="0"/>
        <item x="2"/>
        <item x="1"/>
        <item x="3"/>
      </items>
    </pivotField>
    <pivotField showAll="0" insertBlankRow="1" defaultSubtotal="0">
      <items count="13">
        <item x="0"/>
        <item x="4"/>
        <item x="3"/>
        <item x="5"/>
        <item x="1"/>
        <item x="9"/>
        <item x="6"/>
        <item x="2"/>
        <item x="8"/>
        <item x="11"/>
        <item x="7"/>
        <item x="12"/>
        <item x="10"/>
      </items>
    </pivotField>
    <pivotField showAll="0" insertBlankRow="1" defaultSubtotal="0">
      <items count="11">
        <item x="9"/>
        <item x="7"/>
        <item x="1"/>
        <item x="2"/>
        <item x="3"/>
        <item x="4"/>
        <item x="6"/>
        <item x="8"/>
        <item x="5"/>
        <item x="0"/>
        <item x="10"/>
      </items>
    </pivotField>
    <pivotField showAll="0" insertBlankRow="1" defaultSubtotal="0"/>
    <pivotField showAll="0" insertBlankRow="1" defaultSubtotal="0"/>
    <pivotField showAll="0" insertBlankRow="1" defaultSubtotal="0"/>
    <pivotField showAll="0" insertBlankRow="1" defaultSubtotal="0"/>
    <pivotField showAll="0" insertBlankRow="1" defaultSubtotal="0"/>
    <pivotField showAll="0" insertBlankRow="1" defaultSubtotal="0"/>
    <pivotField dataField="1" showAll="0" insertBlankRow="1" defaultSubtotal="0"/>
    <pivotField showAll="0" insertBlankRow="1" defaultSubtotal="0"/>
    <pivotField showAll="0" insertBlankRow="1" defaultSubtotal="0"/>
    <pivotField showAll="0" insertBlankRow="1" defaultSubtotal="0"/>
    <pivotField showAll="0" insertBlankRow="1" defaultSubtotal="0"/>
    <pivotField showAll="0" insertBlankRow="1" defaultSubtotal="0">
      <items count="4">
        <item x="1"/>
        <item x="2"/>
        <item x="0"/>
        <item x="3"/>
      </items>
    </pivotField>
    <pivotField showAll="0" insertBlankRow="1" defaultSubtotal="0"/>
    <pivotField showAll="0" insertBlankRow="1" defaultSubtotal="0"/>
    <pivotField showAll="0" insertBlankRow="1" defaultSubtotal="0"/>
    <pivotField showAll="0" insertBlankRow="1" defaultSubtotal="0"/>
    <pivotField subtotalTop="0" dragToRow="0" dragToCol="0" dragToPage="0" showAll="0" insertBlankRow="1" defaultSubtotal="0"/>
    <pivotField subtotalTop="0" showAll="0" insertBlankRow="1" defaultSubtotal="0">
      <items count="14">
        <item sd="0" x="0"/>
        <item sd="0" x="1"/>
        <item sd="0" x="2"/>
        <item sd="0" x="3"/>
        <item sd="0" x="4"/>
        <item sd="0" x="5"/>
        <item sd="0" x="6"/>
        <item sd="0" x="7"/>
        <item sd="0" x="8"/>
        <item sd="0" x="9"/>
        <item sd="0" x="10"/>
        <item sd="0" x="11"/>
        <item sd="0" x="12"/>
        <item sd="0" x="13"/>
      </items>
    </pivotField>
    <pivotField subtotalTop="0" showAll="0" insertBlankRow="1" defaultSubtotal="0">
      <items count="6">
        <item sd="0" x="0"/>
        <item sd="0" x="1"/>
        <item sd="0" x="2"/>
        <item sd="0" x="3"/>
        <item sd="0" x="4"/>
        <item sd="0" x="5"/>
      </items>
    </pivotField>
    <pivotField subtotalTop="0" showAll="0" insertBlankRow="1" defaultSubtotal="0">
      <items count="4">
        <item sd="0" x="0"/>
        <item sd="0" x="1"/>
        <item sd="0" x="2"/>
        <item sd="0" x="3"/>
      </items>
    </pivotField>
  </pivotFields>
  <rowFields count="1">
    <field x="7"/>
  </rowFields>
  <rowItems count="5">
    <i>
      <x/>
    </i>
    <i>
      <x v="1"/>
    </i>
    <i>
      <x v="2"/>
    </i>
    <i>
      <x v="3"/>
    </i>
    <i t="grand">
      <x/>
    </i>
  </rowItems>
  <colItems count="1">
    <i/>
  </colItems>
  <dataFields count="1">
    <dataField name="Sum of TotalAmount" fld="16" baseField="0" baseItem="0"/>
  </dataFields>
  <chartFormats count="8">
    <chartFormat chart="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13" format="1">
      <pivotArea type="data" outline="0" fieldPosition="0">
        <references count="2">
          <reference field="4294967294" count="1" selected="0">
            <x v="0"/>
          </reference>
          <reference field="7"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84017A-D831-42CB-9966-1D01979267F4}" name="Channel"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fieldListSortAscending="1">
  <location ref="Q3:R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otalAmount" fld="0" showDataAs="percentOfTotal" baseField="0" baseItem="0" numFmtId="10"/>
  </dataFields>
  <formats count="1">
    <format dxfId="0">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B1D8AA-17E9-446B-AA4B-51876E947C53}" name="rating"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AG3:A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numFmtId="43"/>
  </dataFields>
  <formats count="1">
    <format dxfId="1">
      <pivotArea outline="0" collapsedLevelsAreSubtotals="1" fieldPosition="0"/>
    </format>
  </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at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FA3C24-A8FF-475B-90E7-E452DEB62856}" name="delivery" cacheId="4" applyNumberFormats="0" applyBorderFormats="0" applyFontFormats="0" applyPatternFormats="0" applyAlignmentFormats="0" applyWidthHeightFormats="1" dataCaption="Values" updatedVersion="8" minRefreshableVersion="5" itemPrintTitles="1" createdVersion="8" indent="0" outline="1" outlineData="1" multipleFieldFilters="0" fieldListSortAscending="1">
  <location ref="AE3:A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yDays" fld="0" subtotal="average" baseField="0" baseItem="0" numFmtId="43"/>
  </dataFields>
  <formats count="1">
    <format dxfId="2">
      <pivotArea outline="0" collapsedLevelsAreSubtotals="1" fieldPosition="0"/>
    </format>
  </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iveryDay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BAB1D3-6624-40E7-A310-EE9011625E61}" name="Payment"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fieldListSortAscending="1">
  <location ref="M3:N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Amount" fld="0" showDataAs="percentOfTotal" baseField="0" baseItem="0" numFmtId="10"/>
  </dataFields>
  <formats count="1">
    <format dxfId="3">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8DBDDB-80A0-4375-8876-A60FBDC60208}" name="totalsales"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AC3:A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Amount" fld="0" baseField="0" baseItem="0" numFmtId="164"/>
  </dataFields>
  <formats count="2">
    <format dxfId="5">
      <pivotArea outline="0" fieldPosition="0">
        <references count="1">
          <reference field="4294967294" count="1">
            <x v="0"/>
          </reference>
        </references>
      </pivotArea>
    </format>
    <format dxfId="4">
      <pivotArea outline="0" collapsedLevelsAreSubtotals="1" fieldPosition="0"/>
    </format>
  </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022630-811C-42DA-8A20-1DA531C981B0}" name="Brand"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fieldListSortAscending="1">
  <location ref="I3:J14"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TotalAmount" fld="0" showDataAs="percentOfTotal" baseField="0" baseItem="0" numFmtId="10"/>
  </dataFields>
  <formats count="1">
    <format dxfId="6">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A284F8-5028-445A-94B4-411AA77F7502}" name="Product" cacheId="6"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fieldListSortAscending="1">
  <location ref="E3:F13"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name="Sum of TotalAmount" fld="0" showDataAs="percentOfTotal" baseField="0" baseItem="0" numFmtId="10"/>
  </dataFields>
  <formats count="1">
    <format dxfId="7">
      <pivotArea outline="0" fieldPosition="0">
        <references count="1">
          <reference field="4294967294" count="1">
            <x v="0"/>
          </reference>
        </references>
      </pivotArea>
    </format>
  </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C4ECC9-6537-4178-960F-E96ECE86CD62}" name="Return"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fieldListSortAscending="1">
  <location ref="Y3:Z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otalAmount" fld="0" showDataAs="percentOfTotal" baseField="0" baseItem="0" numFmtId="10"/>
  </dataFields>
  <formats count="1">
    <format dxfId="8">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DD00B9-A89D-45BA-8E7C-203C96D2CBF8}" name="Month"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fieldListSortAscending="1">
  <location ref="A3: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Amount" fld="1" showDataAs="percentOfTotal" baseField="0" baseItem="0" numFmtId="10"/>
  </dataFields>
  <formats count="2">
    <format dxfId="10">
      <pivotArea outline="0" fieldPosition="0">
        <references count="1">
          <reference field="4294967294" count="1">
            <x v="0"/>
          </reference>
        </references>
      </pivotArea>
    </format>
    <format dxfId="9">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B0DCE3-529C-421F-B4AC-30976863383A}" name="State" cacheId="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fieldListSortAscending="1">
  <location ref="U3:V9"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6">
    <i>
      <x/>
    </i>
    <i>
      <x v="1"/>
    </i>
    <i>
      <x v="2"/>
    </i>
    <i>
      <x v="3"/>
    </i>
    <i>
      <x v="4"/>
    </i>
    <i>
      <x v="5"/>
    </i>
  </rowItems>
  <colItems count="1">
    <i/>
  </colItems>
  <dataFields count="1">
    <dataField name="Sum of TotalAmount" fld="0" showDataAs="percentOfTotal" baseField="0" baseItem="0" numFmtId="10"/>
  </dataFields>
  <formats count="1">
    <format dxfId="11">
      <pivotArea outline="0" fieldPosition="0">
        <references count="1">
          <reference field="4294967294" count="1">
            <x v="0"/>
          </reference>
        </references>
      </pivotArea>
    </format>
  </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Data!$A$1:$Z$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82479D0-A17C-4A19-A940-F2190DF48594}" sourceName="[Range].[Category]">
  <pivotTables>
    <pivotTable tabId="15" name="Month"/>
    <pivotTable tabId="15" name="Brand"/>
    <pivotTable tabId="15" name="Channel"/>
    <pivotTable tabId="15" name="delivery"/>
    <pivotTable tabId="15" name="Payment"/>
    <pivotTable tabId="15" name="Product"/>
    <pivotTable tabId="15" name="rating"/>
    <pivotTable tabId="15" name="Return"/>
    <pivotTable tabId="15" name="State"/>
    <pivotTable tabId="15" name="totalsales"/>
  </pivotTables>
  <data>
    <olap pivotCacheId="1724781480">
      <levels count="2">
        <level uniqueName="[Range].[Category].[(All)]" sourceCaption="(All)" count="0"/>
        <level uniqueName="[Range].[Category].[Category]" sourceCaption="Category" count="3">
          <ranges>
            <range startItem="0">
              <i n="[Range].[Category].&amp;[Accessories]" c="Accessories"/>
              <i n="[Range].[Category].&amp;[Electronics]" c="Electronics"/>
              <i n="[Range].[Category].&amp;[Fashion]" c="Fashion"/>
            </range>
          </ranges>
        </level>
      </levels>
      <selections count="1">
        <selection n="[Rang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Channel" xr10:uid="{13DC1129-01C2-4736-8833-4ADCDC11D6A2}" sourceName="[Range].[OrderChannel]">
  <pivotTables>
    <pivotTable tabId="15" name="Month"/>
    <pivotTable tabId="15" name="Brand"/>
    <pivotTable tabId="15" name="Channel"/>
    <pivotTable tabId="15" name="delivery"/>
    <pivotTable tabId="15" name="Payment"/>
    <pivotTable tabId="15" name="Product"/>
    <pivotTable tabId="15" name="rating"/>
    <pivotTable tabId="15" name="Return"/>
    <pivotTable tabId="15" name="State"/>
    <pivotTable tabId="15" name="totalsales"/>
  </pivotTables>
  <data>
    <olap pivotCacheId="1724781480">
      <levels count="2">
        <level uniqueName="[Range].[OrderChannel].[(All)]" sourceCaption="(All)" count="0"/>
        <level uniqueName="[Range].[OrderChannel].[OrderChannel]" sourceCaption="OrderChannel" count="2">
          <ranges>
            <range startItem="0">
              <i n="[Range].[OrderChannel].&amp;[Mobile App]" c="Mobile App"/>
              <i n="[Range].[OrderChannel].&amp;[Website]" c="Website"/>
            </range>
          </ranges>
        </level>
      </levels>
      <selections count="1">
        <selection n="[Range].[Order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81B11E-B947-40DA-ABEC-F2089B9664DF}" sourceName="[Range].[Region]">
  <pivotTables>
    <pivotTable tabId="15" name="Month"/>
    <pivotTable tabId="15" name="Brand"/>
    <pivotTable tabId="15" name="Channel"/>
    <pivotTable tabId="15" name="delivery"/>
    <pivotTable tabId="15" name="Payment"/>
    <pivotTable tabId="15" name="Product"/>
    <pivotTable tabId="15" name="rating"/>
    <pivotTable tabId="15" name="Return"/>
    <pivotTable tabId="15" name="State"/>
    <pivotTable tabId="15" name="totalsales"/>
  </pivotTables>
  <data>
    <olap pivotCacheId="1724781480">
      <levels count="2">
        <level uniqueName="[Range].[Region].[(All)]" sourceCaption="(All)" count="0"/>
        <level uniqueName="[Range].[Region].[Region]" sourceCaption="Region" count="3">
          <ranges>
            <range startItem="0">
              <i n="[Range].[Region].&amp;[North]" c="North"/>
              <i n="[Range].[Region].&amp;[South]" c="South"/>
              <i n="[Range].[Region].&amp;[West]" c="West"/>
            </range>
          </ranges>
        </level>
      </levels>
      <selections count="1">
        <selection n="[Range].[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0149A8A-95DA-4FB7-AF88-075C15531F63}" sourceName="[Range].[Gender]">
  <pivotTables>
    <pivotTable tabId="15" name="Month"/>
    <pivotTable tabId="15" name="Brand"/>
    <pivotTable tabId="15" name="Channel"/>
    <pivotTable tabId="15" name="delivery"/>
    <pivotTable tabId="15" name="Payment"/>
    <pivotTable tabId="15" name="Product"/>
    <pivotTable tabId="15" name="rating"/>
    <pivotTable tabId="15" name="Return"/>
    <pivotTable tabId="15" name="State"/>
    <pivotTable tabId="15" name="totalsales"/>
  </pivotTables>
  <data>
    <olap pivotCacheId="1724781480">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DFD89D5-8E3D-4B21-9989-2240600CD5C0}" cache="Slicer_Category" caption="Category" level="1" rowHeight="251883"/>
  <slicer name="OrderChannel" xr10:uid="{F5E0689B-14F1-41B9-9932-81AD4C410F18}" cache="Slicer_OrderChannel" caption="OrderChannel" level="1" rowHeight="251883"/>
  <slicer name="Region" xr10:uid="{A54F1BED-9F00-48E6-923F-D3343DEA41CB}" cache="Slicer_Region" caption="Region" level="1" rowHeight="251883"/>
  <slicer name="Gender" xr10:uid="{67F5FE6A-A080-4D03-BFBD-919E3C06B9F4}" cache="Slicer_Gender" caption="Gender"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DC90602-2127-4AD6-B874-44A212509852}" cache="Slicer_Category" caption="Category" level="1" style="SlicerStyleDark1" rowHeight="251883"/>
  <slicer name="OrderChannel 1" xr10:uid="{5429C5B0-3B60-4249-8C46-937A354C05C2}" cache="Slicer_OrderChannel" caption="OrderChannel" level="1" style="SlicerStyleDark1" rowHeight="251883"/>
  <slicer name="Region 1" xr10:uid="{5821C663-1CB6-4BF3-A5B1-245D1E675CFC}" cache="Slicer_Region" caption="Region" level="1" style="SlicerStyleDark1" rowHeight="251883"/>
  <slicer name="Gender 1" xr10:uid="{6DEA1E8E-EA51-47D9-8094-F3C03C13A73B}" cache="Slicer_Gender" caption="Gender" level="1" style="SlicerStyleDark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9C333243-5D4B-44D2-8B72-010AB4CE0DC8}" sourceName="[Range].[OrderDate]">
  <pivotTables>
    <pivotTable tabId="15" name="Month"/>
    <pivotTable tabId="15" name="Brand"/>
    <pivotTable tabId="15" name="Channel"/>
    <pivotTable tabId="15" name="delivery"/>
    <pivotTable tabId="15" name="Payment"/>
    <pivotTable tabId="15" name="Product"/>
    <pivotTable tabId="15" name="rating"/>
    <pivotTable tabId="15" name="Return"/>
    <pivotTable tabId="15" name="State"/>
    <pivotTable tabId="15" name="totalsales"/>
  </pivotTables>
  <state minimalRefreshVersion="6" lastRefreshVersion="6" pivotCacheId="484212335"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D5C4A8A1-712B-4DF8-8FEA-DAFD02367E76}" cache="Timeline_OrderDate" caption="OrderDate" level="2" selectionLevel="2" scrollPosition="2025-10-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726DFCB0-014D-4144-B9DA-90205D1D3028}" cache="Timeline_OrderDate" caption="OrderDate" level="2" selectionLevel="2" scrollPosition="2025-10-01T00:00:00" style="TimeSlicerStyleDark1"/>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3E30C39-3271-4B9C-BF40-59D1CC97038A}">
  <we:reference id="wa200009404" version="1.0.0.8" store="en-US" storeType="OMEX"/>
  <we:alternateReferences>
    <we:reference id="WA200009404" version="1.0.0.8" store="" storeType="OMEX"/>
  </we:alternateReferences>
  <we:properties>
    <we:property name="claude.fileId" value="&quot;24df6fbb-a3c7-4f7f-a48b-0d522ea2870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microsoft.com/office/2011/relationships/timeline" Target="../timelines/timeline1.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drawing" Target="../drawings/drawing4.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88F89-8410-42C8-8A1D-E58E4DEE4FA7}">
  <sheetPr>
    <tabColor rgb="FF1F4E79"/>
  </sheetPr>
  <dimension ref="A1:M70"/>
  <sheetViews>
    <sheetView showGridLines="0" topLeftCell="A33" workbookViewId="0"/>
  </sheetViews>
  <sheetFormatPr defaultRowHeight="14.5" x14ac:dyDescent="0.35"/>
  <cols>
    <col min="1" max="1" width="2.7265625" customWidth="1"/>
    <col min="2" max="3" width="13.6328125" customWidth="1"/>
    <col min="4" max="4" width="2.7265625" customWidth="1"/>
    <col min="5" max="6" width="13.6328125" customWidth="1"/>
    <col min="7" max="7" width="2.7265625" customWidth="1"/>
    <col min="8" max="9" width="13.6328125" customWidth="1"/>
    <col min="10" max="10" width="2.7265625" customWidth="1"/>
    <col min="11" max="12" width="13.6328125" customWidth="1"/>
    <col min="13" max="13" width="2.7265625" customWidth="1"/>
  </cols>
  <sheetData>
    <row r="1" spans="1:13" x14ac:dyDescent="0.35">
      <c r="A1" s="33"/>
      <c r="B1" s="33"/>
      <c r="C1" s="33"/>
      <c r="D1" s="33"/>
      <c r="E1" s="33"/>
      <c r="F1" s="33"/>
      <c r="G1" s="33"/>
      <c r="H1" s="33"/>
      <c r="I1" s="33"/>
      <c r="J1" s="33"/>
      <c r="K1" s="33"/>
      <c r="L1" s="33"/>
      <c r="M1" s="33"/>
    </row>
    <row r="2" spans="1:13" ht="28.5" x14ac:dyDescent="0.65">
      <c r="A2" s="33"/>
      <c r="B2" s="101" t="s">
        <v>1741</v>
      </c>
      <c r="C2" s="101"/>
      <c r="D2" s="101"/>
      <c r="E2" s="101"/>
      <c r="F2" s="101"/>
      <c r="G2" s="101"/>
      <c r="H2" s="101"/>
      <c r="I2" s="101"/>
      <c r="J2" s="101"/>
      <c r="K2" s="101"/>
      <c r="L2" s="101"/>
      <c r="M2" s="33"/>
    </row>
    <row r="3" spans="1:13" x14ac:dyDescent="0.35">
      <c r="A3" s="33"/>
      <c r="B3" s="102" t="s">
        <v>1742</v>
      </c>
      <c r="C3" s="102"/>
      <c r="D3" s="102"/>
      <c r="E3" s="102"/>
      <c r="F3" s="102"/>
      <c r="G3" s="102"/>
      <c r="H3" s="102"/>
      <c r="I3" s="102"/>
      <c r="J3" s="102"/>
      <c r="K3" s="102"/>
      <c r="L3" s="102"/>
      <c r="M3" s="33"/>
    </row>
    <row r="4" spans="1:13" x14ac:dyDescent="0.35">
      <c r="A4" s="33"/>
      <c r="B4" s="33"/>
      <c r="C4" s="33"/>
      <c r="D4" s="33"/>
      <c r="E4" s="33"/>
      <c r="F4" s="33"/>
      <c r="G4" s="33"/>
      <c r="H4" s="33"/>
      <c r="I4" s="33"/>
      <c r="J4" s="33"/>
      <c r="K4" s="33"/>
      <c r="L4" s="33"/>
      <c r="M4" s="33"/>
    </row>
    <row r="5" spans="1:13" ht="22" customHeight="1" x14ac:dyDescent="0.35">
      <c r="A5" s="33"/>
      <c r="B5" s="103" t="s">
        <v>1743</v>
      </c>
      <c r="C5" s="104"/>
      <c r="D5" s="33"/>
      <c r="E5" s="103" t="s">
        <v>1744</v>
      </c>
      <c r="F5" s="104"/>
      <c r="G5" s="33"/>
      <c r="H5" s="103" t="s">
        <v>1745</v>
      </c>
      <c r="I5" s="104"/>
      <c r="J5" s="33"/>
      <c r="K5" s="103" t="s">
        <v>1746</v>
      </c>
      <c r="L5" s="104"/>
      <c r="M5" s="33"/>
    </row>
    <row r="6" spans="1:13" ht="40" customHeight="1" x14ac:dyDescent="0.55000000000000004">
      <c r="A6" s="33"/>
      <c r="B6" s="93">
        <f>SUM('[1]Main Data'!Q2:Q1001)</f>
        <v>80659661.129999921</v>
      </c>
      <c r="C6" s="94"/>
      <c r="D6" s="33"/>
      <c r="E6" s="95">
        <f>COUNTA('[1]Main Data'!A2:A1001)</f>
        <v>1000</v>
      </c>
      <c r="F6" s="96"/>
      <c r="G6" s="33"/>
      <c r="H6" s="97">
        <f>AVERAGE('[1]Main Data'!Y2:Y1001)</f>
        <v>3.0019999999999998</v>
      </c>
      <c r="I6" s="98"/>
      <c r="J6" s="33"/>
      <c r="K6" s="99">
        <f>AVERAGE('[1]Main Data'!W2:W1001)</f>
        <v>5.4630000000000001</v>
      </c>
      <c r="L6" s="100"/>
      <c r="M6" s="33"/>
    </row>
    <row r="7" spans="1:13" x14ac:dyDescent="0.35">
      <c r="A7" s="33"/>
      <c r="B7" s="33"/>
      <c r="C7" s="33"/>
      <c r="D7" s="33"/>
      <c r="E7" s="33"/>
      <c r="F7" s="33"/>
      <c r="G7" s="33"/>
      <c r="H7" s="33"/>
      <c r="I7" s="33"/>
      <c r="J7" s="33"/>
      <c r="K7" s="33"/>
      <c r="L7" s="33"/>
      <c r="M7" s="33"/>
    </row>
    <row r="8" spans="1:13" x14ac:dyDescent="0.35">
      <c r="A8" s="33"/>
      <c r="B8" s="33"/>
      <c r="C8" s="33"/>
      <c r="D8" s="33"/>
      <c r="E8" s="33"/>
      <c r="F8" s="33"/>
      <c r="G8" s="33"/>
      <c r="H8" s="33"/>
      <c r="I8" s="33"/>
      <c r="J8" s="33"/>
      <c r="K8" s="33"/>
      <c r="L8" s="33"/>
      <c r="M8" s="33"/>
    </row>
    <row r="9" spans="1:13" x14ac:dyDescent="0.35">
      <c r="A9" s="33"/>
      <c r="B9" s="33"/>
      <c r="C9" s="33"/>
      <c r="D9" s="33"/>
      <c r="E9" s="33"/>
      <c r="F9" s="33"/>
      <c r="G9" s="33"/>
      <c r="H9" s="33"/>
      <c r="I9" s="33"/>
      <c r="J9" s="33"/>
      <c r="K9" s="33"/>
      <c r="L9" s="33"/>
      <c r="M9" s="33"/>
    </row>
    <row r="10" spans="1:13" x14ac:dyDescent="0.35">
      <c r="A10" s="33"/>
      <c r="B10" s="33"/>
      <c r="C10" s="33"/>
      <c r="D10" s="33"/>
      <c r="E10" s="33"/>
      <c r="F10" s="33"/>
      <c r="G10" s="33"/>
      <c r="H10" s="33"/>
      <c r="I10" s="33"/>
      <c r="J10" s="33"/>
      <c r="K10" s="33"/>
      <c r="L10" s="33"/>
      <c r="M10" s="33"/>
    </row>
    <row r="11" spans="1:13" x14ac:dyDescent="0.35">
      <c r="A11" s="33"/>
      <c r="B11" s="33"/>
      <c r="C11" s="33"/>
      <c r="D11" s="33"/>
      <c r="E11" s="33"/>
      <c r="F11" s="33"/>
      <c r="G11" s="33"/>
      <c r="H11" s="33"/>
      <c r="I11" s="33"/>
      <c r="J11" s="33"/>
      <c r="K11" s="33"/>
      <c r="L11" s="33"/>
      <c r="M11" s="33"/>
    </row>
    <row r="12" spans="1:13" x14ac:dyDescent="0.35">
      <c r="A12" s="33"/>
      <c r="B12" s="33"/>
      <c r="C12" s="33"/>
      <c r="D12" s="33"/>
      <c r="E12" s="33"/>
      <c r="F12" s="33"/>
      <c r="G12" s="33"/>
      <c r="H12" s="33"/>
      <c r="I12" s="33"/>
      <c r="J12" s="33"/>
      <c r="K12" s="33"/>
      <c r="L12" s="33"/>
      <c r="M12" s="33"/>
    </row>
    <row r="13" spans="1:13" x14ac:dyDescent="0.35">
      <c r="A13" s="33"/>
      <c r="B13" s="33"/>
      <c r="C13" s="33"/>
      <c r="D13" s="33"/>
      <c r="E13" s="33"/>
      <c r="F13" s="33"/>
      <c r="G13" s="33"/>
      <c r="H13" s="33"/>
      <c r="I13" s="33"/>
      <c r="J13" s="33"/>
      <c r="K13" s="33"/>
      <c r="L13" s="33"/>
      <c r="M13" s="33"/>
    </row>
    <row r="14" spans="1:13" x14ac:dyDescent="0.35">
      <c r="A14" s="33"/>
      <c r="B14" s="33"/>
      <c r="C14" s="33"/>
      <c r="D14" s="33"/>
      <c r="E14" s="33"/>
      <c r="F14" s="33"/>
      <c r="G14" s="33"/>
      <c r="H14" s="33"/>
      <c r="I14" s="33"/>
      <c r="J14" s="33"/>
      <c r="K14" s="33"/>
      <c r="L14" s="33"/>
      <c r="M14" s="33"/>
    </row>
    <row r="15" spans="1:13" x14ac:dyDescent="0.35">
      <c r="A15" s="33"/>
      <c r="B15" s="33"/>
      <c r="C15" s="33"/>
      <c r="D15" s="33"/>
      <c r="E15" s="33"/>
      <c r="F15" s="33"/>
      <c r="G15" s="33"/>
      <c r="H15" s="33"/>
      <c r="I15" s="33"/>
      <c r="J15" s="33"/>
      <c r="K15" s="33"/>
      <c r="L15" s="33"/>
      <c r="M15" s="33"/>
    </row>
    <row r="16" spans="1:13" x14ac:dyDescent="0.35">
      <c r="A16" s="33"/>
      <c r="B16" s="33"/>
      <c r="C16" s="33"/>
      <c r="D16" s="33"/>
      <c r="E16" s="33"/>
      <c r="F16" s="33"/>
      <c r="G16" s="33"/>
      <c r="H16" s="33"/>
      <c r="I16" s="33"/>
      <c r="J16" s="33"/>
      <c r="K16" s="33"/>
      <c r="L16" s="33"/>
      <c r="M16" s="33"/>
    </row>
    <row r="17" spans="1:13" x14ac:dyDescent="0.35">
      <c r="A17" s="33"/>
      <c r="B17" s="33"/>
      <c r="C17" s="33"/>
      <c r="D17" s="33"/>
      <c r="E17" s="33"/>
      <c r="F17" s="33"/>
      <c r="G17" s="33"/>
      <c r="H17" s="33"/>
      <c r="I17" s="33"/>
      <c r="J17" s="33"/>
      <c r="K17" s="33"/>
      <c r="L17" s="33"/>
      <c r="M17" s="33"/>
    </row>
    <row r="18" spans="1:13" x14ac:dyDescent="0.35">
      <c r="A18" s="33"/>
      <c r="B18" s="33"/>
      <c r="C18" s="33"/>
      <c r="D18" s="33"/>
      <c r="E18" s="33"/>
      <c r="F18" s="33"/>
      <c r="G18" s="33"/>
      <c r="H18" s="33"/>
      <c r="I18" s="33"/>
      <c r="J18" s="33"/>
      <c r="K18" s="33"/>
      <c r="L18" s="33"/>
      <c r="M18" s="33"/>
    </row>
    <row r="19" spans="1:13" x14ac:dyDescent="0.35">
      <c r="A19" s="33"/>
      <c r="B19" s="33"/>
      <c r="C19" s="33"/>
      <c r="D19" s="33"/>
      <c r="E19" s="33"/>
      <c r="F19" s="33"/>
      <c r="G19" s="33"/>
      <c r="H19" s="33"/>
      <c r="I19" s="33"/>
      <c r="J19" s="33"/>
      <c r="K19" s="33"/>
      <c r="L19" s="33"/>
      <c r="M19" s="33"/>
    </row>
    <row r="20" spans="1:13" x14ac:dyDescent="0.35">
      <c r="A20" s="33"/>
      <c r="B20" s="33"/>
      <c r="C20" s="33"/>
      <c r="D20" s="33"/>
      <c r="E20" s="33"/>
      <c r="F20" s="33"/>
      <c r="G20" s="33"/>
      <c r="H20" s="33"/>
      <c r="I20" s="33"/>
      <c r="J20" s="33"/>
      <c r="K20" s="33"/>
      <c r="L20" s="33"/>
      <c r="M20" s="33"/>
    </row>
    <row r="21" spans="1:13" x14ac:dyDescent="0.35">
      <c r="A21" s="33"/>
      <c r="B21" s="33"/>
      <c r="C21" s="33"/>
      <c r="D21" s="33"/>
      <c r="E21" s="33"/>
      <c r="F21" s="33"/>
      <c r="G21" s="33"/>
      <c r="H21" s="33"/>
      <c r="I21" s="33"/>
      <c r="J21" s="33"/>
      <c r="K21" s="33"/>
      <c r="L21" s="33"/>
      <c r="M21" s="33"/>
    </row>
    <row r="22" spans="1:13" x14ac:dyDescent="0.35">
      <c r="A22" s="33"/>
      <c r="B22" s="33"/>
      <c r="C22" s="33"/>
      <c r="D22" s="33"/>
      <c r="E22" s="33"/>
      <c r="F22" s="33"/>
      <c r="G22" s="33"/>
      <c r="H22" s="33"/>
      <c r="I22" s="33"/>
      <c r="J22" s="33"/>
      <c r="K22" s="33"/>
      <c r="L22" s="33"/>
      <c r="M22" s="33"/>
    </row>
    <row r="23" spans="1:13" x14ac:dyDescent="0.35">
      <c r="A23" s="33"/>
      <c r="B23" s="33"/>
      <c r="C23" s="33"/>
      <c r="D23" s="33"/>
      <c r="E23" s="33"/>
      <c r="F23" s="33"/>
      <c r="G23" s="33"/>
      <c r="H23" s="33"/>
      <c r="I23" s="33"/>
      <c r="J23" s="33"/>
      <c r="K23" s="33"/>
      <c r="L23" s="33"/>
      <c r="M23" s="33"/>
    </row>
    <row r="24" spans="1:13" x14ac:dyDescent="0.35">
      <c r="A24" s="33"/>
      <c r="B24" s="33"/>
      <c r="C24" s="33"/>
      <c r="D24" s="33"/>
      <c r="E24" s="33"/>
      <c r="F24" s="33"/>
      <c r="G24" s="33"/>
      <c r="H24" s="33"/>
      <c r="I24" s="33"/>
      <c r="J24" s="33"/>
      <c r="K24" s="33"/>
      <c r="L24" s="33"/>
      <c r="M24" s="33"/>
    </row>
    <row r="25" spans="1:13" x14ac:dyDescent="0.35">
      <c r="A25" s="33"/>
      <c r="B25" s="33"/>
      <c r="C25" s="33"/>
      <c r="D25" s="33"/>
      <c r="E25" s="33"/>
      <c r="F25" s="33"/>
      <c r="G25" s="33"/>
      <c r="H25" s="33"/>
      <c r="I25" s="33"/>
      <c r="J25" s="33"/>
      <c r="K25" s="33"/>
      <c r="L25" s="33"/>
      <c r="M25" s="33"/>
    </row>
    <row r="26" spans="1:13" x14ac:dyDescent="0.35">
      <c r="A26" s="33"/>
      <c r="B26" s="33"/>
      <c r="C26" s="33"/>
      <c r="D26" s="33"/>
      <c r="E26" s="33"/>
      <c r="F26" s="33"/>
      <c r="G26" s="33"/>
      <c r="H26" s="33"/>
      <c r="I26" s="33"/>
      <c r="J26" s="33"/>
      <c r="K26" s="33"/>
      <c r="L26" s="33"/>
      <c r="M26" s="33"/>
    </row>
    <row r="27" spans="1:13" x14ac:dyDescent="0.35">
      <c r="A27" s="33"/>
      <c r="B27" s="33"/>
      <c r="C27" s="33"/>
      <c r="D27" s="33"/>
      <c r="E27" s="33"/>
      <c r="F27" s="33"/>
      <c r="G27" s="33"/>
      <c r="H27" s="33"/>
      <c r="I27" s="33"/>
      <c r="J27" s="33"/>
      <c r="K27" s="33"/>
      <c r="L27" s="33"/>
      <c r="M27" s="33"/>
    </row>
    <row r="28" spans="1:13" x14ac:dyDescent="0.35">
      <c r="A28" s="33"/>
      <c r="B28" s="33"/>
      <c r="C28" s="33"/>
      <c r="D28" s="33"/>
      <c r="E28" s="33"/>
      <c r="F28" s="33"/>
      <c r="G28" s="33"/>
      <c r="H28" s="33"/>
      <c r="I28" s="33"/>
      <c r="J28" s="33"/>
      <c r="K28" s="33"/>
      <c r="L28" s="33"/>
      <c r="M28" s="33"/>
    </row>
    <row r="29" spans="1:13" x14ac:dyDescent="0.35">
      <c r="A29" s="33"/>
      <c r="B29" s="33"/>
      <c r="C29" s="33"/>
      <c r="D29" s="33"/>
      <c r="E29" s="33"/>
      <c r="F29" s="33"/>
      <c r="G29" s="33"/>
      <c r="H29" s="33"/>
      <c r="I29" s="33"/>
      <c r="J29" s="33"/>
      <c r="K29" s="33"/>
      <c r="L29" s="33"/>
      <c r="M29" s="33"/>
    </row>
    <row r="30" spans="1:13" x14ac:dyDescent="0.35">
      <c r="A30" s="33"/>
      <c r="B30" s="33"/>
      <c r="C30" s="33"/>
      <c r="D30" s="33"/>
      <c r="E30" s="33"/>
      <c r="F30" s="33"/>
      <c r="G30" s="33"/>
      <c r="H30" s="33"/>
      <c r="I30" s="33"/>
      <c r="J30" s="33"/>
      <c r="K30" s="33"/>
      <c r="L30" s="33"/>
      <c r="M30" s="33"/>
    </row>
    <row r="31" spans="1:13" x14ac:dyDescent="0.35">
      <c r="A31" s="33"/>
      <c r="B31" s="33"/>
      <c r="C31" s="33"/>
      <c r="D31" s="33"/>
      <c r="E31" s="33"/>
      <c r="F31" s="33"/>
      <c r="G31" s="33"/>
      <c r="H31" s="33"/>
      <c r="I31" s="33"/>
      <c r="J31" s="33"/>
      <c r="K31" s="33"/>
      <c r="L31" s="33"/>
      <c r="M31" s="33"/>
    </row>
    <row r="32" spans="1:13" x14ac:dyDescent="0.35">
      <c r="A32" s="33"/>
      <c r="B32" s="33"/>
      <c r="C32" s="33"/>
      <c r="D32" s="33"/>
      <c r="E32" s="33"/>
      <c r="F32" s="33"/>
      <c r="G32" s="33"/>
      <c r="H32" s="33"/>
      <c r="I32" s="33"/>
      <c r="J32" s="33"/>
      <c r="K32" s="33"/>
      <c r="L32" s="33"/>
      <c r="M32" s="33"/>
    </row>
    <row r="33" spans="1:13" x14ac:dyDescent="0.35">
      <c r="A33" s="33"/>
      <c r="B33" s="33"/>
      <c r="C33" s="33"/>
      <c r="D33" s="33"/>
      <c r="E33" s="33"/>
      <c r="F33" s="33"/>
      <c r="G33" s="33"/>
      <c r="H33" s="33"/>
      <c r="I33" s="33"/>
      <c r="J33" s="33"/>
      <c r="K33" s="33"/>
      <c r="L33" s="33"/>
      <c r="M33" s="33"/>
    </row>
    <row r="34" spans="1:13" x14ac:dyDescent="0.35">
      <c r="A34" s="33"/>
      <c r="B34" s="33"/>
      <c r="C34" s="33"/>
      <c r="D34" s="33"/>
      <c r="E34" s="33"/>
      <c r="F34" s="33"/>
      <c r="G34" s="33"/>
      <c r="H34" s="33"/>
      <c r="I34" s="33"/>
      <c r="J34" s="33"/>
      <c r="K34" s="33"/>
      <c r="L34" s="33"/>
      <c r="M34" s="33"/>
    </row>
    <row r="35" spans="1:13" x14ac:dyDescent="0.35">
      <c r="A35" s="33"/>
      <c r="B35" s="33"/>
      <c r="C35" s="33"/>
      <c r="D35" s="33"/>
      <c r="E35" s="33"/>
      <c r="F35" s="33"/>
      <c r="G35" s="33"/>
      <c r="H35" s="33"/>
      <c r="I35" s="33"/>
      <c r="J35" s="33"/>
      <c r="K35" s="33"/>
      <c r="L35" s="33"/>
      <c r="M35" s="33"/>
    </row>
    <row r="36" spans="1:13" x14ac:dyDescent="0.35">
      <c r="A36" s="33"/>
      <c r="B36" s="33"/>
      <c r="C36" s="33"/>
      <c r="D36" s="33"/>
      <c r="E36" s="33"/>
      <c r="F36" s="33"/>
      <c r="G36" s="33"/>
      <c r="H36" s="33"/>
      <c r="I36" s="33"/>
      <c r="J36" s="33"/>
      <c r="K36" s="33"/>
      <c r="L36" s="33"/>
      <c r="M36" s="33"/>
    </row>
    <row r="37" spans="1:13" x14ac:dyDescent="0.35">
      <c r="A37" s="33"/>
      <c r="B37" s="33"/>
      <c r="C37" s="33"/>
      <c r="D37" s="33"/>
      <c r="E37" s="33"/>
      <c r="F37" s="33"/>
      <c r="G37" s="33"/>
      <c r="H37" s="33"/>
      <c r="I37" s="33"/>
      <c r="J37" s="33"/>
      <c r="K37" s="33"/>
      <c r="L37" s="33"/>
      <c r="M37" s="33"/>
    </row>
    <row r="38" spans="1:13" x14ac:dyDescent="0.35">
      <c r="A38" s="33"/>
      <c r="B38" s="33"/>
      <c r="C38" s="33"/>
      <c r="D38" s="33"/>
      <c r="E38" s="33"/>
      <c r="F38" s="33"/>
      <c r="G38" s="33"/>
      <c r="H38" s="33"/>
      <c r="I38" s="33"/>
      <c r="J38" s="33"/>
      <c r="K38" s="33"/>
      <c r="L38" s="33"/>
      <c r="M38" s="33"/>
    </row>
    <row r="39" spans="1:13" x14ac:dyDescent="0.35">
      <c r="A39" s="33"/>
      <c r="B39" s="33"/>
      <c r="C39" s="33"/>
      <c r="D39" s="33"/>
      <c r="E39" s="33"/>
      <c r="F39" s="33"/>
      <c r="G39" s="33"/>
      <c r="H39" s="33"/>
      <c r="I39" s="33"/>
      <c r="J39" s="33"/>
      <c r="K39" s="33"/>
      <c r="L39" s="33"/>
      <c r="M39" s="33"/>
    </row>
    <row r="40" spans="1:13" x14ac:dyDescent="0.35">
      <c r="A40" s="33"/>
      <c r="B40" s="33"/>
      <c r="C40" s="33"/>
      <c r="D40" s="33"/>
      <c r="E40" s="33"/>
      <c r="F40" s="33"/>
      <c r="G40" s="33"/>
      <c r="H40" s="33"/>
      <c r="I40" s="33"/>
      <c r="J40" s="33"/>
      <c r="K40" s="33"/>
      <c r="L40" s="33"/>
      <c r="M40" s="33"/>
    </row>
    <row r="41" spans="1:13" x14ac:dyDescent="0.35">
      <c r="A41" s="33"/>
      <c r="B41" s="33"/>
      <c r="C41" s="33"/>
      <c r="D41" s="33"/>
      <c r="E41" s="33"/>
      <c r="F41" s="33"/>
      <c r="G41" s="33"/>
      <c r="H41" s="33"/>
      <c r="I41" s="33"/>
      <c r="J41" s="33"/>
      <c r="K41" s="33"/>
      <c r="L41" s="33"/>
      <c r="M41" s="33"/>
    </row>
    <row r="42" spans="1:13" x14ac:dyDescent="0.35">
      <c r="A42" s="33"/>
      <c r="B42" s="33"/>
      <c r="C42" s="33"/>
      <c r="D42" s="33"/>
      <c r="E42" s="33"/>
      <c r="F42" s="33"/>
      <c r="G42" s="33"/>
      <c r="H42" s="33"/>
      <c r="I42" s="33"/>
      <c r="J42" s="33"/>
      <c r="K42" s="33"/>
      <c r="L42" s="33"/>
      <c r="M42" s="33"/>
    </row>
    <row r="43" spans="1:13" x14ac:dyDescent="0.35">
      <c r="A43" s="33"/>
      <c r="B43" s="33"/>
      <c r="C43" s="33"/>
      <c r="D43" s="33"/>
      <c r="E43" s="33"/>
      <c r="F43" s="33"/>
      <c r="G43" s="33"/>
      <c r="H43" s="33"/>
      <c r="I43" s="33"/>
      <c r="J43" s="33"/>
      <c r="K43" s="33"/>
      <c r="L43" s="33"/>
      <c r="M43" s="33"/>
    </row>
    <row r="44" spans="1:13" x14ac:dyDescent="0.35">
      <c r="A44" s="33"/>
      <c r="B44" s="33"/>
      <c r="C44" s="33"/>
      <c r="D44" s="33"/>
      <c r="E44" s="33"/>
      <c r="F44" s="33"/>
      <c r="G44" s="33"/>
      <c r="H44" s="33"/>
      <c r="I44" s="33"/>
      <c r="J44" s="33"/>
      <c r="K44" s="33"/>
      <c r="L44" s="33"/>
      <c r="M44" s="33"/>
    </row>
    <row r="45" spans="1:13" x14ac:dyDescent="0.35">
      <c r="A45" s="33"/>
      <c r="B45" s="33"/>
      <c r="C45" s="33"/>
      <c r="D45" s="33"/>
      <c r="E45" s="33"/>
      <c r="F45" s="33"/>
      <c r="G45" s="33"/>
      <c r="H45" s="33"/>
      <c r="I45" s="33"/>
      <c r="J45" s="33"/>
      <c r="K45" s="33"/>
      <c r="L45" s="33"/>
      <c r="M45" s="33"/>
    </row>
    <row r="46" spans="1:13" x14ac:dyDescent="0.35">
      <c r="A46" s="33"/>
      <c r="B46" s="33"/>
      <c r="C46" s="33"/>
      <c r="D46" s="33"/>
      <c r="E46" s="33"/>
      <c r="F46" s="33"/>
      <c r="G46" s="33"/>
      <c r="H46" s="33"/>
      <c r="I46" s="33"/>
      <c r="J46" s="33"/>
      <c r="K46" s="33"/>
      <c r="L46" s="33"/>
      <c r="M46" s="33"/>
    </row>
    <row r="47" spans="1:13" x14ac:dyDescent="0.35">
      <c r="A47" s="33"/>
      <c r="B47" s="33"/>
      <c r="C47" s="33"/>
      <c r="D47" s="33"/>
      <c r="E47" s="33"/>
      <c r="F47" s="33"/>
      <c r="G47" s="33"/>
      <c r="H47" s="33"/>
      <c r="I47" s="33"/>
      <c r="J47" s="33"/>
      <c r="K47" s="33"/>
      <c r="L47" s="33"/>
      <c r="M47" s="33"/>
    </row>
    <row r="48" spans="1:13" x14ac:dyDescent="0.35">
      <c r="A48" s="33"/>
      <c r="B48" s="33"/>
      <c r="C48" s="33"/>
      <c r="D48" s="33"/>
      <c r="E48" s="33"/>
      <c r="F48" s="33"/>
      <c r="G48" s="33"/>
      <c r="H48" s="33"/>
      <c r="I48" s="33"/>
      <c r="J48" s="33"/>
      <c r="K48" s="33"/>
      <c r="L48" s="33"/>
      <c r="M48" s="33"/>
    </row>
    <row r="49" spans="1:13" x14ac:dyDescent="0.35">
      <c r="A49" s="33"/>
      <c r="B49" s="33"/>
      <c r="C49" s="33"/>
      <c r="D49" s="33"/>
      <c r="E49" s="33"/>
      <c r="F49" s="33"/>
      <c r="G49" s="33"/>
      <c r="H49" s="33"/>
      <c r="I49" s="33"/>
      <c r="J49" s="33"/>
      <c r="K49" s="33"/>
      <c r="L49" s="33"/>
      <c r="M49" s="33"/>
    </row>
    <row r="50" spans="1:13" x14ac:dyDescent="0.35">
      <c r="A50" s="33"/>
      <c r="B50" s="33"/>
      <c r="C50" s="33"/>
      <c r="D50" s="33"/>
      <c r="E50" s="33"/>
      <c r="F50" s="33"/>
      <c r="G50" s="33"/>
      <c r="H50" s="33"/>
      <c r="I50" s="33"/>
      <c r="J50" s="33"/>
      <c r="K50" s="33"/>
      <c r="L50" s="33"/>
      <c r="M50" s="33"/>
    </row>
    <row r="51" spans="1:13" x14ac:dyDescent="0.35">
      <c r="A51" s="33"/>
      <c r="B51" s="33"/>
      <c r="C51" s="33"/>
      <c r="D51" s="33"/>
      <c r="E51" s="33"/>
      <c r="F51" s="33"/>
      <c r="G51" s="33"/>
      <c r="H51" s="33"/>
      <c r="I51" s="33"/>
      <c r="J51" s="33"/>
      <c r="K51" s="33"/>
      <c r="L51" s="33"/>
      <c r="M51" s="33"/>
    </row>
    <row r="52" spans="1:13" x14ac:dyDescent="0.35">
      <c r="A52" s="33"/>
      <c r="B52" s="33"/>
      <c r="C52" s="33"/>
      <c r="D52" s="33"/>
      <c r="E52" s="33"/>
      <c r="F52" s="33"/>
      <c r="G52" s="33"/>
      <c r="H52" s="33"/>
      <c r="I52" s="33"/>
      <c r="J52" s="33"/>
      <c r="K52" s="33"/>
      <c r="L52" s="33"/>
      <c r="M52" s="33"/>
    </row>
    <row r="53" spans="1:13" x14ac:dyDescent="0.35">
      <c r="A53" s="33"/>
      <c r="B53" s="33"/>
      <c r="C53" s="33"/>
      <c r="D53" s="33"/>
      <c r="E53" s="33"/>
      <c r="F53" s="33"/>
      <c r="G53" s="33"/>
      <c r="H53" s="33"/>
      <c r="I53" s="33"/>
      <c r="J53" s="33"/>
      <c r="K53" s="33"/>
      <c r="L53" s="33"/>
      <c r="M53" s="33"/>
    </row>
    <row r="54" spans="1:13" x14ac:dyDescent="0.35">
      <c r="A54" s="33"/>
      <c r="B54" s="33"/>
      <c r="C54" s="33"/>
      <c r="D54" s="33"/>
      <c r="E54" s="33"/>
      <c r="F54" s="33"/>
      <c r="G54" s="33"/>
      <c r="H54" s="33"/>
      <c r="I54" s="33"/>
      <c r="J54" s="33"/>
      <c r="K54" s="33"/>
      <c r="L54" s="33"/>
      <c r="M54" s="33"/>
    </row>
    <row r="55" spans="1:13" x14ac:dyDescent="0.35">
      <c r="A55" s="33"/>
      <c r="B55" s="33"/>
      <c r="C55" s="33"/>
      <c r="D55" s="33"/>
      <c r="E55" s="33"/>
      <c r="F55" s="33"/>
      <c r="G55" s="33"/>
      <c r="H55" s="33"/>
      <c r="I55" s="33"/>
      <c r="J55" s="33"/>
      <c r="K55" s="33"/>
      <c r="L55" s="33"/>
      <c r="M55" s="33"/>
    </row>
    <row r="56" spans="1:13" x14ac:dyDescent="0.35">
      <c r="A56" s="33"/>
      <c r="B56" s="33"/>
      <c r="C56" s="33"/>
      <c r="D56" s="33"/>
      <c r="E56" s="33"/>
      <c r="F56" s="33"/>
      <c r="G56" s="33"/>
      <c r="H56" s="33"/>
      <c r="I56" s="33"/>
      <c r="J56" s="33"/>
      <c r="K56" s="33"/>
      <c r="L56" s="33"/>
      <c r="M56" s="33"/>
    </row>
    <row r="57" spans="1:13" x14ac:dyDescent="0.35">
      <c r="A57" s="33"/>
      <c r="B57" s="33"/>
      <c r="C57" s="33"/>
      <c r="D57" s="33"/>
      <c r="E57" s="33"/>
      <c r="F57" s="33"/>
      <c r="G57" s="33"/>
      <c r="H57" s="33"/>
      <c r="I57" s="33"/>
      <c r="J57" s="33"/>
      <c r="K57" s="33"/>
      <c r="L57" s="33"/>
      <c r="M57" s="33"/>
    </row>
    <row r="58" spans="1:13" x14ac:dyDescent="0.35">
      <c r="A58" s="33"/>
      <c r="B58" s="33"/>
      <c r="C58" s="33"/>
      <c r="D58" s="33"/>
      <c r="E58" s="33"/>
      <c r="F58" s="33"/>
      <c r="G58" s="33"/>
      <c r="H58" s="33"/>
      <c r="I58" s="33"/>
      <c r="J58" s="33"/>
      <c r="K58" s="33"/>
      <c r="L58" s="33"/>
      <c r="M58" s="33"/>
    </row>
    <row r="59" spans="1:13" x14ac:dyDescent="0.35">
      <c r="A59" s="33"/>
      <c r="B59" s="33"/>
      <c r="C59" s="33"/>
      <c r="D59" s="33"/>
      <c r="E59" s="33"/>
      <c r="F59" s="33"/>
      <c r="G59" s="33"/>
      <c r="H59" s="33"/>
      <c r="I59" s="33"/>
      <c r="J59" s="33"/>
      <c r="K59" s="33"/>
      <c r="L59" s="33"/>
      <c r="M59" s="33"/>
    </row>
    <row r="60" spans="1:13" x14ac:dyDescent="0.35">
      <c r="A60" s="33"/>
      <c r="B60" s="33"/>
      <c r="C60" s="33"/>
      <c r="D60" s="33"/>
      <c r="E60" s="33"/>
      <c r="F60" s="33"/>
      <c r="G60" s="33"/>
      <c r="H60" s="33"/>
      <c r="I60" s="33"/>
      <c r="J60" s="33"/>
      <c r="K60" s="33"/>
      <c r="L60" s="33"/>
      <c r="M60" s="33"/>
    </row>
    <row r="61" spans="1:13" x14ac:dyDescent="0.35">
      <c r="A61" s="33"/>
      <c r="B61" s="33"/>
      <c r="C61" s="33"/>
      <c r="D61" s="33"/>
      <c r="E61" s="33"/>
      <c r="F61" s="33"/>
      <c r="G61" s="33"/>
      <c r="H61" s="33"/>
      <c r="I61" s="33"/>
      <c r="J61" s="33"/>
      <c r="K61" s="33"/>
      <c r="L61" s="33"/>
      <c r="M61" s="33"/>
    </row>
    <row r="62" spans="1:13" x14ac:dyDescent="0.35">
      <c r="A62" s="33"/>
      <c r="B62" s="33"/>
      <c r="C62" s="33"/>
      <c r="D62" s="33"/>
      <c r="E62" s="33"/>
      <c r="F62" s="33"/>
      <c r="G62" s="33"/>
      <c r="H62" s="33"/>
      <c r="I62" s="33"/>
      <c r="J62" s="33"/>
      <c r="K62" s="33"/>
      <c r="L62" s="33"/>
      <c r="M62" s="33"/>
    </row>
    <row r="63" spans="1:13" x14ac:dyDescent="0.35">
      <c r="A63" s="33"/>
      <c r="B63" s="33"/>
      <c r="C63" s="33"/>
      <c r="D63" s="33"/>
      <c r="E63" s="33"/>
      <c r="F63" s="33"/>
      <c r="G63" s="33"/>
      <c r="H63" s="33"/>
      <c r="I63" s="33"/>
      <c r="J63" s="33"/>
      <c r="K63" s="33"/>
      <c r="L63" s="33"/>
      <c r="M63" s="33"/>
    </row>
    <row r="64" spans="1:13" x14ac:dyDescent="0.35">
      <c r="A64" s="33"/>
      <c r="B64" s="33"/>
      <c r="C64" s="33"/>
      <c r="D64" s="33"/>
      <c r="E64" s="33"/>
      <c r="F64" s="33"/>
      <c r="G64" s="33"/>
      <c r="H64" s="33"/>
      <c r="I64" s="33"/>
      <c r="J64" s="33"/>
      <c r="K64" s="33"/>
      <c r="L64" s="33"/>
      <c r="M64" s="33"/>
    </row>
    <row r="65" spans="1:13" x14ac:dyDescent="0.35">
      <c r="A65" s="33"/>
      <c r="B65" s="33"/>
      <c r="C65" s="33"/>
      <c r="D65" s="33"/>
      <c r="E65" s="33"/>
      <c r="F65" s="33"/>
      <c r="G65" s="33"/>
      <c r="H65" s="33"/>
      <c r="I65" s="33"/>
      <c r="J65" s="33"/>
      <c r="K65" s="33"/>
      <c r="L65" s="33"/>
      <c r="M65" s="33"/>
    </row>
    <row r="66" spans="1:13" x14ac:dyDescent="0.35">
      <c r="A66" s="33"/>
      <c r="B66" s="33"/>
      <c r="C66" s="33"/>
      <c r="D66" s="33"/>
      <c r="E66" s="33"/>
      <c r="F66" s="33"/>
      <c r="G66" s="33"/>
      <c r="H66" s="33"/>
      <c r="I66" s="33"/>
      <c r="J66" s="33"/>
      <c r="K66" s="33"/>
      <c r="L66" s="33"/>
      <c r="M66" s="33"/>
    </row>
    <row r="67" spans="1:13" x14ac:dyDescent="0.35">
      <c r="A67" s="33"/>
      <c r="B67" s="33"/>
      <c r="C67" s="33"/>
      <c r="D67" s="33"/>
      <c r="E67" s="33"/>
      <c r="F67" s="33"/>
      <c r="G67" s="33"/>
      <c r="H67" s="33"/>
      <c r="I67" s="33"/>
      <c r="J67" s="33"/>
      <c r="K67" s="33"/>
      <c r="L67" s="33"/>
      <c r="M67" s="33"/>
    </row>
    <row r="68" spans="1:13" x14ac:dyDescent="0.35">
      <c r="A68" s="33"/>
      <c r="B68" s="33"/>
      <c r="C68" s="33"/>
      <c r="D68" s="33"/>
      <c r="E68" s="33"/>
      <c r="F68" s="33"/>
      <c r="G68" s="33"/>
      <c r="H68" s="33"/>
      <c r="I68" s="33"/>
      <c r="J68" s="33"/>
      <c r="K68" s="33"/>
      <c r="L68" s="33"/>
      <c r="M68" s="33"/>
    </row>
    <row r="69" spans="1:13" x14ac:dyDescent="0.35">
      <c r="A69" s="33"/>
      <c r="B69" s="33"/>
      <c r="C69" s="33"/>
      <c r="D69" s="33"/>
      <c r="E69" s="33"/>
      <c r="F69" s="33"/>
      <c r="G69" s="33"/>
      <c r="H69" s="33"/>
      <c r="I69" s="33"/>
      <c r="J69" s="33"/>
      <c r="K69" s="33"/>
      <c r="L69" s="33"/>
      <c r="M69" s="33"/>
    </row>
    <row r="70" spans="1:13" x14ac:dyDescent="0.35">
      <c r="A70" s="33"/>
      <c r="B70" s="33"/>
      <c r="C70" s="33"/>
      <c r="D70" s="33"/>
      <c r="E70" s="33"/>
      <c r="F70" s="33"/>
      <c r="G70" s="33"/>
      <c r="H70" s="33"/>
      <c r="I70" s="33"/>
      <c r="J70" s="33"/>
      <c r="K70" s="33"/>
      <c r="L70" s="33"/>
      <c r="M70" s="33"/>
    </row>
  </sheetData>
  <mergeCells count="10">
    <mergeCell ref="B6:C6"/>
    <mergeCell ref="E6:F6"/>
    <mergeCell ref="H6:I6"/>
    <mergeCell ref="K6:L6"/>
    <mergeCell ref="B2:L2"/>
    <mergeCell ref="B3:L3"/>
    <mergeCell ref="B5:C5"/>
    <mergeCell ref="E5:F5"/>
    <mergeCell ref="H5:I5"/>
    <mergeCell ref="K5:L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AF30F-F9B6-416D-80C9-C6CA6915C1B0}">
  <dimension ref="A3:C103"/>
  <sheetViews>
    <sheetView zoomScale="130" zoomScaleNormal="130" workbookViewId="0">
      <selection activeCell="A100" sqref="A100:B100"/>
    </sheetView>
  </sheetViews>
  <sheetFormatPr defaultRowHeight="14.5" x14ac:dyDescent="0.35"/>
  <cols>
    <col min="1" max="1" width="12.453125" bestFit="1" customWidth="1"/>
    <col min="2" max="2" width="17.81640625" bestFit="1" customWidth="1"/>
    <col min="3" max="4" width="18.81640625" bestFit="1" customWidth="1"/>
    <col min="5" max="6" width="11.81640625" bestFit="1" customWidth="1"/>
  </cols>
  <sheetData>
    <row r="3" spans="1:2" x14ac:dyDescent="0.35">
      <c r="A3" s="11" t="s">
        <v>1695</v>
      </c>
      <c r="B3" t="s">
        <v>1697</v>
      </c>
    </row>
    <row r="4" spans="1:2" x14ac:dyDescent="0.35">
      <c r="A4" s="12" t="s">
        <v>31</v>
      </c>
      <c r="B4">
        <v>57012218.540000014</v>
      </c>
    </row>
    <row r="5" spans="1:2" x14ac:dyDescent="0.35">
      <c r="A5" s="12" t="s">
        <v>68</v>
      </c>
      <c r="B5">
        <v>6917057.3099999968</v>
      </c>
    </row>
    <row r="6" spans="1:2" x14ac:dyDescent="0.35">
      <c r="A6" s="12" t="s">
        <v>52</v>
      </c>
      <c r="B6">
        <v>16804487.890000004</v>
      </c>
    </row>
    <row r="7" spans="1:2" x14ac:dyDescent="0.35">
      <c r="A7" s="12" t="s">
        <v>1698</v>
      </c>
    </row>
    <row r="8" spans="1:2" x14ac:dyDescent="0.35">
      <c r="A8" s="12" t="s">
        <v>1696</v>
      </c>
      <c r="B8">
        <v>80733763.74000001</v>
      </c>
    </row>
    <row r="53" spans="1:2" ht="15" thickBot="1" x14ac:dyDescent="0.4"/>
    <row r="54" spans="1:2" x14ac:dyDescent="0.35">
      <c r="A54" s="15" t="s">
        <v>1714</v>
      </c>
      <c r="B54" s="18">
        <v>1000000</v>
      </c>
    </row>
    <row r="55" spans="1:2" x14ac:dyDescent="0.35">
      <c r="A55" s="16" t="s">
        <v>34</v>
      </c>
      <c r="B55" s="19">
        <v>500000</v>
      </c>
    </row>
    <row r="56" spans="1:2" x14ac:dyDescent="0.35">
      <c r="A56" s="16" t="s">
        <v>1715</v>
      </c>
      <c r="B56" s="19">
        <v>100000</v>
      </c>
    </row>
    <row r="57" spans="1:2" ht="15" thickBot="1" x14ac:dyDescent="0.4">
      <c r="A57" s="17" t="s">
        <v>1716</v>
      </c>
      <c r="B57" s="20">
        <v>50000</v>
      </c>
    </row>
    <row r="72" spans="1:3" ht="15" thickBot="1" x14ac:dyDescent="0.4"/>
    <row r="73" spans="1:3" x14ac:dyDescent="0.35">
      <c r="A73" s="27" t="s">
        <v>1717</v>
      </c>
      <c r="B73" s="28" t="s">
        <v>1718</v>
      </c>
      <c r="C73" s="29" t="s">
        <v>1719</v>
      </c>
    </row>
    <row r="74" spans="1:3" x14ac:dyDescent="0.35">
      <c r="A74" s="22" t="s">
        <v>1720</v>
      </c>
      <c r="B74" s="21" t="s">
        <v>1724</v>
      </c>
      <c r="C74" s="23">
        <v>27873</v>
      </c>
    </row>
    <row r="75" spans="1:3" x14ac:dyDescent="0.35">
      <c r="A75" s="22" t="s">
        <v>1721</v>
      </c>
      <c r="B75" s="21" t="s">
        <v>1725</v>
      </c>
      <c r="C75" s="23">
        <v>34911</v>
      </c>
    </row>
    <row r="76" spans="1:3" x14ac:dyDescent="0.35">
      <c r="A76" s="22" t="s">
        <v>1723</v>
      </c>
      <c r="B76" s="21" t="s">
        <v>1726</v>
      </c>
      <c r="C76" s="23">
        <v>11939</v>
      </c>
    </row>
    <row r="77" spans="1:3" x14ac:dyDescent="0.35">
      <c r="A77" s="22" t="s">
        <v>1722</v>
      </c>
      <c r="B77" s="21" t="s">
        <v>1727</v>
      </c>
      <c r="C77" s="23">
        <v>16911</v>
      </c>
    </row>
    <row r="78" spans="1:3" x14ac:dyDescent="0.35">
      <c r="A78" s="22" t="s">
        <v>1720</v>
      </c>
      <c r="B78" s="21" t="s">
        <v>1729</v>
      </c>
      <c r="C78" s="23">
        <v>42232</v>
      </c>
    </row>
    <row r="79" spans="1:3" x14ac:dyDescent="0.35">
      <c r="A79" s="22" t="s">
        <v>1721</v>
      </c>
      <c r="B79" s="21" t="s">
        <v>1730</v>
      </c>
      <c r="C79" s="23">
        <v>16656</v>
      </c>
    </row>
    <row r="80" spans="1:3" x14ac:dyDescent="0.35">
      <c r="A80" s="22" t="s">
        <v>1728</v>
      </c>
      <c r="B80" s="21" t="s">
        <v>1731</v>
      </c>
      <c r="C80" s="23">
        <v>16697</v>
      </c>
    </row>
    <row r="81" spans="1:3" ht="15" thickBot="1" x14ac:dyDescent="0.4">
      <c r="A81" s="24" t="s">
        <v>1722</v>
      </c>
      <c r="B81" s="25" t="s">
        <v>1732</v>
      </c>
      <c r="C81" s="26">
        <v>10073</v>
      </c>
    </row>
    <row r="95" spans="1:3" x14ac:dyDescent="0.35">
      <c r="A95" s="7" t="s">
        <v>20</v>
      </c>
      <c r="B95" s="7" t="s">
        <v>1733</v>
      </c>
    </row>
    <row r="96" spans="1:3" x14ac:dyDescent="0.35">
      <c r="A96" s="7" t="s">
        <v>1734</v>
      </c>
      <c r="B96" s="7">
        <f ca="1">RANDBETWEEN(100000,500000)</f>
        <v>491959</v>
      </c>
    </row>
    <row r="97" spans="1:2" x14ac:dyDescent="0.35">
      <c r="A97" s="7" t="s">
        <v>77</v>
      </c>
      <c r="B97" s="7">
        <f t="shared" ref="B97:B103" ca="1" si="0">RANDBETWEEN(100000,500000)</f>
        <v>481967</v>
      </c>
    </row>
    <row r="98" spans="1:2" x14ac:dyDescent="0.35">
      <c r="A98" s="7" t="s">
        <v>36</v>
      </c>
      <c r="B98" s="7">
        <f t="shared" ca="1" si="0"/>
        <v>400601</v>
      </c>
    </row>
    <row r="99" spans="1:2" x14ac:dyDescent="0.35">
      <c r="A99" s="7" t="s">
        <v>1735</v>
      </c>
      <c r="B99" s="7">
        <f t="shared" ca="1" si="0"/>
        <v>118058</v>
      </c>
    </row>
    <row r="100" spans="1:2" x14ac:dyDescent="0.35">
      <c r="A100" s="7" t="s">
        <v>1736</v>
      </c>
      <c r="B100" s="7">
        <f t="shared" ca="1" si="0"/>
        <v>457753</v>
      </c>
    </row>
    <row r="101" spans="1:2" x14ac:dyDescent="0.35">
      <c r="A101" s="7" t="s">
        <v>1737</v>
      </c>
      <c r="B101" s="7">
        <f t="shared" ca="1" si="0"/>
        <v>400739</v>
      </c>
    </row>
    <row r="102" spans="1:2" x14ac:dyDescent="0.35">
      <c r="A102" s="7" t="s">
        <v>96</v>
      </c>
      <c r="B102" s="7">
        <f t="shared" ca="1" si="0"/>
        <v>382551</v>
      </c>
    </row>
    <row r="103" spans="1:2" x14ac:dyDescent="0.35">
      <c r="A103" s="7" t="s">
        <v>1738</v>
      </c>
      <c r="B103" s="7">
        <f t="shared" ca="1" si="0"/>
        <v>481447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C3B42-2907-4A43-837F-DEBAABE11C52}">
  <dimension ref="A1:Z1002"/>
  <sheetViews>
    <sheetView topLeftCell="A49" workbookViewId="0">
      <selection activeCell="I57" sqref="I57"/>
    </sheetView>
  </sheetViews>
  <sheetFormatPr defaultRowHeight="14.5" x14ac:dyDescent="0.35"/>
  <cols>
    <col min="1" max="1" width="9.54296875" bestFit="1" customWidth="1"/>
    <col min="2" max="2" width="9.36328125" bestFit="1" customWidth="1"/>
    <col min="3" max="3" width="9.7265625" bestFit="1" customWidth="1"/>
    <col min="4" max="4" width="12.54296875" bestFit="1" customWidth="1"/>
    <col min="5" max="5" width="6.81640625" bestFit="1" customWidth="1"/>
    <col min="6" max="6" width="3.54296875" bestFit="1" customWidth="1"/>
    <col min="7" max="7" width="11" bestFit="1" customWidth="1"/>
    <col min="8" max="8" width="10.7265625" bestFit="1" customWidth="1"/>
    <col min="9" max="9" width="11" bestFit="1" customWidth="1"/>
    <col min="10" max="10" width="8.1796875" bestFit="1" customWidth="1"/>
    <col min="11" max="11" width="6.90625" bestFit="1" customWidth="1"/>
    <col min="12" max="12" width="7.453125" bestFit="1" customWidth="1"/>
    <col min="13" max="13" width="7.36328125" bestFit="1" customWidth="1"/>
    <col min="14" max="14" width="13.1796875" bestFit="1" customWidth="1"/>
    <col min="15" max="15" width="8.81640625" bestFit="1" customWidth="1"/>
    <col min="16" max="16" width="10.36328125" bestFit="1" customWidth="1"/>
    <col min="17" max="17" width="10.1796875" bestFit="1" customWidth="1"/>
    <col min="18" max="18" width="14.26953125" bestFit="1" customWidth="1"/>
    <col min="19" max="19" width="11.08984375" bestFit="1" customWidth="1"/>
    <col min="20" max="20" width="10.08984375" bestFit="1" customWidth="1"/>
    <col min="21" max="21" width="12" bestFit="1" customWidth="1"/>
    <col min="22" max="22" width="5.7265625" bestFit="1" customWidth="1"/>
    <col min="23" max="24" width="10.26953125" bestFit="1" customWidth="1"/>
    <col min="25" max="25" width="5.36328125" bestFit="1" customWidth="1"/>
    <col min="26" max="26" width="9" bestFit="1" customWidth="1"/>
  </cols>
  <sheetData>
    <row r="1" spans="1:26"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row>
    <row r="2" spans="1:26" x14ac:dyDescent="0.35">
      <c r="A2" s="7" t="s">
        <v>26</v>
      </c>
      <c r="B2" s="8">
        <v>45854</v>
      </c>
      <c r="C2" s="7" t="s">
        <v>27</v>
      </c>
      <c r="D2" s="7" t="s">
        <v>28</v>
      </c>
      <c r="E2" s="7" t="s">
        <v>29</v>
      </c>
      <c r="F2" s="7">
        <v>35</v>
      </c>
      <c r="G2" s="7" t="s">
        <v>30</v>
      </c>
      <c r="H2" s="7" t="s">
        <v>31</v>
      </c>
      <c r="I2" s="7" t="s">
        <v>30</v>
      </c>
      <c r="J2" s="7" t="s">
        <v>32</v>
      </c>
      <c r="K2" s="7">
        <v>2</v>
      </c>
      <c r="L2" s="7">
        <v>24446</v>
      </c>
      <c r="M2" s="7">
        <v>5</v>
      </c>
      <c r="N2" s="7">
        <v>2444.6</v>
      </c>
      <c r="O2" s="7">
        <v>8360.5300000000007</v>
      </c>
      <c r="P2" s="7">
        <v>310</v>
      </c>
      <c r="Q2" s="7">
        <v>55117.93</v>
      </c>
      <c r="R2" s="7" t="s">
        <v>33</v>
      </c>
      <c r="S2" s="7" t="s">
        <v>34</v>
      </c>
      <c r="T2" s="7" t="s">
        <v>35</v>
      </c>
      <c r="U2" s="7" t="s">
        <v>36</v>
      </c>
      <c r="V2" s="7" t="s">
        <v>37</v>
      </c>
      <c r="W2" s="7">
        <v>1</v>
      </c>
      <c r="X2" s="7" t="s">
        <v>38</v>
      </c>
      <c r="Y2" s="7">
        <v>1</v>
      </c>
      <c r="Z2" s="7" t="s">
        <v>39</v>
      </c>
    </row>
    <row r="3" spans="1:26" x14ac:dyDescent="0.35">
      <c r="A3" s="7" t="s">
        <v>40</v>
      </c>
      <c r="B3" s="8">
        <v>45791</v>
      </c>
      <c r="C3" s="7" t="s">
        <v>41</v>
      </c>
      <c r="D3" s="7" t="s">
        <v>42</v>
      </c>
      <c r="E3" s="7" t="s">
        <v>43</v>
      </c>
      <c r="F3" s="7">
        <v>45</v>
      </c>
      <c r="G3" s="7" t="s">
        <v>44</v>
      </c>
      <c r="H3" s="7" t="s">
        <v>31</v>
      </c>
      <c r="I3" s="7" t="s">
        <v>44</v>
      </c>
      <c r="J3" s="7" t="s">
        <v>32</v>
      </c>
      <c r="K3" s="7">
        <v>2</v>
      </c>
      <c r="L3" s="7">
        <v>18047</v>
      </c>
      <c r="M3" s="7">
        <v>20</v>
      </c>
      <c r="N3" s="7">
        <v>7218.8</v>
      </c>
      <c r="O3" s="7">
        <v>5197.54</v>
      </c>
      <c r="P3" s="7">
        <v>363</v>
      </c>
      <c r="Q3" s="7">
        <v>34435.74</v>
      </c>
      <c r="R3" s="7" t="s">
        <v>45</v>
      </c>
      <c r="S3" s="7" t="s">
        <v>34</v>
      </c>
      <c r="T3" s="7" t="s">
        <v>46</v>
      </c>
      <c r="U3" s="7" t="s">
        <v>36</v>
      </c>
      <c r="V3" s="7" t="s">
        <v>37</v>
      </c>
      <c r="W3" s="7">
        <v>4</v>
      </c>
      <c r="X3" s="7" t="s">
        <v>38</v>
      </c>
      <c r="Y3" s="7">
        <v>1</v>
      </c>
      <c r="Z3" s="7" t="s">
        <v>47</v>
      </c>
    </row>
    <row r="4" spans="1:26" x14ac:dyDescent="0.35">
      <c r="A4" s="7" t="s">
        <v>48</v>
      </c>
      <c r="B4" s="8">
        <v>45897</v>
      </c>
      <c r="C4" s="7" t="s">
        <v>49</v>
      </c>
      <c r="D4" s="7" t="s">
        <v>50</v>
      </c>
      <c r="E4" s="7" t="s">
        <v>29</v>
      </c>
      <c r="F4" s="7">
        <v>29</v>
      </c>
      <c r="G4" s="7" t="s">
        <v>51</v>
      </c>
      <c r="H4" s="7" t="s">
        <v>52</v>
      </c>
      <c r="I4" s="7" t="s">
        <v>51</v>
      </c>
      <c r="J4" s="7" t="s">
        <v>53</v>
      </c>
      <c r="K4" s="7">
        <v>2</v>
      </c>
      <c r="L4" s="7">
        <v>15876</v>
      </c>
      <c r="M4" s="7">
        <v>5</v>
      </c>
      <c r="N4" s="7">
        <v>1587.6</v>
      </c>
      <c r="O4" s="7">
        <v>5429.59</v>
      </c>
      <c r="P4" s="7">
        <v>156</v>
      </c>
      <c r="Q4" s="7">
        <v>35749.99</v>
      </c>
      <c r="R4" s="7" t="s">
        <v>54</v>
      </c>
      <c r="S4" s="7" t="s">
        <v>34</v>
      </c>
      <c r="T4" s="7" t="s">
        <v>55</v>
      </c>
      <c r="U4" s="7" t="s">
        <v>56</v>
      </c>
      <c r="V4" s="7" t="s">
        <v>57</v>
      </c>
      <c r="W4" s="7">
        <v>3</v>
      </c>
      <c r="X4" s="7" t="s">
        <v>38</v>
      </c>
      <c r="Y4" s="7">
        <v>4</v>
      </c>
      <c r="Z4" s="7" t="s">
        <v>58</v>
      </c>
    </row>
    <row r="5" spans="1:26" x14ac:dyDescent="0.35">
      <c r="A5" s="7" t="s">
        <v>59</v>
      </c>
      <c r="B5" s="8">
        <v>45850</v>
      </c>
      <c r="C5" s="7" t="s">
        <v>60</v>
      </c>
      <c r="D5" s="7" t="s">
        <v>61</v>
      </c>
      <c r="E5" s="7" t="s">
        <v>29</v>
      </c>
      <c r="F5" s="7">
        <v>18</v>
      </c>
      <c r="G5" s="7" t="s">
        <v>44</v>
      </c>
      <c r="H5" s="7" t="s">
        <v>31</v>
      </c>
      <c r="I5" s="7" t="s">
        <v>44</v>
      </c>
      <c r="J5" s="7" t="s">
        <v>62</v>
      </c>
      <c r="K5" s="7">
        <v>4</v>
      </c>
      <c r="L5" s="7">
        <v>22930</v>
      </c>
      <c r="M5" s="7">
        <v>15</v>
      </c>
      <c r="N5" s="7">
        <v>13758</v>
      </c>
      <c r="O5" s="7">
        <v>14033.16</v>
      </c>
      <c r="P5" s="7">
        <v>264</v>
      </c>
      <c r="Q5" s="7">
        <v>92259.16</v>
      </c>
      <c r="R5" s="7" t="s">
        <v>45</v>
      </c>
      <c r="S5" s="7" t="s">
        <v>63</v>
      </c>
      <c r="T5" s="7" t="s">
        <v>55</v>
      </c>
      <c r="U5" s="7" t="s">
        <v>56</v>
      </c>
      <c r="V5" s="7" t="s">
        <v>57</v>
      </c>
      <c r="W5" s="7">
        <v>10</v>
      </c>
      <c r="X5" s="7" t="s">
        <v>38</v>
      </c>
      <c r="Y5" s="7">
        <v>2</v>
      </c>
      <c r="Z5" s="7" t="s">
        <v>39</v>
      </c>
    </row>
    <row r="6" spans="1:26" x14ac:dyDescent="0.35">
      <c r="A6" s="7" t="s">
        <v>64</v>
      </c>
      <c r="B6" s="8">
        <v>45929</v>
      </c>
      <c r="C6" s="7" t="s">
        <v>65</v>
      </c>
      <c r="D6" s="7" t="s">
        <v>66</v>
      </c>
      <c r="E6" s="7" t="s">
        <v>43</v>
      </c>
      <c r="F6" s="7">
        <v>22</v>
      </c>
      <c r="G6" s="7" t="s">
        <v>67</v>
      </c>
      <c r="H6" s="7" t="s">
        <v>68</v>
      </c>
      <c r="I6" s="7" t="s">
        <v>67</v>
      </c>
      <c r="J6" s="7" t="s">
        <v>69</v>
      </c>
      <c r="K6" s="7">
        <v>3</v>
      </c>
      <c r="L6" s="7">
        <v>28947</v>
      </c>
      <c r="M6" s="7">
        <v>10</v>
      </c>
      <c r="N6" s="7">
        <v>8684.1</v>
      </c>
      <c r="O6" s="7">
        <v>14068.24</v>
      </c>
      <c r="P6" s="7">
        <v>398</v>
      </c>
      <c r="Q6" s="7">
        <v>92623.14</v>
      </c>
      <c r="R6" s="7" t="s">
        <v>33</v>
      </c>
      <c r="S6" s="7" t="s">
        <v>63</v>
      </c>
      <c r="T6" s="7" t="s">
        <v>70</v>
      </c>
      <c r="U6" s="7" t="s">
        <v>56</v>
      </c>
      <c r="V6" s="7" t="s">
        <v>57</v>
      </c>
      <c r="W6" s="7">
        <v>6</v>
      </c>
      <c r="X6" s="7" t="s">
        <v>38</v>
      </c>
      <c r="Y6" s="7">
        <v>2</v>
      </c>
      <c r="Z6" s="7" t="s">
        <v>39</v>
      </c>
    </row>
    <row r="7" spans="1:26" x14ac:dyDescent="0.35">
      <c r="A7" s="7" t="s">
        <v>71</v>
      </c>
      <c r="B7" s="8">
        <v>46058</v>
      </c>
      <c r="C7" s="7" t="s">
        <v>72</v>
      </c>
      <c r="D7" s="7" t="s">
        <v>73</v>
      </c>
      <c r="E7" s="7" t="s">
        <v>43</v>
      </c>
      <c r="F7" s="7">
        <v>45</v>
      </c>
      <c r="G7" s="7" t="s">
        <v>74</v>
      </c>
      <c r="H7" s="7" t="s">
        <v>31</v>
      </c>
      <c r="I7" s="7" t="s">
        <v>74</v>
      </c>
      <c r="J7" s="7" t="s">
        <v>75</v>
      </c>
      <c r="K7" s="7">
        <v>5</v>
      </c>
      <c r="L7" s="7">
        <v>5222</v>
      </c>
      <c r="M7" s="7">
        <v>10</v>
      </c>
      <c r="N7" s="7">
        <v>2611</v>
      </c>
      <c r="O7" s="7">
        <v>4229.82</v>
      </c>
      <c r="P7" s="7">
        <v>392</v>
      </c>
      <c r="Q7" s="7">
        <v>28120.82</v>
      </c>
      <c r="R7" s="7" t="s">
        <v>33</v>
      </c>
      <c r="S7" s="7" t="s">
        <v>63</v>
      </c>
      <c r="T7" s="7" t="s">
        <v>76</v>
      </c>
      <c r="U7" s="7" t="s">
        <v>77</v>
      </c>
      <c r="V7" s="7" t="s">
        <v>57</v>
      </c>
      <c r="W7" s="7">
        <v>6</v>
      </c>
      <c r="X7" s="7" t="s">
        <v>38</v>
      </c>
      <c r="Y7" s="7">
        <v>3</v>
      </c>
      <c r="Z7" s="7" t="s">
        <v>39</v>
      </c>
    </row>
    <row r="8" spans="1:26" x14ac:dyDescent="0.35">
      <c r="A8" s="7" t="s">
        <v>78</v>
      </c>
      <c r="B8" s="8">
        <v>46009</v>
      </c>
      <c r="C8" s="7" t="s">
        <v>79</v>
      </c>
      <c r="D8" s="7" t="s">
        <v>80</v>
      </c>
      <c r="E8" s="7" t="s">
        <v>29</v>
      </c>
      <c r="F8" s="7">
        <v>42</v>
      </c>
      <c r="G8" s="7" t="s">
        <v>30</v>
      </c>
      <c r="H8" s="7" t="s">
        <v>31</v>
      </c>
      <c r="I8" s="7" t="s">
        <v>30</v>
      </c>
      <c r="J8" s="7" t="s">
        <v>62</v>
      </c>
      <c r="K8" s="7">
        <v>3</v>
      </c>
      <c r="L8" s="7">
        <v>47976</v>
      </c>
      <c r="M8" s="7">
        <v>10</v>
      </c>
      <c r="N8" s="7">
        <v>14392.8</v>
      </c>
      <c r="O8" s="7">
        <v>23316.34</v>
      </c>
      <c r="P8" s="7">
        <v>272</v>
      </c>
      <c r="Q8" s="7">
        <v>153123.54</v>
      </c>
      <c r="R8" s="7" t="s">
        <v>45</v>
      </c>
      <c r="S8" s="7" t="s">
        <v>63</v>
      </c>
      <c r="T8" s="7" t="s">
        <v>35</v>
      </c>
      <c r="U8" s="7" t="s">
        <v>36</v>
      </c>
      <c r="V8" s="7" t="s">
        <v>37</v>
      </c>
      <c r="W8" s="7">
        <v>7</v>
      </c>
      <c r="X8" s="7" t="s">
        <v>47</v>
      </c>
      <c r="Y8" s="7">
        <v>1</v>
      </c>
      <c r="Z8" s="7" t="s">
        <v>47</v>
      </c>
    </row>
    <row r="9" spans="1:26" x14ac:dyDescent="0.35">
      <c r="A9" s="7" t="s">
        <v>81</v>
      </c>
      <c r="B9" s="8">
        <v>45781</v>
      </c>
      <c r="C9" s="7" t="s">
        <v>82</v>
      </c>
      <c r="D9" s="7" t="s">
        <v>50</v>
      </c>
      <c r="E9" s="7" t="s">
        <v>43</v>
      </c>
      <c r="F9" s="7">
        <v>28</v>
      </c>
      <c r="G9" s="7" t="s">
        <v>44</v>
      </c>
      <c r="H9" s="7" t="s">
        <v>31</v>
      </c>
      <c r="I9" s="7" t="s">
        <v>44</v>
      </c>
      <c r="J9" s="7" t="s">
        <v>69</v>
      </c>
      <c r="K9" s="7">
        <v>1</v>
      </c>
      <c r="L9" s="7">
        <v>15216</v>
      </c>
      <c r="M9" s="7">
        <v>10</v>
      </c>
      <c r="N9" s="7">
        <v>1521.6</v>
      </c>
      <c r="O9" s="7">
        <v>2464.9899999999998</v>
      </c>
      <c r="P9" s="7">
        <v>366</v>
      </c>
      <c r="Q9" s="7">
        <v>16525.39</v>
      </c>
      <c r="R9" s="7" t="s">
        <v>83</v>
      </c>
      <c r="S9" s="7" t="s">
        <v>34</v>
      </c>
      <c r="T9" s="7" t="s">
        <v>84</v>
      </c>
      <c r="U9" s="7" t="s">
        <v>85</v>
      </c>
      <c r="V9" s="7" t="s">
        <v>86</v>
      </c>
      <c r="W9" s="7">
        <v>3</v>
      </c>
      <c r="X9" s="7" t="s">
        <v>38</v>
      </c>
      <c r="Y9" s="7">
        <v>4</v>
      </c>
      <c r="Z9" s="7" t="s">
        <v>47</v>
      </c>
    </row>
    <row r="10" spans="1:26" x14ac:dyDescent="0.35">
      <c r="A10" s="7" t="s">
        <v>87</v>
      </c>
      <c r="B10" s="8">
        <v>45778</v>
      </c>
      <c r="C10" s="7" t="s">
        <v>88</v>
      </c>
      <c r="D10" s="7" t="s">
        <v>89</v>
      </c>
      <c r="E10" s="7" t="s">
        <v>43</v>
      </c>
      <c r="F10" s="7">
        <v>52</v>
      </c>
      <c r="G10" s="7" t="s">
        <v>90</v>
      </c>
      <c r="H10" s="7" t="s">
        <v>31</v>
      </c>
      <c r="I10" s="7" t="s">
        <v>90</v>
      </c>
      <c r="J10" s="7" t="s">
        <v>75</v>
      </c>
      <c r="K10" s="7">
        <v>3</v>
      </c>
      <c r="L10" s="7">
        <v>39902</v>
      </c>
      <c r="M10" s="7">
        <v>0</v>
      </c>
      <c r="N10" s="7">
        <v>0</v>
      </c>
      <c r="O10" s="7">
        <v>21547.08</v>
      </c>
      <c r="P10" s="7">
        <v>82</v>
      </c>
      <c r="Q10" s="7">
        <v>141335.07999999999</v>
      </c>
      <c r="R10" s="7" t="s">
        <v>54</v>
      </c>
      <c r="S10" s="7" t="s">
        <v>34</v>
      </c>
      <c r="T10" s="7" t="s">
        <v>84</v>
      </c>
      <c r="U10" s="7" t="s">
        <v>85</v>
      </c>
      <c r="V10" s="7" t="s">
        <v>86</v>
      </c>
      <c r="W10" s="7">
        <v>8</v>
      </c>
      <c r="X10" s="7" t="s">
        <v>38</v>
      </c>
      <c r="Y10" s="7">
        <v>4</v>
      </c>
      <c r="Z10" s="7" t="s">
        <v>91</v>
      </c>
    </row>
    <row r="11" spans="1:26" x14ac:dyDescent="0.35">
      <c r="A11" s="7" t="s">
        <v>92</v>
      </c>
      <c r="B11" s="8">
        <v>45863</v>
      </c>
      <c r="C11" s="7" t="s">
        <v>93</v>
      </c>
      <c r="D11" s="7" t="s">
        <v>89</v>
      </c>
      <c r="E11" s="7" t="s">
        <v>29</v>
      </c>
      <c r="F11" s="7">
        <v>32</v>
      </c>
      <c r="G11" s="7" t="s">
        <v>94</v>
      </c>
      <c r="H11" s="7" t="s">
        <v>31</v>
      </c>
      <c r="I11" s="7" t="s">
        <v>94</v>
      </c>
      <c r="J11" s="7" t="s">
        <v>32</v>
      </c>
      <c r="K11" s="7">
        <v>5</v>
      </c>
      <c r="L11" s="7">
        <v>20474</v>
      </c>
      <c r="M11" s="7">
        <v>5</v>
      </c>
      <c r="N11" s="7">
        <v>5118.5</v>
      </c>
      <c r="O11" s="7">
        <v>17505.27</v>
      </c>
      <c r="P11" s="7">
        <v>217</v>
      </c>
      <c r="Q11" s="7">
        <v>114973.77</v>
      </c>
      <c r="R11" s="7" t="s">
        <v>83</v>
      </c>
      <c r="S11" s="7" t="s">
        <v>63</v>
      </c>
      <c r="T11" s="7" t="s">
        <v>95</v>
      </c>
      <c r="U11" s="7" t="s">
        <v>96</v>
      </c>
      <c r="V11" s="7" t="s">
        <v>57</v>
      </c>
      <c r="W11" s="7">
        <v>7</v>
      </c>
      <c r="X11" s="7" t="s">
        <v>38</v>
      </c>
      <c r="Y11" s="7">
        <v>5</v>
      </c>
      <c r="Z11" s="7" t="s">
        <v>91</v>
      </c>
    </row>
    <row r="12" spans="1:26" x14ac:dyDescent="0.35">
      <c r="A12" s="7" t="s">
        <v>97</v>
      </c>
      <c r="B12" s="8">
        <v>45832</v>
      </c>
      <c r="C12" s="7" t="s">
        <v>98</v>
      </c>
      <c r="D12" s="7" t="s">
        <v>80</v>
      </c>
      <c r="E12" s="7" t="s">
        <v>43</v>
      </c>
      <c r="F12" s="7">
        <v>22</v>
      </c>
      <c r="G12" s="7" t="s">
        <v>99</v>
      </c>
      <c r="H12" s="7" t="s">
        <v>52</v>
      </c>
      <c r="I12" s="7" t="s">
        <v>99</v>
      </c>
      <c r="J12" s="7" t="s">
        <v>62</v>
      </c>
      <c r="K12" s="7">
        <v>5</v>
      </c>
      <c r="L12" s="7">
        <v>33495</v>
      </c>
      <c r="M12" s="7">
        <v>0</v>
      </c>
      <c r="N12" s="7">
        <v>0</v>
      </c>
      <c r="O12" s="7">
        <v>30145.5</v>
      </c>
      <c r="P12" s="7">
        <v>336</v>
      </c>
      <c r="Q12" s="7">
        <v>197956.5</v>
      </c>
      <c r="R12" s="7" t="s">
        <v>83</v>
      </c>
      <c r="S12" s="7" t="s">
        <v>34</v>
      </c>
      <c r="T12" s="7" t="s">
        <v>84</v>
      </c>
      <c r="U12" s="7" t="s">
        <v>85</v>
      </c>
      <c r="V12" s="7" t="s">
        <v>86</v>
      </c>
      <c r="W12" s="7">
        <v>10</v>
      </c>
      <c r="X12" s="7" t="s">
        <v>38</v>
      </c>
      <c r="Y12" s="7">
        <v>4</v>
      </c>
      <c r="Z12" s="7" t="s">
        <v>47</v>
      </c>
    </row>
    <row r="13" spans="1:26" x14ac:dyDescent="0.35">
      <c r="A13" s="7" t="s">
        <v>100</v>
      </c>
      <c r="B13" s="8">
        <v>46033</v>
      </c>
      <c r="C13" s="7" t="s">
        <v>101</v>
      </c>
      <c r="D13" s="7" t="s">
        <v>50</v>
      </c>
      <c r="E13" s="7" t="s">
        <v>29</v>
      </c>
      <c r="F13" s="7">
        <v>58</v>
      </c>
      <c r="G13" s="7" t="s">
        <v>30</v>
      </c>
      <c r="H13" s="7" t="s">
        <v>31</v>
      </c>
      <c r="I13" s="7" t="s">
        <v>30</v>
      </c>
      <c r="J13" s="7" t="s">
        <v>102</v>
      </c>
      <c r="K13" s="7">
        <v>5</v>
      </c>
      <c r="L13" s="7">
        <v>28508</v>
      </c>
      <c r="M13" s="7">
        <v>0</v>
      </c>
      <c r="N13" s="7">
        <v>0</v>
      </c>
      <c r="O13" s="7">
        <v>25657.200000000001</v>
      </c>
      <c r="P13" s="7">
        <v>8</v>
      </c>
      <c r="Q13" s="7">
        <v>168205.2</v>
      </c>
      <c r="R13" s="7" t="s">
        <v>33</v>
      </c>
      <c r="S13" s="7" t="s">
        <v>34</v>
      </c>
      <c r="T13" s="7" t="s">
        <v>103</v>
      </c>
      <c r="U13" s="7" t="s">
        <v>103</v>
      </c>
      <c r="V13" s="7" t="s">
        <v>57</v>
      </c>
      <c r="W13" s="7">
        <v>4</v>
      </c>
      <c r="X13" s="7" t="s">
        <v>47</v>
      </c>
      <c r="Y13" s="7">
        <v>1</v>
      </c>
      <c r="Z13" s="7" t="s">
        <v>47</v>
      </c>
    </row>
    <row r="14" spans="1:26" x14ac:dyDescent="0.35">
      <c r="A14" s="7" t="s">
        <v>104</v>
      </c>
      <c r="B14" s="8">
        <v>45970</v>
      </c>
      <c r="C14" s="7" t="s">
        <v>105</v>
      </c>
      <c r="D14" s="7" t="s">
        <v>66</v>
      </c>
      <c r="E14" s="7" t="s">
        <v>29</v>
      </c>
      <c r="F14" s="7">
        <v>25</v>
      </c>
      <c r="G14" s="7" t="s">
        <v>94</v>
      </c>
      <c r="H14" s="7" t="s">
        <v>31</v>
      </c>
      <c r="I14" s="7" t="s">
        <v>94</v>
      </c>
      <c r="J14" s="7" t="s">
        <v>69</v>
      </c>
      <c r="K14" s="7">
        <v>3</v>
      </c>
      <c r="L14" s="7">
        <v>25199</v>
      </c>
      <c r="M14" s="7">
        <v>10</v>
      </c>
      <c r="N14" s="7">
        <v>7559.7</v>
      </c>
      <c r="O14" s="7">
        <v>12246.71</v>
      </c>
      <c r="P14" s="7">
        <v>373</v>
      </c>
      <c r="Q14" s="7">
        <v>80657.009999999995</v>
      </c>
      <c r="R14" s="7" t="s">
        <v>54</v>
      </c>
      <c r="S14" s="7" t="s">
        <v>63</v>
      </c>
      <c r="T14" s="7" t="s">
        <v>95</v>
      </c>
      <c r="U14" s="7" t="s">
        <v>96</v>
      </c>
      <c r="V14" s="7" t="s">
        <v>57</v>
      </c>
      <c r="W14" s="7">
        <v>6</v>
      </c>
      <c r="X14" s="7" t="s">
        <v>38</v>
      </c>
      <c r="Y14" s="7">
        <v>4</v>
      </c>
      <c r="Z14" s="7" t="s">
        <v>47</v>
      </c>
    </row>
    <row r="15" spans="1:26" x14ac:dyDescent="0.35">
      <c r="A15" s="7" t="s">
        <v>106</v>
      </c>
      <c r="B15" s="8">
        <v>45960</v>
      </c>
      <c r="C15" s="7" t="s">
        <v>107</v>
      </c>
      <c r="D15" s="7" t="s">
        <v>108</v>
      </c>
      <c r="E15" s="7" t="s">
        <v>29</v>
      </c>
      <c r="F15" s="7">
        <v>22</v>
      </c>
      <c r="G15" s="7" t="s">
        <v>51</v>
      </c>
      <c r="H15" s="7" t="s">
        <v>52</v>
      </c>
      <c r="I15" s="7" t="s">
        <v>51</v>
      </c>
      <c r="J15" s="7" t="s">
        <v>62</v>
      </c>
      <c r="K15" s="7">
        <v>3</v>
      </c>
      <c r="L15" s="7">
        <v>528</v>
      </c>
      <c r="M15" s="7">
        <v>5</v>
      </c>
      <c r="N15" s="7">
        <v>79.2</v>
      </c>
      <c r="O15" s="7">
        <v>270.86</v>
      </c>
      <c r="P15" s="7">
        <v>489</v>
      </c>
      <c r="Q15" s="7">
        <v>2264.66</v>
      </c>
      <c r="R15" s="7" t="s">
        <v>83</v>
      </c>
      <c r="S15" s="7" t="s">
        <v>63</v>
      </c>
      <c r="T15" s="7" t="s">
        <v>76</v>
      </c>
      <c r="U15" s="7" t="s">
        <v>77</v>
      </c>
      <c r="V15" s="7" t="s">
        <v>57</v>
      </c>
      <c r="W15" s="7">
        <v>7</v>
      </c>
      <c r="X15" s="7" t="s">
        <v>47</v>
      </c>
      <c r="Y15" s="7">
        <v>5</v>
      </c>
      <c r="Z15" s="7" t="s">
        <v>39</v>
      </c>
    </row>
    <row r="16" spans="1:26" x14ac:dyDescent="0.35">
      <c r="A16" s="7" t="s">
        <v>109</v>
      </c>
      <c r="B16" s="8">
        <v>46094</v>
      </c>
      <c r="C16" s="7" t="s">
        <v>110</v>
      </c>
      <c r="D16" s="7" t="s">
        <v>111</v>
      </c>
      <c r="E16" s="7" t="s">
        <v>43</v>
      </c>
      <c r="F16" s="7">
        <v>19</v>
      </c>
      <c r="G16" s="7" t="s">
        <v>30</v>
      </c>
      <c r="H16" s="7" t="s">
        <v>31</v>
      </c>
      <c r="I16" s="7" t="s">
        <v>30</v>
      </c>
      <c r="J16" s="7" t="s">
        <v>112</v>
      </c>
      <c r="K16" s="7">
        <v>2</v>
      </c>
      <c r="L16" s="7">
        <v>4978</v>
      </c>
      <c r="M16" s="7">
        <v>10</v>
      </c>
      <c r="N16" s="7">
        <v>995.6</v>
      </c>
      <c r="O16" s="7">
        <v>1612.87</v>
      </c>
      <c r="P16" s="7">
        <v>228</v>
      </c>
      <c r="Q16" s="7">
        <v>10801.27</v>
      </c>
      <c r="R16" s="7" t="s">
        <v>33</v>
      </c>
      <c r="S16" s="7" t="s">
        <v>63</v>
      </c>
      <c r="T16" s="7" t="s">
        <v>76</v>
      </c>
      <c r="U16" s="7" t="s">
        <v>77</v>
      </c>
      <c r="V16" s="7" t="s">
        <v>57</v>
      </c>
      <c r="W16" s="7">
        <v>8</v>
      </c>
      <c r="X16" s="7" t="s">
        <v>47</v>
      </c>
      <c r="Y16" s="7">
        <v>3</v>
      </c>
      <c r="Z16" s="7" t="s">
        <v>91</v>
      </c>
    </row>
    <row r="17" spans="1:26" x14ac:dyDescent="0.35">
      <c r="A17" s="7" t="s">
        <v>113</v>
      </c>
      <c r="B17" s="8">
        <v>46001</v>
      </c>
      <c r="C17" s="7" t="s">
        <v>114</v>
      </c>
      <c r="D17" s="7" t="s">
        <v>108</v>
      </c>
      <c r="E17" s="7" t="s">
        <v>43</v>
      </c>
      <c r="F17" s="7">
        <v>51</v>
      </c>
      <c r="G17" s="7" t="s">
        <v>74</v>
      </c>
      <c r="H17" s="7" t="s">
        <v>31</v>
      </c>
      <c r="I17" s="7" t="s">
        <v>74</v>
      </c>
      <c r="J17" s="7" t="s">
        <v>102</v>
      </c>
      <c r="K17" s="7">
        <v>5</v>
      </c>
      <c r="L17" s="7">
        <v>46989</v>
      </c>
      <c r="M17" s="7">
        <v>10</v>
      </c>
      <c r="N17" s="7">
        <v>23494.5</v>
      </c>
      <c r="O17" s="7">
        <v>38061.089999999997</v>
      </c>
      <c r="P17" s="7">
        <v>201</v>
      </c>
      <c r="Q17" s="7">
        <v>249712.59</v>
      </c>
      <c r="R17" s="7" t="s">
        <v>54</v>
      </c>
      <c r="S17" s="7" t="s">
        <v>34</v>
      </c>
      <c r="T17" s="7" t="s">
        <v>84</v>
      </c>
      <c r="U17" s="7" t="s">
        <v>85</v>
      </c>
      <c r="V17" s="7" t="s">
        <v>86</v>
      </c>
      <c r="W17" s="7">
        <v>9</v>
      </c>
      <c r="X17" s="7" t="s">
        <v>47</v>
      </c>
      <c r="Y17" s="7">
        <v>4</v>
      </c>
      <c r="Z17" s="7" t="s">
        <v>39</v>
      </c>
    </row>
    <row r="18" spans="1:26" x14ac:dyDescent="0.35">
      <c r="A18" s="7" t="s">
        <v>115</v>
      </c>
      <c r="B18" s="8">
        <v>45808</v>
      </c>
      <c r="C18" s="7" t="s">
        <v>116</v>
      </c>
      <c r="D18" s="7" t="s">
        <v>111</v>
      </c>
      <c r="E18" s="7" t="s">
        <v>29</v>
      </c>
      <c r="F18" s="7">
        <v>31</v>
      </c>
      <c r="G18" s="7" t="s">
        <v>67</v>
      </c>
      <c r="H18" s="7" t="s">
        <v>68</v>
      </c>
      <c r="I18" s="7" t="s">
        <v>67</v>
      </c>
      <c r="J18" s="7" t="s">
        <v>69</v>
      </c>
      <c r="K18" s="7">
        <v>1</v>
      </c>
      <c r="L18" s="7">
        <v>48667</v>
      </c>
      <c r="M18" s="7">
        <v>5</v>
      </c>
      <c r="N18" s="7">
        <v>2433.35</v>
      </c>
      <c r="O18" s="7">
        <v>8322.06</v>
      </c>
      <c r="P18" s="7">
        <v>58</v>
      </c>
      <c r="Q18" s="7">
        <v>54613.71</v>
      </c>
      <c r="R18" s="7" t="s">
        <v>83</v>
      </c>
      <c r="S18" s="7" t="s">
        <v>63</v>
      </c>
      <c r="T18" s="7" t="s">
        <v>84</v>
      </c>
      <c r="U18" s="7" t="s">
        <v>85</v>
      </c>
      <c r="V18" s="7" t="s">
        <v>86</v>
      </c>
      <c r="W18" s="7">
        <v>1</v>
      </c>
      <c r="X18" s="7" t="s">
        <v>47</v>
      </c>
      <c r="Y18" s="7">
        <v>2</v>
      </c>
      <c r="Z18" s="7" t="s">
        <v>91</v>
      </c>
    </row>
    <row r="19" spans="1:26" x14ac:dyDescent="0.35">
      <c r="A19" s="7" t="s">
        <v>117</v>
      </c>
      <c r="B19" s="8">
        <v>45784</v>
      </c>
      <c r="C19" s="7" t="s">
        <v>118</v>
      </c>
      <c r="D19" s="7" t="s">
        <v>66</v>
      </c>
      <c r="E19" s="7" t="s">
        <v>29</v>
      </c>
      <c r="F19" s="7">
        <v>31</v>
      </c>
      <c r="G19" s="7" t="s">
        <v>94</v>
      </c>
      <c r="H19" s="7" t="s">
        <v>31</v>
      </c>
      <c r="I19" s="7" t="s">
        <v>94</v>
      </c>
      <c r="J19" s="7" t="s">
        <v>53</v>
      </c>
      <c r="K19" s="7">
        <v>3</v>
      </c>
      <c r="L19" s="7">
        <v>33636</v>
      </c>
      <c r="M19" s="7">
        <v>10</v>
      </c>
      <c r="N19" s="7">
        <v>10090.799999999999</v>
      </c>
      <c r="O19" s="7">
        <v>16347.1</v>
      </c>
      <c r="P19" s="7">
        <v>272</v>
      </c>
      <c r="Q19" s="7">
        <v>107436.3</v>
      </c>
      <c r="R19" s="7" t="s">
        <v>83</v>
      </c>
      <c r="S19" s="7" t="s">
        <v>34</v>
      </c>
      <c r="T19" s="7" t="s">
        <v>76</v>
      </c>
      <c r="U19" s="7" t="s">
        <v>77</v>
      </c>
      <c r="V19" s="7" t="s">
        <v>57</v>
      </c>
      <c r="W19" s="7">
        <v>1</v>
      </c>
      <c r="X19" s="7" t="s">
        <v>38</v>
      </c>
      <c r="Y19" s="7">
        <v>3</v>
      </c>
      <c r="Z19" s="7" t="s">
        <v>39</v>
      </c>
    </row>
    <row r="20" spans="1:26" x14ac:dyDescent="0.35">
      <c r="A20" s="7" t="s">
        <v>119</v>
      </c>
      <c r="B20" s="8">
        <v>45987</v>
      </c>
      <c r="C20" s="7" t="s">
        <v>120</v>
      </c>
      <c r="D20" s="7" t="s">
        <v>66</v>
      </c>
      <c r="E20" s="7" t="s">
        <v>43</v>
      </c>
      <c r="F20" s="7">
        <v>55</v>
      </c>
      <c r="G20" s="7" t="s">
        <v>51</v>
      </c>
      <c r="H20" s="7" t="s">
        <v>52</v>
      </c>
      <c r="I20" s="7" t="s">
        <v>51</v>
      </c>
      <c r="J20" s="7" t="s">
        <v>53</v>
      </c>
      <c r="K20" s="7">
        <v>3</v>
      </c>
      <c r="L20" s="7">
        <v>40213</v>
      </c>
      <c r="M20" s="7">
        <v>15</v>
      </c>
      <c r="N20" s="7">
        <v>18095.849999999999</v>
      </c>
      <c r="O20" s="7">
        <v>18457.77</v>
      </c>
      <c r="P20" s="7">
        <v>371</v>
      </c>
      <c r="Q20" s="7">
        <v>121371.92</v>
      </c>
      <c r="R20" s="7" t="s">
        <v>33</v>
      </c>
      <c r="S20" s="7" t="s">
        <v>34</v>
      </c>
      <c r="T20" s="7" t="s">
        <v>55</v>
      </c>
      <c r="U20" s="7" t="s">
        <v>56</v>
      </c>
      <c r="V20" s="7" t="s">
        <v>57</v>
      </c>
      <c r="W20" s="7">
        <v>6</v>
      </c>
      <c r="X20" s="7" t="s">
        <v>47</v>
      </c>
      <c r="Y20" s="7">
        <v>4</v>
      </c>
      <c r="Z20" s="7" t="s">
        <v>47</v>
      </c>
    </row>
    <row r="21" spans="1:26" x14ac:dyDescent="0.35">
      <c r="A21" s="7" t="s">
        <v>121</v>
      </c>
      <c r="B21" s="8">
        <v>45895</v>
      </c>
      <c r="C21" s="7" t="s">
        <v>122</v>
      </c>
      <c r="D21" s="7" t="s">
        <v>111</v>
      </c>
      <c r="E21" s="7" t="s">
        <v>29</v>
      </c>
      <c r="F21" s="7">
        <v>36</v>
      </c>
      <c r="G21" s="7" t="s">
        <v>51</v>
      </c>
      <c r="H21" s="7" t="s">
        <v>52</v>
      </c>
      <c r="I21" s="7" t="s">
        <v>51</v>
      </c>
      <c r="J21" s="7" t="s">
        <v>102</v>
      </c>
      <c r="K21" s="7">
        <v>4</v>
      </c>
      <c r="L21" s="7">
        <v>7214</v>
      </c>
      <c r="M21" s="7">
        <v>5</v>
      </c>
      <c r="N21" s="7">
        <v>1442.8</v>
      </c>
      <c r="O21" s="7">
        <v>4934.38</v>
      </c>
      <c r="P21" s="7">
        <v>443</v>
      </c>
      <c r="Q21" s="7">
        <v>32790.58</v>
      </c>
      <c r="R21" s="7" t="s">
        <v>33</v>
      </c>
      <c r="S21" s="7" t="s">
        <v>63</v>
      </c>
      <c r="T21" s="7" t="s">
        <v>95</v>
      </c>
      <c r="U21" s="7" t="s">
        <v>96</v>
      </c>
      <c r="V21" s="7" t="s">
        <v>57</v>
      </c>
      <c r="W21" s="7">
        <v>9</v>
      </c>
      <c r="X21" s="7" t="s">
        <v>38</v>
      </c>
      <c r="Y21" s="7">
        <v>5</v>
      </c>
      <c r="Z21" s="7" t="s">
        <v>47</v>
      </c>
    </row>
    <row r="22" spans="1:26" x14ac:dyDescent="0.35">
      <c r="A22" s="7" t="s">
        <v>123</v>
      </c>
      <c r="B22" s="8">
        <v>46019</v>
      </c>
      <c r="C22" s="7" t="s">
        <v>124</v>
      </c>
      <c r="D22" s="7" t="s">
        <v>111</v>
      </c>
      <c r="E22" s="7" t="s">
        <v>43</v>
      </c>
      <c r="F22" s="7">
        <v>54</v>
      </c>
      <c r="G22" s="7" t="s">
        <v>30</v>
      </c>
      <c r="H22" s="7" t="s">
        <v>31</v>
      </c>
      <c r="I22" s="7" t="s">
        <v>30</v>
      </c>
      <c r="J22" s="7" t="s">
        <v>125</v>
      </c>
      <c r="K22" s="7">
        <v>2</v>
      </c>
      <c r="L22" s="7">
        <v>33517</v>
      </c>
      <c r="M22" s="7">
        <v>0</v>
      </c>
      <c r="N22" s="7">
        <v>0</v>
      </c>
      <c r="O22" s="7">
        <v>12066.12</v>
      </c>
      <c r="P22" s="7">
        <v>341</v>
      </c>
      <c r="Q22" s="7">
        <v>79441.119999999995</v>
      </c>
      <c r="R22" s="7" t="s">
        <v>83</v>
      </c>
      <c r="S22" s="7" t="s">
        <v>63</v>
      </c>
      <c r="T22" s="7" t="s">
        <v>76</v>
      </c>
      <c r="U22" s="7" t="s">
        <v>77</v>
      </c>
      <c r="V22" s="7" t="s">
        <v>57</v>
      </c>
      <c r="W22" s="7">
        <v>5</v>
      </c>
      <c r="X22" s="7" t="s">
        <v>47</v>
      </c>
      <c r="Y22" s="7">
        <v>3</v>
      </c>
      <c r="Z22" s="7" t="s">
        <v>58</v>
      </c>
    </row>
    <row r="23" spans="1:26" x14ac:dyDescent="0.35">
      <c r="A23" s="7" t="s">
        <v>126</v>
      </c>
      <c r="B23" s="8">
        <v>46014</v>
      </c>
      <c r="C23" s="7" t="s">
        <v>127</v>
      </c>
      <c r="D23" s="7" t="s">
        <v>61</v>
      </c>
      <c r="E23" s="7" t="s">
        <v>29</v>
      </c>
      <c r="F23" s="7">
        <v>45</v>
      </c>
      <c r="G23" s="7" t="s">
        <v>67</v>
      </c>
      <c r="H23" s="7" t="s">
        <v>68</v>
      </c>
      <c r="I23" s="7" t="s">
        <v>67</v>
      </c>
      <c r="J23" s="7" t="s">
        <v>102</v>
      </c>
      <c r="K23" s="7">
        <v>1</v>
      </c>
      <c r="L23" s="7">
        <v>29256</v>
      </c>
      <c r="M23" s="7">
        <v>15</v>
      </c>
      <c r="N23" s="7">
        <v>4388.3999999999996</v>
      </c>
      <c r="O23" s="7">
        <v>4476.17</v>
      </c>
      <c r="P23" s="7">
        <v>37</v>
      </c>
      <c r="Q23" s="7">
        <v>29380.77</v>
      </c>
      <c r="R23" s="7" t="s">
        <v>83</v>
      </c>
      <c r="S23" s="7" t="s">
        <v>63</v>
      </c>
      <c r="T23" s="7" t="s">
        <v>95</v>
      </c>
      <c r="U23" s="7" t="s">
        <v>96</v>
      </c>
      <c r="V23" s="7" t="s">
        <v>57</v>
      </c>
      <c r="W23" s="7">
        <v>9</v>
      </c>
      <c r="X23" s="7" t="s">
        <v>38</v>
      </c>
      <c r="Y23" s="7">
        <v>4</v>
      </c>
      <c r="Z23" s="7" t="s">
        <v>58</v>
      </c>
    </row>
    <row r="24" spans="1:26" x14ac:dyDescent="0.35">
      <c r="A24" s="7" t="s">
        <v>128</v>
      </c>
      <c r="B24" s="8">
        <v>46079</v>
      </c>
      <c r="C24" s="7" t="s">
        <v>129</v>
      </c>
      <c r="D24" s="7" t="s">
        <v>66</v>
      </c>
      <c r="E24" s="7" t="s">
        <v>29</v>
      </c>
      <c r="F24" s="7">
        <v>31</v>
      </c>
      <c r="G24" s="7" t="s">
        <v>44</v>
      </c>
      <c r="H24" s="7" t="s">
        <v>31</v>
      </c>
      <c r="I24" s="7" t="s">
        <v>44</v>
      </c>
      <c r="J24" s="7" t="s">
        <v>69</v>
      </c>
      <c r="K24" s="7">
        <v>1</v>
      </c>
      <c r="L24" s="7">
        <v>36299</v>
      </c>
      <c r="M24" s="7">
        <v>10</v>
      </c>
      <c r="N24" s="7">
        <v>3629.9</v>
      </c>
      <c r="O24" s="7">
        <v>5880.44</v>
      </c>
      <c r="P24" s="7">
        <v>385</v>
      </c>
      <c r="Q24" s="7">
        <v>38934.54</v>
      </c>
      <c r="R24" s="7" t="s">
        <v>54</v>
      </c>
      <c r="S24" s="7" t="s">
        <v>34</v>
      </c>
      <c r="T24" s="7" t="s">
        <v>46</v>
      </c>
      <c r="U24" s="7" t="s">
        <v>36</v>
      </c>
      <c r="V24" s="7" t="s">
        <v>37</v>
      </c>
      <c r="W24" s="7">
        <v>1</v>
      </c>
      <c r="X24" s="7" t="s">
        <v>38</v>
      </c>
      <c r="Y24" s="7">
        <v>1</v>
      </c>
      <c r="Z24" s="7" t="s">
        <v>58</v>
      </c>
    </row>
    <row r="25" spans="1:26" x14ac:dyDescent="0.35">
      <c r="A25" s="7" t="s">
        <v>130</v>
      </c>
      <c r="B25" s="8">
        <v>45930</v>
      </c>
      <c r="C25" s="7" t="s">
        <v>131</v>
      </c>
      <c r="D25" s="7" t="s">
        <v>80</v>
      </c>
      <c r="E25" s="7" t="s">
        <v>43</v>
      </c>
      <c r="F25" s="7">
        <v>56</v>
      </c>
      <c r="G25" s="7" t="s">
        <v>74</v>
      </c>
      <c r="H25" s="7" t="s">
        <v>31</v>
      </c>
      <c r="I25" s="7" t="s">
        <v>74</v>
      </c>
      <c r="J25" s="7" t="s">
        <v>53</v>
      </c>
      <c r="K25" s="7">
        <v>3</v>
      </c>
      <c r="L25" s="7">
        <v>24675</v>
      </c>
      <c r="M25" s="7">
        <v>15</v>
      </c>
      <c r="N25" s="7">
        <v>11103.75</v>
      </c>
      <c r="O25" s="7">
        <v>11325.82</v>
      </c>
      <c r="P25" s="7">
        <v>294</v>
      </c>
      <c r="Q25" s="7">
        <v>74541.070000000007</v>
      </c>
      <c r="R25" s="7" t="s">
        <v>83</v>
      </c>
      <c r="S25" s="7" t="s">
        <v>63</v>
      </c>
      <c r="T25" s="7" t="s">
        <v>95</v>
      </c>
      <c r="U25" s="7" t="s">
        <v>96</v>
      </c>
      <c r="V25" s="7" t="s">
        <v>57</v>
      </c>
      <c r="W25" s="7">
        <v>4</v>
      </c>
      <c r="X25" s="7" t="s">
        <v>38</v>
      </c>
      <c r="Y25" s="7">
        <v>4</v>
      </c>
      <c r="Z25" s="7" t="s">
        <v>39</v>
      </c>
    </row>
    <row r="26" spans="1:26" x14ac:dyDescent="0.35">
      <c r="A26" s="7" t="s">
        <v>132</v>
      </c>
      <c r="B26" s="8">
        <v>46107</v>
      </c>
      <c r="C26" s="7" t="s">
        <v>133</v>
      </c>
      <c r="D26" s="7" t="s">
        <v>108</v>
      </c>
      <c r="E26" s="7" t="s">
        <v>29</v>
      </c>
      <c r="F26" s="7">
        <v>30</v>
      </c>
      <c r="G26" s="7" t="s">
        <v>134</v>
      </c>
      <c r="H26" s="7" t="s">
        <v>31</v>
      </c>
      <c r="I26" s="7" t="s">
        <v>134</v>
      </c>
      <c r="J26" s="7" t="s">
        <v>125</v>
      </c>
      <c r="K26" s="7">
        <v>5</v>
      </c>
      <c r="L26" s="7">
        <v>1082</v>
      </c>
      <c r="M26" s="7">
        <v>20</v>
      </c>
      <c r="N26" s="7">
        <v>1082</v>
      </c>
      <c r="O26" s="7">
        <v>779.04</v>
      </c>
      <c r="P26" s="7">
        <v>274</v>
      </c>
      <c r="Q26" s="7">
        <v>5381.04</v>
      </c>
      <c r="R26" s="7" t="s">
        <v>45</v>
      </c>
      <c r="S26" s="7" t="s">
        <v>34</v>
      </c>
      <c r="T26" s="7" t="s">
        <v>35</v>
      </c>
      <c r="U26" s="7" t="s">
        <v>36</v>
      </c>
      <c r="V26" s="7" t="s">
        <v>37</v>
      </c>
      <c r="W26" s="7">
        <v>2</v>
      </c>
      <c r="X26" s="7" t="s">
        <v>38</v>
      </c>
      <c r="Y26" s="7">
        <v>2</v>
      </c>
      <c r="Z26" s="7" t="s">
        <v>91</v>
      </c>
    </row>
    <row r="27" spans="1:26" x14ac:dyDescent="0.35">
      <c r="A27" s="7" t="s">
        <v>135</v>
      </c>
      <c r="B27" s="8">
        <v>46049</v>
      </c>
      <c r="C27" s="7" t="s">
        <v>136</v>
      </c>
      <c r="D27" s="7" t="s">
        <v>73</v>
      </c>
      <c r="E27" s="7" t="s">
        <v>43</v>
      </c>
      <c r="F27" s="7">
        <v>48</v>
      </c>
      <c r="G27" s="7" t="s">
        <v>30</v>
      </c>
      <c r="H27" s="7" t="s">
        <v>31</v>
      </c>
      <c r="I27" s="7" t="s">
        <v>30</v>
      </c>
      <c r="J27" s="7" t="s">
        <v>102</v>
      </c>
      <c r="K27" s="7">
        <v>2</v>
      </c>
      <c r="L27" s="7">
        <v>971</v>
      </c>
      <c r="M27" s="7">
        <v>20</v>
      </c>
      <c r="N27" s="7">
        <v>388.4</v>
      </c>
      <c r="O27" s="7">
        <v>279.64999999999998</v>
      </c>
      <c r="P27" s="7">
        <v>249</v>
      </c>
      <c r="Q27" s="7">
        <v>2082.25</v>
      </c>
      <c r="R27" s="7" t="s">
        <v>83</v>
      </c>
      <c r="S27" s="7" t="s">
        <v>63</v>
      </c>
      <c r="T27" s="7" t="s">
        <v>35</v>
      </c>
      <c r="U27" s="7" t="s">
        <v>36</v>
      </c>
      <c r="V27" s="7" t="s">
        <v>37</v>
      </c>
      <c r="W27" s="7">
        <v>7</v>
      </c>
      <c r="X27" s="7" t="s">
        <v>38</v>
      </c>
      <c r="Y27" s="7">
        <v>2</v>
      </c>
      <c r="Z27" s="7" t="s">
        <v>39</v>
      </c>
    </row>
    <row r="28" spans="1:26" x14ac:dyDescent="0.35">
      <c r="A28" s="7" t="s">
        <v>137</v>
      </c>
      <c r="B28" s="8">
        <v>46116</v>
      </c>
      <c r="C28" s="7" t="s">
        <v>138</v>
      </c>
      <c r="D28" s="7" t="s">
        <v>111</v>
      </c>
      <c r="E28" s="7" t="s">
        <v>29</v>
      </c>
      <c r="F28" s="7">
        <v>43</v>
      </c>
      <c r="G28" s="7" t="s">
        <v>139</v>
      </c>
      <c r="H28" s="7" t="s">
        <v>31</v>
      </c>
      <c r="I28" s="7" t="s">
        <v>139</v>
      </c>
      <c r="J28" s="7" t="s">
        <v>53</v>
      </c>
      <c r="K28" s="7">
        <v>2</v>
      </c>
      <c r="L28" s="7">
        <v>12340</v>
      </c>
      <c r="M28" s="7">
        <v>10</v>
      </c>
      <c r="N28" s="7">
        <v>2468</v>
      </c>
      <c r="O28" s="7">
        <v>3998.16</v>
      </c>
      <c r="P28" s="7">
        <v>380</v>
      </c>
      <c r="Q28" s="7">
        <v>26590.16</v>
      </c>
      <c r="R28" s="7" t="s">
        <v>54</v>
      </c>
      <c r="S28" s="7" t="s">
        <v>63</v>
      </c>
      <c r="T28" s="7" t="s">
        <v>76</v>
      </c>
      <c r="U28" s="7" t="s">
        <v>77</v>
      </c>
      <c r="V28" s="7" t="s">
        <v>57</v>
      </c>
      <c r="W28" s="7">
        <v>3</v>
      </c>
      <c r="X28" s="7" t="s">
        <v>38</v>
      </c>
      <c r="Y28" s="7">
        <v>1</v>
      </c>
      <c r="Z28" s="7" t="s">
        <v>39</v>
      </c>
    </row>
    <row r="29" spans="1:26" x14ac:dyDescent="0.35">
      <c r="A29" s="7" t="s">
        <v>140</v>
      </c>
      <c r="B29" s="8">
        <v>45881</v>
      </c>
      <c r="C29" s="7" t="s">
        <v>141</v>
      </c>
      <c r="D29" s="7" t="s">
        <v>50</v>
      </c>
      <c r="E29" s="7" t="s">
        <v>29</v>
      </c>
      <c r="F29" s="7">
        <v>44</v>
      </c>
      <c r="G29" s="7" t="s">
        <v>94</v>
      </c>
      <c r="H29" s="7" t="s">
        <v>31</v>
      </c>
      <c r="I29" s="7" t="s">
        <v>94</v>
      </c>
      <c r="J29" s="7" t="s">
        <v>125</v>
      </c>
      <c r="K29" s="7">
        <v>4</v>
      </c>
      <c r="L29" s="7">
        <v>3291</v>
      </c>
      <c r="M29" s="7">
        <v>5</v>
      </c>
      <c r="N29" s="7">
        <v>658.2</v>
      </c>
      <c r="O29" s="7">
        <v>2251.04</v>
      </c>
      <c r="P29" s="7">
        <v>242</v>
      </c>
      <c r="Q29" s="7">
        <v>14998.84</v>
      </c>
      <c r="R29" s="7" t="s">
        <v>33</v>
      </c>
      <c r="S29" s="7" t="s">
        <v>63</v>
      </c>
      <c r="T29" s="7" t="s">
        <v>76</v>
      </c>
      <c r="U29" s="7" t="s">
        <v>77</v>
      </c>
      <c r="V29" s="7" t="s">
        <v>57</v>
      </c>
      <c r="W29" s="7">
        <v>1</v>
      </c>
      <c r="X29" s="7" t="s">
        <v>38</v>
      </c>
      <c r="Y29" s="7">
        <v>3</v>
      </c>
      <c r="Z29" s="7" t="s">
        <v>47</v>
      </c>
    </row>
    <row r="30" spans="1:26" x14ac:dyDescent="0.35">
      <c r="A30" s="7" t="s">
        <v>142</v>
      </c>
      <c r="B30" s="8">
        <v>45822</v>
      </c>
      <c r="C30" s="7" t="s">
        <v>143</v>
      </c>
      <c r="D30" s="7" t="s">
        <v>28</v>
      </c>
      <c r="E30" s="7" t="s">
        <v>43</v>
      </c>
      <c r="F30" s="7">
        <v>19</v>
      </c>
      <c r="G30" s="7" t="s">
        <v>134</v>
      </c>
      <c r="H30" s="7" t="s">
        <v>31</v>
      </c>
      <c r="I30" s="7" t="s">
        <v>134</v>
      </c>
      <c r="J30" s="7" t="s">
        <v>125</v>
      </c>
      <c r="K30" s="7">
        <v>3</v>
      </c>
      <c r="L30" s="7">
        <v>44392</v>
      </c>
      <c r="M30" s="7">
        <v>0</v>
      </c>
      <c r="N30" s="7">
        <v>0</v>
      </c>
      <c r="O30" s="7">
        <v>23971.68</v>
      </c>
      <c r="P30" s="7">
        <v>464</v>
      </c>
      <c r="Q30" s="7">
        <v>157611.68</v>
      </c>
      <c r="R30" s="7" t="s">
        <v>33</v>
      </c>
      <c r="S30" s="7" t="s">
        <v>34</v>
      </c>
      <c r="T30" s="7" t="s">
        <v>46</v>
      </c>
      <c r="U30" s="7" t="s">
        <v>36</v>
      </c>
      <c r="V30" s="7" t="s">
        <v>37</v>
      </c>
      <c r="W30" s="7">
        <v>9</v>
      </c>
      <c r="X30" s="7" t="s">
        <v>47</v>
      </c>
      <c r="Y30" s="7">
        <v>2</v>
      </c>
      <c r="Z30" s="7" t="s">
        <v>58</v>
      </c>
    </row>
    <row r="31" spans="1:26" x14ac:dyDescent="0.35">
      <c r="A31" s="7" t="s">
        <v>144</v>
      </c>
      <c r="B31" s="8">
        <v>46004</v>
      </c>
      <c r="C31" s="7" t="s">
        <v>145</v>
      </c>
      <c r="D31" s="7" t="s">
        <v>111</v>
      </c>
      <c r="E31" s="7" t="s">
        <v>43</v>
      </c>
      <c r="F31" s="7">
        <v>59</v>
      </c>
      <c r="G31" s="7" t="s">
        <v>94</v>
      </c>
      <c r="H31" s="7" t="s">
        <v>31</v>
      </c>
      <c r="I31" s="7" t="s">
        <v>94</v>
      </c>
      <c r="J31" s="7" t="s">
        <v>69</v>
      </c>
      <c r="K31" s="7">
        <v>2</v>
      </c>
      <c r="L31" s="7">
        <v>40547</v>
      </c>
      <c r="M31" s="7">
        <v>20</v>
      </c>
      <c r="N31" s="7">
        <v>16218.8</v>
      </c>
      <c r="O31" s="7">
        <v>11677.54</v>
      </c>
      <c r="P31" s="7">
        <v>177</v>
      </c>
      <c r="Q31" s="7">
        <v>76729.740000000005</v>
      </c>
      <c r="R31" s="7" t="s">
        <v>45</v>
      </c>
      <c r="S31" s="7" t="s">
        <v>34</v>
      </c>
      <c r="T31" s="7" t="s">
        <v>95</v>
      </c>
      <c r="U31" s="7" t="s">
        <v>96</v>
      </c>
      <c r="V31" s="7" t="s">
        <v>57</v>
      </c>
      <c r="W31" s="7">
        <v>2</v>
      </c>
      <c r="X31" s="7" t="s">
        <v>47</v>
      </c>
      <c r="Y31" s="7">
        <v>3</v>
      </c>
      <c r="Z31" s="7" t="s">
        <v>58</v>
      </c>
    </row>
    <row r="32" spans="1:26" x14ac:dyDescent="0.35">
      <c r="A32" s="7" t="s">
        <v>146</v>
      </c>
      <c r="B32" s="8">
        <v>45940</v>
      </c>
      <c r="C32" s="7" t="s">
        <v>147</v>
      </c>
      <c r="D32" s="7" t="s">
        <v>89</v>
      </c>
      <c r="E32" s="7" t="s">
        <v>29</v>
      </c>
      <c r="F32" s="7">
        <v>60</v>
      </c>
      <c r="G32" s="7" t="s">
        <v>30</v>
      </c>
      <c r="H32" s="7" t="s">
        <v>31</v>
      </c>
      <c r="I32" s="7" t="s">
        <v>30</v>
      </c>
      <c r="J32" s="7" t="s">
        <v>53</v>
      </c>
      <c r="K32" s="7">
        <v>5</v>
      </c>
      <c r="L32" s="7">
        <v>31394</v>
      </c>
      <c r="M32" s="7">
        <v>0</v>
      </c>
      <c r="N32" s="7">
        <v>0</v>
      </c>
      <c r="O32" s="7">
        <v>28254.6</v>
      </c>
      <c r="P32" s="7">
        <v>446</v>
      </c>
      <c r="Q32" s="7">
        <v>185670.6</v>
      </c>
      <c r="R32" s="7" t="s">
        <v>45</v>
      </c>
      <c r="S32" s="7" t="s">
        <v>34</v>
      </c>
      <c r="T32" s="7" t="s">
        <v>84</v>
      </c>
      <c r="U32" s="7" t="s">
        <v>85</v>
      </c>
      <c r="V32" s="7" t="s">
        <v>86</v>
      </c>
      <c r="W32" s="7">
        <v>3</v>
      </c>
      <c r="X32" s="7" t="s">
        <v>38</v>
      </c>
      <c r="Y32" s="7">
        <v>2</v>
      </c>
      <c r="Z32" s="7" t="s">
        <v>58</v>
      </c>
    </row>
    <row r="33" spans="1:26" x14ac:dyDescent="0.35">
      <c r="A33" s="7" t="s">
        <v>148</v>
      </c>
      <c r="B33" s="8">
        <v>46068</v>
      </c>
      <c r="C33" s="7" t="s">
        <v>149</v>
      </c>
      <c r="D33" s="7" t="s">
        <v>89</v>
      </c>
      <c r="E33" s="7" t="s">
        <v>29</v>
      </c>
      <c r="F33" s="7">
        <v>57</v>
      </c>
      <c r="G33" s="7" t="s">
        <v>90</v>
      </c>
      <c r="H33" s="7" t="s">
        <v>31</v>
      </c>
      <c r="I33" s="7" t="s">
        <v>90</v>
      </c>
      <c r="J33" s="7" t="s">
        <v>150</v>
      </c>
      <c r="K33" s="7">
        <v>2</v>
      </c>
      <c r="L33" s="7">
        <v>35379</v>
      </c>
      <c r="M33" s="7">
        <v>0</v>
      </c>
      <c r="N33" s="7">
        <v>0</v>
      </c>
      <c r="O33" s="7">
        <v>12736.44</v>
      </c>
      <c r="P33" s="7">
        <v>53</v>
      </c>
      <c r="Q33" s="7">
        <v>83547.44</v>
      </c>
      <c r="R33" s="7" t="s">
        <v>54</v>
      </c>
      <c r="S33" s="7" t="s">
        <v>63</v>
      </c>
      <c r="T33" s="7" t="s">
        <v>46</v>
      </c>
      <c r="U33" s="7" t="s">
        <v>36</v>
      </c>
      <c r="V33" s="7" t="s">
        <v>37</v>
      </c>
      <c r="W33" s="7">
        <v>4</v>
      </c>
      <c r="X33" s="7" t="s">
        <v>38</v>
      </c>
      <c r="Y33" s="7">
        <v>4</v>
      </c>
      <c r="Z33" s="7" t="s">
        <v>58</v>
      </c>
    </row>
    <row r="34" spans="1:26" x14ac:dyDescent="0.35">
      <c r="A34" s="7" t="s">
        <v>151</v>
      </c>
      <c r="B34" s="8">
        <v>45807</v>
      </c>
      <c r="C34" s="7" t="s">
        <v>152</v>
      </c>
      <c r="D34" s="7" t="s">
        <v>89</v>
      </c>
      <c r="E34" s="7" t="s">
        <v>29</v>
      </c>
      <c r="F34" s="7">
        <v>54</v>
      </c>
      <c r="G34" s="7" t="s">
        <v>51</v>
      </c>
      <c r="H34" s="7" t="s">
        <v>52</v>
      </c>
      <c r="I34" s="7" t="s">
        <v>51</v>
      </c>
      <c r="J34" s="7" t="s">
        <v>62</v>
      </c>
      <c r="K34" s="7">
        <v>1</v>
      </c>
      <c r="L34" s="7">
        <v>35566</v>
      </c>
      <c r="M34" s="7">
        <v>20</v>
      </c>
      <c r="N34" s="7">
        <v>7113.2</v>
      </c>
      <c r="O34" s="7">
        <v>5121.5</v>
      </c>
      <c r="P34" s="7">
        <v>467</v>
      </c>
      <c r="Q34" s="7">
        <v>34041.300000000003</v>
      </c>
      <c r="R34" s="7" t="s">
        <v>45</v>
      </c>
      <c r="S34" s="7" t="s">
        <v>34</v>
      </c>
      <c r="T34" s="7" t="s">
        <v>84</v>
      </c>
      <c r="U34" s="7" t="s">
        <v>85</v>
      </c>
      <c r="V34" s="7" t="s">
        <v>86</v>
      </c>
      <c r="W34" s="7">
        <v>5</v>
      </c>
      <c r="X34" s="7" t="s">
        <v>38</v>
      </c>
      <c r="Y34" s="7">
        <v>2</v>
      </c>
      <c r="Z34" s="7" t="s">
        <v>39</v>
      </c>
    </row>
    <row r="35" spans="1:26" x14ac:dyDescent="0.35">
      <c r="A35" s="7" t="s">
        <v>153</v>
      </c>
      <c r="B35" s="8">
        <v>45874</v>
      </c>
      <c r="C35" s="7" t="s">
        <v>154</v>
      </c>
      <c r="D35" s="7" t="s">
        <v>66</v>
      </c>
      <c r="E35" s="7" t="s">
        <v>43</v>
      </c>
      <c r="F35" s="7">
        <v>47</v>
      </c>
      <c r="G35" s="7" t="s">
        <v>90</v>
      </c>
      <c r="H35" s="7" t="s">
        <v>31</v>
      </c>
      <c r="I35" s="7" t="s">
        <v>90</v>
      </c>
      <c r="J35" s="7" t="s">
        <v>150</v>
      </c>
      <c r="K35" s="7">
        <v>1</v>
      </c>
      <c r="L35" s="7">
        <v>20264</v>
      </c>
      <c r="M35" s="7">
        <v>15</v>
      </c>
      <c r="N35" s="7">
        <v>3039.6</v>
      </c>
      <c r="O35" s="7">
        <v>3100.39</v>
      </c>
      <c r="P35" s="7">
        <v>365</v>
      </c>
      <c r="Q35" s="7">
        <v>20689.79</v>
      </c>
      <c r="R35" s="7" t="s">
        <v>33</v>
      </c>
      <c r="S35" s="7" t="s">
        <v>34</v>
      </c>
      <c r="T35" s="7" t="s">
        <v>103</v>
      </c>
      <c r="U35" s="7" t="s">
        <v>103</v>
      </c>
      <c r="V35" s="7" t="s">
        <v>57</v>
      </c>
      <c r="W35" s="7">
        <v>10</v>
      </c>
      <c r="X35" s="7" t="s">
        <v>47</v>
      </c>
      <c r="Y35" s="7">
        <v>2</v>
      </c>
      <c r="Z35" s="7" t="s">
        <v>91</v>
      </c>
    </row>
    <row r="36" spans="1:26" x14ac:dyDescent="0.35">
      <c r="A36" s="7" t="s">
        <v>155</v>
      </c>
      <c r="B36" s="8">
        <v>45982</v>
      </c>
      <c r="C36" s="7" t="s">
        <v>156</v>
      </c>
      <c r="D36" s="7" t="s">
        <v>61</v>
      </c>
      <c r="E36" s="7" t="s">
        <v>43</v>
      </c>
      <c r="F36" s="7">
        <v>37</v>
      </c>
      <c r="G36" s="7" t="s">
        <v>44</v>
      </c>
      <c r="H36" s="7" t="s">
        <v>31</v>
      </c>
      <c r="I36" s="7" t="s">
        <v>44</v>
      </c>
      <c r="J36" s="7" t="s">
        <v>125</v>
      </c>
      <c r="K36" s="7">
        <v>3</v>
      </c>
      <c r="L36" s="7">
        <v>32124</v>
      </c>
      <c r="M36" s="7">
        <v>5</v>
      </c>
      <c r="N36" s="7">
        <v>4818.6000000000004</v>
      </c>
      <c r="O36" s="7">
        <v>16479.61</v>
      </c>
      <c r="P36" s="7">
        <v>285</v>
      </c>
      <c r="Q36" s="7">
        <v>108318.01</v>
      </c>
      <c r="R36" s="7" t="s">
        <v>33</v>
      </c>
      <c r="S36" s="7" t="s">
        <v>34</v>
      </c>
      <c r="T36" s="7" t="s">
        <v>103</v>
      </c>
      <c r="U36" s="7" t="s">
        <v>103</v>
      </c>
      <c r="V36" s="7" t="s">
        <v>57</v>
      </c>
      <c r="W36" s="7">
        <v>9</v>
      </c>
      <c r="X36" s="7" t="s">
        <v>38</v>
      </c>
      <c r="Y36" s="7">
        <v>2</v>
      </c>
      <c r="Z36" s="7" t="s">
        <v>91</v>
      </c>
    </row>
    <row r="37" spans="1:26" x14ac:dyDescent="0.35">
      <c r="A37" s="7" t="s">
        <v>157</v>
      </c>
      <c r="B37" s="8">
        <v>46026</v>
      </c>
      <c r="C37" s="7" t="s">
        <v>158</v>
      </c>
      <c r="D37" s="7" t="s">
        <v>89</v>
      </c>
      <c r="E37" s="7" t="s">
        <v>29</v>
      </c>
      <c r="F37" s="7">
        <v>53</v>
      </c>
      <c r="G37" s="7" t="s">
        <v>51</v>
      </c>
      <c r="H37" s="7" t="s">
        <v>52</v>
      </c>
      <c r="I37" s="7" t="s">
        <v>51</v>
      </c>
      <c r="J37" s="7" t="s">
        <v>150</v>
      </c>
      <c r="K37" s="7">
        <v>5</v>
      </c>
      <c r="L37" s="7">
        <v>18427</v>
      </c>
      <c r="M37" s="7">
        <v>5</v>
      </c>
      <c r="N37" s="7">
        <v>4606.75</v>
      </c>
      <c r="O37" s="7">
        <v>15755.08</v>
      </c>
      <c r="P37" s="7">
        <v>210</v>
      </c>
      <c r="Q37" s="7">
        <v>103493.33</v>
      </c>
      <c r="R37" s="7" t="s">
        <v>54</v>
      </c>
      <c r="S37" s="7" t="s">
        <v>34</v>
      </c>
      <c r="T37" s="7" t="s">
        <v>84</v>
      </c>
      <c r="U37" s="7" t="s">
        <v>85</v>
      </c>
      <c r="V37" s="7" t="s">
        <v>86</v>
      </c>
      <c r="W37" s="7">
        <v>9</v>
      </c>
      <c r="X37" s="7" t="s">
        <v>47</v>
      </c>
      <c r="Y37" s="7">
        <v>2</v>
      </c>
      <c r="Z37" s="7" t="s">
        <v>47</v>
      </c>
    </row>
    <row r="38" spans="1:26" x14ac:dyDescent="0.35">
      <c r="A38" s="7" t="s">
        <v>159</v>
      </c>
      <c r="B38" s="8">
        <v>45821</v>
      </c>
      <c r="C38" s="7" t="s">
        <v>160</v>
      </c>
      <c r="D38" s="7" t="s">
        <v>28</v>
      </c>
      <c r="E38" s="7" t="s">
        <v>43</v>
      </c>
      <c r="F38" s="7">
        <v>57</v>
      </c>
      <c r="G38" s="7" t="s">
        <v>99</v>
      </c>
      <c r="H38" s="7" t="s">
        <v>52</v>
      </c>
      <c r="I38" s="7" t="s">
        <v>99</v>
      </c>
      <c r="J38" s="7" t="s">
        <v>112</v>
      </c>
      <c r="K38" s="7">
        <v>5</v>
      </c>
      <c r="L38" s="7">
        <v>43320</v>
      </c>
      <c r="M38" s="7">
        <v>10</v>
      </c>
      <c r="N38" s="7">
        <v>21660</v>
      </c>
      <c r="O38" s="7">
        <v>35089.199999999997</v>
      </c>
      <c r="P38" s="7">
        <v>103</v>
      </c>
      <c r="Q38" s="7">
        <v>230132.2</v>
      </c>
      <c r="R38" s="7" t="s">
        <v>54</v>
      </c>
      <c r="S38" s="7" t="s">
        <v>63</v>
      </c>
      <c r="T38" s="7" t="s">
        <v>76</v>
      </c>
      <c r="U38" s="7" t="s">
        <v>77</v>
      </c>
      <c r="V38" s="7" t="s">
        <v>57</v>
      </c>
      <c r="W38" s="7">
        <v>5</v>
      </c>
      <c r="X38" s="7" t="s">
        <v>38</v>
      </c>
      <c r="Y38" s="7">
        <v>5</v>
      </c>
      <c r="Z38" s="7" t="s">
        <v>47</v>
      </c>
    </row>
    <row r="39" spans="1:26" x14ac:dyDescent="0.35">
      <c r="A39" s="7" t="s">
        <v>161</v>
      </c>
      <c r="B39" s="8">
        <v>45911</v>
      </c>
      <c r="C39" s="7" t="s">
        <v>162</v>
      </c>
      <c r="D39" s="7" t="s">
        <v>111</v>
      </c>
      <c r="E39" s="7" t="s">
        <v>29</v>
      </c>
      <c r="F39" s="7">
        <v>52</v>
      </c>
      <c r="G39" s="7" t="s">
        <v>30</v>
      </c>
      <c r="H39" s="7" t="s">
        <v>31</v>
      </c>
      <c r="I39" s="7" t="s">
        <v>30</v>
      </c>
      <c r="J39" s="7" t="s">
        <v>150</v>
      </c>
      <c r="K39" s="7">
        <v>2</v>
      </c>
      <c r="L39" s="7">
        <v>2134</v>
      </c>
      <c r="M39" s="7">
        <v>0</v>
      </c>
      <c r="N39" s="7">
        <v>0</v>
      </c>
      <c r="O39" s="7">
        <v>768.24</v>
      </c>
      <c r="P39" s="7">
        <v>266</v>
      </c>
      <c r="Q39" s="7">
        <v>5302.24</v>
      </c>
      <c r="R39" s="7" t="s">
        <v>83</v>
      </c>
      <c r="S39" s="7" t="s">
        <v>63</v>
      </c>
      <c r="T39" s="7" t="s">
        <v>35</v>
      </c>
      <c r="U39" s="7" t="s">
        <v>36</v>
      </c>
      <c r="V39" s="7" t="s">
        <v>37</v>
      </c>
      <c r="W39" s="7">
        <v>10</v>
      </c>
      <c r="X39" s="7" t="s">
        <v>38</v>
      </c>
      <c r="Y39" s="7">
        <v>2</v>
      </c>
      <c r="Z39" s="7" t="s">
        <v>58</v>
      </c>
    </row>
    <row r="40" spans="1:26" x14ac:dyDescent="0.35">
      <c r="A40" s="7" t="s">
        <v>163</v>
      </c>
      <c r="B40" s="8">
        <v>45913</v>
      </c>
      <c r="C40" s="7" t="s">
        <v>164</v>
      </c>
      <c r="D40" s="7" t="s">
        <v>80</v>
      </c>
      <c r="E40" s="7" t="s">
        <v>29</v>
      </c>
      <c r="F40" s="7">
        <v>50</v>
      </c>
      <c r="G40" s="7" t="s">
        <v>51</v>
      </c>
      <c r="H40" s="7" t="s">
        <v>52</v>
      </c>
      <c r="I40" s="7" t="s">
        <v>51</v>
      </c>
      <c r="J40" s="7" t="s">
        <v>102</v>
      </c>
      <c r="K40" s="7">
        <v>2</v>
      </c>
      <c r="L40" s="7">
        <v>46564</v>
      </c>
      <c r="M40" s="7">
        <v>0</v>
      </c>
      <c r="N40" s="7">
        <v>0</v>
      </c>
      <c r="O40" s="7">
        <v>16763.04</v>
      </c>
      <c r="P40" s="7">
        <v>299</v>
      </c>
      <c r="Q40" s="7">
        <v>110190.04</v>
      </c>
      <c r="R40" s="7" t="s">
        <v>54</v>
      </c>
      <c r="S40" s="7" t="s">
        <v>34</v>
      </c>
      <c r="T40" s="7" t="s">
        <v>46</v>
      </c>
      <c r="U40" s="7" t="s">
        <v>36</v>
      </c>
      <c r="V40" s="7" t="s">
        <v>37</v>
      </c>
      <c r="W40" s="7">
        <v>10</v>
      </c>
      <c r="X40" s="7" t="s">
        <v>38</v>
      </c>
      <c r="Y40" s="7">
        <v>3</v>
      </c>
      <c r="Z40" s="7" t="s">
        <v>58</v>
      </c>
    </row>
    <row r="41" spans="1:26" x14ac:dyDescent="0.35">
      <c r="A41" s="7" t="s">
        <v>165</v>
      </c>
      <c r="B41" s="8">
        <v>46120</v>
      </c>
      <c r="C41" s="7" t="s">
        <v>166</v>
      </c>
      <c r="D41" s="7" t="s">
        <v>66</v>
      </c>
      <c r="E41" s="7" t="s">
        <v>29</v>
      </c>
      <c r="F41" s="7">
        <v>50</v>
      </c>
      <c r="G41" s="7" t="s">
        <v>44</v>
      </c>
      <c r="H41" s="7" t="s">
        <v>31</v>
      </c>
      <c r="I41" s="7" t="s">
        <v>44</v>
      </c>
      <c r="J41" s="7" t="s">
        <v>69</v>
      </c>
      <c r="K41" s="7">
        <v>1</v>
      </c>
      <c r="L41" s="7">
        <v>18376</v>
      </c>
      <c r="M41" s="7">
        <v>15</v>
      </c>
      <c r="N41" s="7">
        <v>2756.4</v>
      </c>
      <c r="O41" s="7">
        <v>2811.53</v>
      </c>
      <c r="P41" s="7">
        <v>486</v>
      </c>
      <c r="Q41" s="7">
        <v>18917.13</v>
      </c>
      <c r="R41" s="7" t="s">
        <v>33</v>
      </c>
      <c r="S41" s="7" t="s">
        <v>34</v>
      </c>
      <c r="T41" s="7" t="s">
        <v>70</v>
      </c>
      <c r="U41" s="7" t="s">
        <v>56</v>
      </c>
      <c r="V41" s="7" t="s">
        <v>57</v>
      </c>
      <c r="W41" s="7">
        <v>4</v>
      </c>
      <c r="X41" s="7" t="s">
        <v>38</v>
      </c>
      <c r="Y41" s="7">
        <v>2</v>
      </c>
      <c r="Z41" s="7" t="s">
        <v>91</v>
      </c>
    </row>
    <row r="42" spans="1:26" x14ac:dyDescent="0.35">
      <c r="A42" s="7" t="s">
        <v>167</v>
      </c>
      <c r="B42" s="8">
        <v>45776</v>
      </c>
      <c r="C42" s="7" t="s">
        <v>168</v>
      </c>
      <c r="D42" s="7" t="s">
        <v>61</v>
      </c>
      <c r="E42" s="7" t="s">
        <v>29</v>
      </c>
      <c r="F42" s="7">
        <v>31</v>
      </c>
      <c r="G42" s="7" t="s">
        <v>74</v>
      </c>
      <c r="H42" s="7" t="s">
        <v>31</v>
      </c>
      <c r="I42" s="7" t="s">
        <v>74</v>
      </c>
      <c r="J42" s="7" t="s">
        <v>125</v>
      </c>
      <c r="K42" s="7">
        <v>4</v>
      </c>
      <c r="L42" s="7">
        <v>27754</v>
      </c>
      <c r="M42" s="7">
        <v>20</v>
      </c>
      <c r="N42" s="7">
        <v>22203.200000000001</v>
      </c>
      <c r="O42" s="7">
        <v>15986.3</v>
      </c>
      <c r="P42" s="7">
        <v>275</v>
      </c>
      <c r="Q42" s="7">
        <v>105074.1</v>
      </c>
      <c r="R42" s="7" t="s">
        <v>45</v>
      </c>
      <c r="S42" s="7" t="s">
        <v>34</v>
      </c>
      <c r="T42" s="7" t="s">
        <v>76</v>
      </c>
      <c r="U42" s="7" t="s">
        <v>77</v>
      </c>
      <c r="V42" s="7" t="s">
        <v>57</v>
      </c>
      <c r="W42" s="7">
        <v>9</v>
      </c>
      <c r="X42" s="7" t="s">
        <v>38</v>
      </c>
      <c r="Y42" s="7">
        <v>3</v>
      </c>
      <c r="Z42" s="7" t="s">
        <v>58</v>
      </c>
    </row>
    <row r="43" spans="1:26" x14ac:dyDescent="0.35">
      <c r="A43" s="7" t="s">
        <v>169</v>
      </c>
      <c r="B43" s="8">
        <v>46061</v>
      </c>
      <c r="C43" s="7" t="s">
        <v>170</v>
      </c>
      <c r="D43" s="7" t="s">
        <v>108</v>
      </c>
      <c r="E43" s="7" t="s">
        <v>29</v>
      </c>
      <c r="F43" s="7">
        <v>48</v>
      </c>
      <c r="G43" s="7" t="s">
        <v>51</v>
      </c>
      <c r="H43" s="7" t="s">
        <v>52</v>
      </c>
      <c r="I43" s="7" t="s">
        <v>51</v>
      </c>
      <c r="J43" s="7" t="s">
        <v>62</v>
      </c>
      <c r="K43" s="7">
        <v>1</v>
      </c>
      <c r="L43" s="7">
        <v>13832</v>
      </c>
      <c r="M43" s="7">
        <v>5</v>
      </c>
      <c r="N43" s="7">
        <v>691.6</v>
      </c>
      <c r="O43" s="7">
        <v>2365.27</v>
      </c>
      <c r="P43" s="7">
        <v>391</v>
      </c>
      <c r="Q43" s="7">
        <v>15896.67</v>
      </c>
      <c r="R43" s="7" t="s">
        <v>54</v>
      </c>
      <c r="S43" s="7" t="s">
        <v>34</v>
      </c>
      <c r="T43" s="7" t="s">
        <v>55</v>
      </c>
      <c r="U43" s="7" t="s">
        <v>56</v>
      </c>
      <c r="V43" s="7" t="s">
        <v>57</v>
      </c>
      <c r="W43" s="7">
        <v>7</v>
      </c>
      <c r="X43" s="7" t="s">
        <v>38</v>
      </c>
      <c r="Y43" s="7">
        <v>2</v>
      </c>
      <c r="Z43" s="7" t="s">
        <v>39</v>
      </c>
    </row>
    <row r="44" spans="1:26" x14ac:dyDescent="0.35">
      <c r="A44" s="7" t="s">
        <v>171</v>
      </c>
      <c r="B44" s="8">
        <v>45980</v>
      </c>
      <c r="C44" s="7" t="s">
        <v>172</v>
      </c>
      <c r="D44" s="7" t="s">
        <v>61</v>
      </c>
      <c r="E44" s="7" t="s">
        <v>43</v>
      </c>
      <c r="F44" s="7">
        <v>57</v>
      </c>
      <c r="G44" s="7" t="s">
        <v>139</v>
      </c>
      <c r="H44" s="7" t="s">
        <v>31</v>
      </c>
      <c r="I44" s="7" t="s">
        <v>139</v>
      </c>
      <c r="J44" s="7" t="s">
        <v>112</v>
      </c>
      <c r="K44" s="7">
        <v>2</v>
      </c>
      <c r="L44" s="7">
        <v>48320</v>
      </c>
      <c r="M44" s="7">
        <v>0</v>
      </c>
      <c r="N44" s="7">
        <v>0</v>
      </c>
      <c r="O44" s="7">
        <v>17395.2</v>
      </c>
      <c r="P44" s="7">
        <v>415</v>
      </c>
      <c r="Q44" s="7">
        <v>114450.2</v>
      </c>
      <c r="R44" s="7" t="s">
        <v>83</v>
      </c>
      <c r="S44" s="7" t="s">
        <v>34</v>
      </c>
      <c r="T44" s="7" t="s">
        <v>55</v>
      </c>
      <c r="U44" s="7" t="s">
        <v>56</v>
      </c>
      <c r="V44" s="7" t="s">
        <v>57</v>
      </c>
      <c r="W44" s="7">
        <v>1</v>
      </c>
      <c r="X44" s="7" t="s">
        <v>47</v>
      </c>
      <c r="Y44" s="7">
        <v>4</v>
      </c>
      <c r="Z44" s="7" t="s">
        <v>39</v>
      </c>
    </row>
    <row r="45" spans="1:26" x14ac:dyDescent="0.35">
      <c r="A45" s="7" t="s">
        <v>173</v>
      </c>
      <c r="B45" s="8">
        <v>46019</v>
      </c>
      <c r="C45" s="7" t="s">
        <v>174</v>
      </c>
      <c r="D45" s="7" t="s">
        <v>50</v>
      </c>
      <c r="E45" s="7" t="s">
        <v>43</v>
      </c>
      <c r="F45" s="7">
        <v>35</v>
      </c>
      <c r="G45" s="7" t="s">
        <v>90</v>
      </c>
      <c r="H45" s="7" t="s">
        <v>31</v>
      </c>
      <c r="I45" s="7" t="s">
        <v>90</v>
      </c>
      <c r="J45" s="7" t="s">
        <v>102</v>
      </c>
      <c r="K45" s="7">
        <v>1</v>
      </c>
      <c r="L45" s="7">
        <v>2598</v>
      </c>
      <c r="M45" s="7">
        <v>5</v>
      </c>
      <c r="N45" s="7">
        <v>129.9</v>
      </c>
      <c r="O45" s="7">
        <v>444.26</v>
      </c>
      <c r="P45" s="7">
        <v>414</v>
      </c>
      <c r="Q45" s="7">
        <v>3326.36</v>
      </c>
      <c r="R45" s="7" t="s">
        <v>45</v>
      </c>
      <c r="S45" s="7" t="s">
        <v>34</v>
      </c>
      <c r="T45" s="7" t="s">
        <v>95</v>
      </c>
      <c r="U45" s="7" t="s">
        <v>96</v>
      </c>
      <c r="V45" s="7" t="s">
        <v>57</v>
      </c>
      <c r="W45" s="7">
        <v>7</v>
      </c>
      <c r="X45" s="7" t="s">
        <v>47</v>
      </c>
      <c r="Y45" s="7">
        <v>2</v>
      </c>
      <c r="Z45" s="7" t="s">
        <v>91</v>
      </c>
    </row>
    <row r="46" spans="1:26" x14ac:dyDescent="0.35">
      <c r="A46" s="7" t="s">
        <v>175</v>
      </c>
      <c r="B46" s="8">
        <v>45808</v>
      </c>
      <c r="C46" s="7" t="s">
        <v>176</v>
      </c>
      <c r="D46" s="7" t="s">
        <v>28</v>
      </c>
      <c r="E46" s="7" t="s">
        <v>29</v>
      </c>
      <c r="F46" s="7">
        <v>27</v>
      </c>
      <c r="G46" s="7" t="s">
        <v>44</v>
      </c>
      <c r="H46" s="7" t="s">
        <v>31</v>
      </c>
      <c r="I46" s="7" t="s">
        <v>44</v>
      </c>
      <c r="J46" s="7" t="s">
        <v>53</v>
      </c>
      <c r="K46" s="7">
        <v>4</v>
      </c>
      <c r="L46" s="7">
        <v>46065</v>
      </c>
      <c r="M46" s="7">
        <v>10</v>
      </c>
      <c r="N46" s="7">
        <v>18426</v>
      </c>
      <c r="O46" s="7">
        <v>29850.12</v>
      </c>
      <c r="P46" s="7">
        <v>96</v>
      </c>
      <c r="Q46" s="7">
        <v>195780.12</v>
      </c>
      <c r="R46" s="7" t="s">
        <v>54</v>
      </c>
      <c r="S46" s="7" t="s">
        <v>63</v>
      </c>
      <c r="T46" s="7" t="s">
        <v>55</v>
      </c>
      <c r="U46" s="7" t="s">
        <v>56</v>
      </c>
      <c r="V46" s="7" t="s">
        <v>57</v>
      </c>
      <c r="W46" s="7">
        <v>5</v>
      </c>
      <c r="X46" s="7" t="s">
        <v>47</v>
      </c>
      <c r="Y46" s="7">
        <v>1</v>
      </c>
      <c r="Z46" s="7" t="s">
        <v>91</v>
      </c>
    </row>
    <row r="47" spans="1:26" x14ac:dyDescent="0.35">
      <c r="A47" s="7" t="s">
        <v>177</v>
      </c>
      <c r="B47" s="8">
        <v>45826</v>
      </c>
      <c r="C47" s="7" t="s">
        <v>178</v>
      </c>
      <c r="D47" s="7" t="s">
        <v>66</v>
      </c>
      <c r="E47" s="7" t="s">
        <v>43</v>
      </c>
      <c r="F47" s="7">
        <v>57</v>
      </c>
      <c r="G47" s="7" t="s">
        <v>99</v>
      </c>
      <c r="H47" s="7" t="s">
        <v>52</v>
      </c>
      <c r="I47" s="7" t="s">
        <v>99</v>
      </c>
      <c r="J47" s="7" t="s">
        <v>32</v>
      </c>
      <c r="K47" s="7">
        <v>2</v>
      </c>
      <c r="L47" s="7">
        <v>33957</v>
      </c>
      <c r="M47" s="7">
        <v>15</v>
      </c>
      <c r="N47" s="7">
        <v>10187.1</v>
      </c>
      <c r="O47" s="7">
        <v>10390.84</v>
      </c>
      <c r="P47" s="7">
        <v>493</v>
      </c>
      <c r="Q47" s="7">
        <v>68610.740000000005</v>
      </c>
      <c r="R47" s="7" t="s">
        <v>83</v>
      </c>
      <c r="S47" s="7" t="s">
        <v>63</v>
      </c>
      <c r="T47" s="7" t="s">
        <v>35</v>
      </c>
      <c r="U47" s="7" t="s">
        <v>36</v>
      </c>
      <c r="V47" s="7" t="s">
        <v>37</v>
      </c>
      <c r="W47" s="7">
        <v>9</v>
      </c>
      <c r="X47" s="7" t="s">
        <v>38</v>
      </c>
      <c r="Y47" s="7">
        <v>1</v>
      </c>
      <c r="Z47" s="7" t="s">
        <v>39</v>
      </c>
    </row>
    <row r="48" spans="1:26" x14ac:dyDescent="0.35">
      <c r="A48" s="7" t="s">
        <v>179</v>
      </c>
      <c r="B48" s="8">
        <v>45904</v>
      </c>
      <c r="C48" s="7" t="s">
        <v>180</v>
      </c>
      <c r="D48" s="7" t="s">
        <v>108</v>
      </c>
      <c r="E48" s="7" t="s">
        <v>43</v>
      </c>
      <c r="F48" s="7">
        <v>31</v>
      </c>
      <c r="G48" s="7" t="s">
        <v>94</v>
      </c>
      <c r="H48" s="7" t="s">
        <v>31</v>
      </c>
      <c r="I48" s="7" t="s">
        <v>94</v>
      </c>
      <c r="J48" s="7" t="s">
        <v>53</v>
      </c>
      <c r="K48" s="7">
        <v>4</v>
      </c>
      <c r="L48" s="7">
        <v>34160</v>
      </c>
      <c r="M48" s="7">
        <v>10</v>
      </c>
      <c r="N48" s="7">
        <v>13664</v>
      </c>
      <c r="O48" s="7">
        <v>22135.68</v>
      </c>
      <c r="P48" s="7">
        <v>174</v>
      </c>
      <c r="Q48" s="7">
        <v>145285.68</v>
      </c>
      <c r="R48" s="7" t="s">
        <v>54</v>
      </c>
      <c r="S48" s="7" t="s">
        <v>63</v>
      </c>
      <c r="T48" s="7" t="s">
        <v>46</v>
      </c>
      <c r="U48" s="7" t="s">
        <v>36</v>
      </c>
      <c r="V48" s="7" t="s">
        <v>37</v>
      </c>
      <c r="W48" s="7">
        <v>6</v>
      </c>
      <c r="X48" s="7" t="s">
        <v>38</v>
      </c>
      <c r="Y48" s="7">
        <v>3</v>
      </c>
      <c r="Z48" s="7" t="s">
        <v>47</v>
      </c>
    </row>
    <row r="49" spans="1:26" x14ac:dyDescent="0.35">
      <c r="A49" s="7" t="s">
        <v>181</v>
      </c>
      <c r="B49" s="8">
        <v>45897</v>
      </c>
      <c r="C49" s="7" t="s">
        <v>182</v>
      </c>
      <c r="D49" s="7" t="s">
        <v>61</v>
      </c>
      <c r="E49" s="7" t="s">
        <v>43</v>
      </c>
      <c r="F49" s="7">
        <v>37</v>
      </c>
      <c r="G49" s="7" t="s">
        <v>94</v>
      </c>
      <c r="H49" s="7" t="s">
        <v>31</v>
      </c>
      <c r="I49" s="7" t="s">
        <v>94</v>
      </c>
      <c r="J49" s="7" t="s">
        <v>69</v>
      </c>
      <c r="K49" s="7">
        <v>2</v>
      </c>
      <c r="L49" s="7">
        <v>18482</v>
      </c>
      <c r="M49" s="7">
        <v>15</v>
      </c>
      <c r="N49" s="7">
        <v>5544.6</v>
      </c>
      <c r="O49" s="7">
        <v>5655.49</v>
      </c>
      <c r="P49" s="7">
        <v>78</v>
      </c>
      <c r="Q49" s="7">
        <v>37152.89</v>
      </c>
      <c r="R49" s="7" t="s">
        <v>33</v>
      </c>
      <c r="S49" s="7" t="s">
        <v>34</v>
      </c>
      <c r="T49" s="7" t="s">
        <v>95</v>
      </c>
      <c r="U49" s="7" t="s">
        <v>96</v>
      </c>
      <c r="V49" s="7" t="s">
        <v>57</v>
      </c>
      <c r="W49" s="7">
        <v>5</v>
      </c>
      <c r="X49" s="7" t="s">
        <v>38</v>
      </c>
      <c r="Y49" s="7">
        <v>3</v>
      </c>
      <c r="Z49" s="7" t="s">
        <v>91</v>
      </c>
    </row>
    <row r="50" spans="1:26" x14ac:dyDescent="0.35">
      <c r="A50" s="7" t="s">
        <v>183</v>
      </c>
      <c r="B50" s="8">
        <v>45920</v>
      </c>
      <c r="C50" s="7" t="s">
        <v>184</v>
      </c>
      <c r="D50" s="7" t="s">
        <v>42</v>
      </c>
      <c r="E50" s="7" t="s">
        <v>43</v>
      </c>
      <c r="F50" s="7">
        <v>55</v>
      </c>
      <c r="G50" s="7" t="s">
        <v>44</v>
      </c>
      <c r="H50" s="7" t="s">
        <v>31</v>
      </c>
      <c r="I50" s="7" t="s">
        <v>44</v>
      </c>
      <c r="J50" s="7" t="s">
        <v>102</v>
      </c>
      <c r="K50" s="7">
        <v>2</v>
      </c>
      <c r="L50" s="7">
        <v>40666</v>
      </c>
      <c r="M50" s="7">
        <v>10</v>
      </c>
      <c r="N50" s="7">
        <v>8133.2</v>
      </c>
      <c r="O50" s="7">
        <v>13175.78</v>
      </c>
      <c r="P50" s="7">
        <v>334</v>
      </c>
      <c r="Q50" s="7">
        <v>86708.58</v>
      </c>
      <c r="R50" s="7" t="s">
        <v>45</v>
      </c>
      <c r="S50" s="7" t="s">
        <v>63</v>
      </c>
      <c r="T50" s="7" t="s">
        <v>70</v>
      </c>
      <c r="U50" s="7" t="s">
        <v>56</v>
      </c>
      <c r="V50" s="7" t="s">
        <v>57</v>
      </c>
      <c r="W50" s="7">
        <v>8</v>
      </c>
      <c r="X50" s="7" t="s">
        <v>47</v>
      </c>
      <c r="Y50" s="7">
        <v>5</v>
      </c>
      <c r="Z50" s="7" t="s">
        <v>47</v>
      </c>
    </row>
    <row r="51" spans="1:26" x14ac:dyDescent="0.35">
      <c r="A51" s="7" t="s">
        <v>185</v>
      </c>
      <c r="B51" s="8">
        <v>45830</v>
      </c>
      <c r="C51" s="7" t="s">
        <v>152</v>
      </c>
      <c r="D51" s="7" t="s">
        <v>80</v>
      </c>
      <c r="E51" s="7" t="s">
        <v>43</v>
      </c>
      <c r="F51" s="7">
        <v>42</v>
      </c>
      <c r="G51" s="7" t="s">
        <v>74</v>
      </c>
      <c r="H51" s="7" t="s">
        <v>31</v>
      </c>
      <c r="I51" s="7" t="s">
        <v>74</v>
      </c>
      <c r="J51" s="7" t="s">
        <v>125</v>
      </c>
      <c r="K51" s="7">
        <v>4</v>
      </c>
      <c r="L51" s="7">
        <v>2535</v>
      </c>
      <c r="M51" s="7">
        <v>5</v>
      </c>
      <c r="N51" s="7">
        <v>507</v>
      </c>
      <c r="O51" s="7">
        <v>1733.94</v>
      </c>
      <c r="P51" s="7">
        <v>49</v>
      </c>
      <c r="Q51" s="7">
        <v>11415.94</v>
      </c>
      <c r="R51" s="7" t="s">
        <v>54</v>
      </c>
      <c r="S51" s="7" t="s">
        <v>34</v>
      </c>
      <c r="T51" s="7" t="s">
        <v>76</v>
      </c>
      <c r="U51" s="7" t="s">
        <v>77</v>
      </c>
      <c r="V51" s="7" t="s">
        <v>57</v>
      </c>
      <c r="W51" s="7">
        <v>3</v>
      </c>
      <c r="X51" s="7" t="s">
        <v>47</v>
      </c>
      <c r="Y51" s="7">
        <v>1</v>
      </c>
      <c r="Z51" s="7" t="s">
        <v>39</v>
      </c>
    </row>
    <row r="52" spans="1:26" x14ac:dyDescent="0.35">
      <c r="A52" s="7" t="s">
        <v>186</v>
      </c>
      <c r="B52" s="8">
        <v>45900</v>
      </c>
      <c r="C52" s="7" t="s">
        <v>187</v>
      </c>
      <c r="D52" s="7" t="s">
        <v>66</v>
      </c>
      <c r="E52" s="7" t="s">
        <v>29</v>
      </c>
      <c r="F52" s="7">
        <v>35</v>
      </c>
      <c r="G52" s="7" t="s">
        <v>90</v>
      </c>
      <c r="H52" s="7" t="s">
        <v>31</v>
      </c>
      <c r="I52" s="7" t="s">
        <v>90</v>
      </c>
      <c r="J52" s="7" t="s">
        <v>150</v>
      </c>
      <c r="K52" s="7">
        <v>3</v>
      </c>
      <c r="L52" s="7">
        <v>41574</v>
      </c>
      <c r="M52" s="7">
        <v>20</v>
      </c>
      <c r="N52" s="7">
        <v>24944.400000000001</v>
      </c>
      <c r="O52" s="7">
        <v>17959.97</v>
      </c>
      <c r="P52" s="7">
        <v>206</v>
      </c>
      <c r="Q52" s="7">
        <v>117943.57</v>
      </c>
      <c r="R52" s="7" t="s">
        <v>45</v>
      </c>
      <c r="S52" s="7" t="s">
        <v>34</v>
      </c>
      <c r="T52" s="7" t="s">
        <v>35</v>
      </c>
      <c r="U52" s="7" t="s">
        <v>36</v>
      </c>
      <c r="V52" s="7" t="s">
        <v>37</v>
      </c>
      <c r="W52" s="7">
        <v>10</v>
      </c>
      <c r="X52" s="7" t="s">
        <v>38</v>
      </c>
      <c r="Y52" s="7">
        <v>3</v>
      </c>
      <c r="Z52" s="7" t="s">
        <v>47</v>
      </c>
    </row>
    <row r="53" spans="1:26" x14ac:dyDescent="0.35">
      <c r="A53" s="7" t="s">
        <v>188</v>
      </c>
      <c r="B53" s="8">
        <v>45863</v>
      </c>
      <c r="C53" s="7" t="s">
        <v>189</v>
      </c>
      <c r="D53" s="7" t="s">
        <v>42</v>
      </c>
      <c r="E53" s="7" t="s">
        <v>43</v>
      </c>
      <c r="F53" s="7">
        <v>28</v>
      </c>
      <c r="G53" s="7" t="s">
        <v>74</v>
      </c>
      <c r="H53" s="7" t="s">
        <v>31</v>
      </c>
      <c r="I53" s="7" t="s">
        <v>74</v>
      </c>
      <c r="J53" s="7" t="s">
        <v>102</v>
      </c>
      <c r="K53" s="7">
        <v>3</v>
      </c>
      <c r="L53" s="7">
        <v>33177</v>
      </c>
      <c r="M53" s="7">
        <v>5</v>
      </c>
      <c r="N53" s="7">
        <v>4976.55</v>
      </c>
      <c r="O53" s="7">
        <v>17019.8</v>
      </c>
      <c r="P53" s="7">
        <v>56</v>
      </c>
      <c r="Q53" s="7">
        <v>111630.25</v>
      </c>
      <c r="R53" s="7" t="s">
        <v>83</v>
      </c>
      <c r="S53" s="7" t="s">
        <v>63</v>
      </c>
      <c r="T53" s="7" t="s">
        <v>35</v>
      </c>
      <c r="U53" s="7" t="s">
        <v>36</v>
      </c>
      <c r="V53" s="7" t="s">
        <v>37</v>
      </c>
      <c r="W53" s="7">
        <v>3</v>
      </c>
      <c r="X53" s="7" t="s">
        <v>47</v>
      </c>
      <c r="Y53" s="7">
        <v>3</v>
      </c>
      <c r="Z53" s="7" t="s">
        <v>58</v>
      </c>
    </row>
    <row r="54" spans="1:26" x14ac:dyDescent="0.35">
      <c r="A54" s="7" t="s">
        <v>190</v>
      </c>
      <c r="B54" s="8">
        <v>46019</v>
      </c>
      <c r="C54" s="7" t="s">
        <v>191</v>
      </c>
      <c r="D54" s="7" t="s">
        <v>42</v>
      </c>
      <c r="E54" s="7" t="s">
        <v>43</v>
      </c>
      <c r="F54" s="7">
        <v>47</v>
      </c>
      <c r="G54" s="7" t="s">
        <v>74</v>
      </c>
      <c r="H54" s="7" t="s">
        <v>31</v>
      </c>
      <c r="I54" s="7" t="s">
        <v>74</v>
      </c>
      <c r="J54" s="7" t="s">
        <v>150</v>
      </c>
      <c r="K54" s="7">
        <v>5</v>
      </c>
      <c r="L54" s="7">
        <v>1762</v>
      </c>
      <c r="M54" s="7">
        <v>20</v>
      </c>
      <c r="N54" s="7">
        <v>1762</v>
      </c>
      <c r="O54" s="7">
        <v>1268.6400000000001</v>
      </c>
      <c r="P54" s="7">
        <v>27</v>
      </c>
      <c r="Q54" s="7">
        <v>8343.64</v>
      </c>
      <c r="R54" s="7" t="s">
        <v>33</v>
      </c>
      <c r="S54" s="7" t="s">
        <v>63</v>
      </c>
      <c r="T54" s="7" t="s">
        <v>55</v>
      </c>
      <c r="U54" s="7" t="s">
        <v>56</v>
      </c>
      <c r="V54" s="7" t="s">
        <v>57</v>
      </c>
      <c r="W54" s="7">
        <v>4</v>
      </c>
      <c r="X54" s="7" t="s">
        <v>38</v>
      </c>
      <c r="Y54" s="7">
        <v>3</v>
      </c>
      <c r="Z54" s="7" t="s">
        <v>47</v>
      </c>
    </row>
    <row r="55" spans="1:26" x14ac:dyDescent="0.35">
      <c r="A55" s="7" t="s">
        <v>192</v>
      </c>
      <c r="B55" s="8">
        <v>45922</v>
      </c>
      <c r="C55" s="7" t="s">
        <v>193</v>
      </c>
      <c r="D55" s="7" t="s">
        <v>73</v>
      </c>
      <c r="E55" s="7" t="s">
        <v>43</v>
      </c>
      <c r="F55" s="7">
        <v>47</v>
      </c>
      <c r="G55" s="7" t="s">
        <v>94</v>
      </c>
      <c r="H55" s="7" t="s">
        <v>31</v>
      </c>
      <c r="I55" s="7" t="s">
        <v>1701</v>
      </c>
      <c r="J55" s="7" t="s">
        <v>62</v>
      </c>
      <c r="K55" s="7">
        <v>2</v>
      </c>
      <c r="L55" s="7">
        <v>16428</v>
      </c>
      <c r="M55" s="7">
        <v>20</v>
      </c>
      <c r="N55" s="7">
        <v>6571.2</v>
      </c>
      <c r="O55" s="7">
        <v>4731.26</v>
      </c>
      <c r="P55" s="7">
        <v>94</v>
      </c>
      <c r="Q55" s="7">
        <v>31110.06</v>
      </c>
      <c r="R55" s="7" t="s">
        <v>45</v>
      </c>
      <c r="S55" s="7" t="s">
        <v>63</v>
      </c>
      <c r="T55" s="7" t="s">
        <v>103</v>
      </c>
      <c r="U55" s="7" t="s">
        <v>103</v>
      </c>
      <c r="V55" s="7" t="s">
        <v>57</v>
      </c>
      <c r="W55" s="7">
        <v>1</v>
      </c>
      <c r="X55" s="7" t="s">
        <v>38</v>
      </c>
      <c r="Y55" s="7">
        <v>4</v>
      </c>
      <c r="Z55" s="7" t="s">
        <v>39</v>
      </c>
    </row>
    <row r="56" spans="1:26" x14ac:dyDescent="0.35">
      <c r="A56" s="7" t="s">
        <v>194</v>
      </c>
      <c r="B56" s="8">
        <v>46087</v>
      </c>
      <c r="C56" s="7" t="s">
        <v>195</v>
      </c>
      <c r="D56" s="7" t="s">
        <v>50</v>
      </c>
      <c r="E56" s="7" t="s">
        <v>29</v>
      </c>
      <c r="F56" s="7">
        <v>27</v>
      </c>
      <c r="G56" s="7" t="s">
        <v>94</v>
      </c>
      <c r="H56" s="7" t="s">
        <v>31</v>
      </c>
      <c r="I56" s="7" t="s">
        <v>94</v>
      </c>
      <c r="J56" s="7" t="s">
        <v>112</v>
      </c>
      <c r="K56" s="7">
        <v>3</v>
      </c>
      <c r="L56" s="7">
        <v>17615</v>
      </c>
      <c r="M56" s="7">
        <v>0</v>
      </c>
      <c r="N56" s="7">
        <v>0</v>
      </c>
      <c r="O56" s="7">
        <v>9512.1</v>
      </c>
      <c r="P56" s="7">
        <v>128</v>
      </c>
      <c r="Q56" s="7">
        <v>62485.1</v>
      </c>
      <c r="R56" s="7" t="s">
        <v>33</v>
      </c>
      <c r="S56" s="7" t="s">
        <v>34</v>
      </c>
      <c r="T56" s="7" t="s">
        <v>70</v>
      </c>
      <c r="U56" s="7" t="s">
        <v>56</v>
      </c>
      <c r="V56" s="7" t="s">
        <v>57</v>
      </c>
      <c r="W56" s="7">
        <v>5</v>
      </c>
      <c r="X56" s="7" t="s">
        <v>38</v>
      </c>
      <c r="Y56" s="7">
        <v>4</v>
      </c>
      <c r="Z56" s="7" t="s">
        <v>58</v>
      </c>
    </row>
    <row r="57" spans="1:26" x14ac:dyDescent="0.35">
      <c r="A57" s="7" t="s">
        <v>196</v>
      </c>
      <c r="B57" s="8">
        <v>45819</v>
      </c>
      <c r="C57" s="7" t="s">
        <v>147</v>
      </c>
      <c r="D57" s="7" t="s">
        <v>80</v>
      </c>
      <c r="E57" s="7" t="s">
        <v>29</v>
      </c>
      <c r="F57" s="7">
        <v>50</v>
      </c>
      <c r="G57" s="7" t="s">
        <v>99</v>
      </c>
      <c r="H57" s="7" t="s">
        <v>52</v>
      </c>
      <c r="I57" s="7" t="s">
        <v>99</v>
      </c>
      <c r="J57" s="7" t="s">
        <v>32</v>
      </c>
      <c r="K57" s="7">
        <v>2</v>
      </c>
      <c r="L57" s="7">
        <v>18078</v>
      </c>
      <c r="M57" s="7">
        <v>10</v>
      </c>
      <c r="N57" s="7">
        <v>3615.6</v>
      </c>
      <c r="O57" s="7">
        <v>5857.27</v>
      </c>
      <c r="P57" s="7">
        <v>92</v>
      </c>
      <c r="Q57" s="7">
        <v>38489.67</v>
      </c>
      <c r="R57" s="7" t="s">
        <v>33</v>
      </c>
      <c r="S57" s="7" t="s">
        <v>63</v>
      </c>
      <c r="T57" s="7" t="s">
        <v>76</v>
      </c>
      <c r="U57" s="7" t="s">
        <v>77</v>
      </c>
      <c r="V57" s="7" t="s">
        <v>57</v>
      </c>
      <c r="W57" s="7">
        <v>9</v>
      </c>
      <c r="X57" s="7" t="s">
        <v>38</v>
      </c>
      <c r="Y57" s="7">
        <v>2</v>
      </c>
      <c r="Z57" s="7" t="s">
        <v>47</v>
      </c>
    </row>
    <row r="58" spans="1:26" x14ac:dyDescent="0.35">
      <c r="A58" s="7" t="s">
        <v>197</v>
      </c>
      <c r="B58" s="8">
        <v>45860</v>
      </c>
      <c r="C58" s="7" t="s">
        <v>198</v>
      </c>
      <c r="D58" s="7" t="s">
        <v>61</v>
      </c>
      <c r="E58" s="7" t="s">
        <v>43</v>
      </c>
      <c r="F58" s="7">
        <v>33</v>
      </c>
      <c r="G58" s="7" t="s">
        <v>90</v>
      </c>
      <c r="H58" s="7" t="s">
        <v>31</v>
      </c>
      <c r="I58" s="7" t="s">
        <v>90</v>
      </c>
      <c r="J58" s="7" t="s">
        <v>102</v>
      </c>
      <c r="K58" s="7">
        <v>1</v>
      </c>
      <c r="L58" s="7">
        <v>4209</v>
      </c>
      <c r="M58" s="7">
        <v>20</v>
      </c>
      <c r="N58" s="7">
        <v>841.8</v>
      </c>
      <c r="O58" s="7">
        <v>606.1</v>
      </c>
      <c r="P58" s="7">
        <v>108</v>
      </c>
      <c r="Q58" s="7">
        <v>4081.3</v>
      </c>
      <c r="R58" s="7" t="s">
        <v>33</v>
      </c>
      <c r="S58" s="7" t="s">
        <v>34</v>
      </c>
      <c r="T58" s="7" t="s">
        <v>76</v>
      </c>
      <c r="U58" s="7" t="s">
        <v>77</v>
      </c>
      <c r="V58" s="7" t="s">
        <v>57</v>
      </c>
      <c r="W58" s="7">
        <v>8</v>
      </c>
      <c r="X58" s="7" t="s">
        <v>38</v>
      </c>
      <c r="Y58" s="7">
        <v>5</v>
      </c>
      <c r="Z58" s="7" t="s">
        <v>91</v>
      </c>
    </row>
    <row r="59" spans="1:26" x14ac:dyDescent="0.35">
      <c r="A59" s="7" t="s">
        <v>199</v>
      </c>
      <c r="B59" s="8">
        <v>45817</v>
      </c>
      <c r="C59" s="7" t="s">
        <v>200</v>
      </c>
      <c r="D59" s="7" t="s">
        <v>66</v>
      </c>
      <c r="E59" s="7" t="s">
        <v>29</v>
      </c>
      <c r="F59" s="7">
        <v>20</v>
      </c>
      <c r="G59" s="7" t="s">
        <v>90</v>
      </c>
      <c r="H59" s="7" t="s">
        <v>31</v>
      </c>
      <c r="I59" s="7" t="s">
        <v>90</v>
      </c>
      <c r="J59" s="7" t="s">
        <v>201</v>
      </c>
      <c r="K59" s="7">
        <v>5</v>
      </c>
      <c r="L59" s="7">
        <v>32244</v>
      </c>
      <c r="M59" s="7">
        <v>5</v>
      </c>
      <c r="N59" s="7">
        <v>8061</v>
      </c>
      <c r="O59" s="7">
        <v>27568.62</v>
      </c>
      <c r="P59" s="7">
        <v>248</v>
      </c>
      <c r="Q59" s="7">
        <v>180975.62</v>
      </c>
      <c r="R59" s="7" t="s">
        <v>33</v>
      </c>
      <c r="S59" s="7" t="s">
        <v>34</v>
      </c>
      <c r="T59" s="7" t="s">
        <v>46</v>
      </c>
      <c r="U59" s="7" t="s">
        <v>36</v>
      </c>
      <c r="V59" s="7" t="s">
        <v>37</v>
      </c>
      <c r="W59" s="7">
        <v>6</v>
      </c>
      <c r="X59" s="7" t="s">
        <v>38</v>
      </c>
      <c r="Y59" s="7">
        <v>2</v>
      </c>
      <c r="Z59" s="7" t="s">
        <v>58</v>
      </c>
    </row>
    <row r="60" spans="1:26" x14ac:dyDescent="0.35">
      <c r="A60" s="7" t="s">
        <v>202</v>
      </c>
      <c r="B60" s="8">
        <v>46037</v>
      </c>
      <c r="C60" s="7" t="s">
        <v>203</v>
      </c>
      <c r="D60" s="7" t="s">
        <v>42</v>
      </c>
      <c r="E60" s="7" t="s">
        <v>43</v>
      </c>
      <c r="F60" s="7">
        <v>40</v>
      </c>
      <c r="G60" s="7" t="s">
        <v>67</v>
      </c>
      <c r="H60" s="7" t="s">
        <v>68</v>
      </c>
      <c r="I60" s="7" t="s">
        <v>67</v>
      </c>
      <c r="J60" s="7" t="s">
        <v>150</v>
      </c>
      <c r="K60" s="7">
        <v>2</v>
      </c>
      <c r="L60" s="7">
        <v>17758</v>
      </c>
      <c r="M60" s="7">
        <v>10</v>
      </c>
      <c r="N60" s="7">
        <v>3551.6</v>
      </c>
      <c r="O60" s="7">
        <v>5753.59</v>
      </c>
      <c r="P60" s="7">
        <v>218</v>
      </c>
      <c r="Q60" s="7">
        <v>37935.99</v>
      </c>
      <c r="R60" s="7" t="s">
        <v>45</v>
      </c>
      <c r="S60" s="7" t="s">
        <v>63</v>
      </c>
      <c r="T60" s="7" t="s">
        <v>46</v>
      </c>
      <c r="U60" s="7" t="s">
        <v>36</v>
      </c>
      <c r="V60" s="7" t="s">
        <v>37</v>
      </c>
      <c r="W60" s="7">
        <v>9</v>
      </c>
      <c r="X60" s="7" t="s">
        <v>47</v>
      </c>
      <c r="Y60" s="7">
        <v>4</v>
      </c>
      <c r="Z60" s="7" t="s">
        <v>58</v>
      </c>
    </row>
    <row r="61" spans="1:26" x14ac:dyDescent="0.35">
      <c r="A61" s="7" t="s">
        <v>204</v>
      </c>
      <c r="B61" s="8">
        <v>46032</v>
      </c>
      <c r="C61" s="7" t="s">
        <v>205</v>
      </c>
      <c r="D61" s="7" t="s">
        <v>108</v>
      </c>
      <c r="E61" s="7" t="s">
        <v>43</v>
      </c>
      <c r="F61" s="7">
        <v>26</v>
      </c>
      <c r="G61" s="7" t="s">
        <v>139</v>
      </c>
      <c r="H61" s="7" t="s">
        <v>31</v>
      </c>
      <c r="I61" s="7" t="s">
        <v>139</v>
      </c>
      <c r="J61" s="7" t="s">
        <v>102</v>
      </c>
      <c r="K61" s="7">
        <v>3</v>
      </c>
      <c r="L61" s="7">
        <v>49447</v>
      </c>
      <c r="M61" s="7">
        <v>0</v>
      </c>
      <c r="N61" s="7">
        <v>0</v>
      </c>
      <c r="O61" s="7">
        <v>26701.38</v>
      </c>
      <c r="P61" s="7">
        <v>5</v>
      </c>
      <c r="Q61" s="7">
        <v>175047.38</v>
      </c>
      <c r="R61" s="7" t="s">
        <v>33</v>
      </c>
      <c r="S61" s="7" t="s">
        <v>34</v>
      </c>
      <c r="T61" s="7" t="s">
        <v>76</v>
      </c>
      <c r="U61" s="7" t="s">
        <v>77</v>
      </c>
      <c r="V61" s="7" t="s">
        <v>57</v>
      </c>
      <c r="W61" s="7">
        <v>3</v>
      </c>
      <c r="X61" s="7" t="s">
        <v>38</v>
      </c>
      <c r="Y61" s="7">
        <v>1</v>
      </c>
      <c r="Z61" s="7" t="s">
        <v>58</v>
      </c>
    </row>
    <row r="62" spans="1:26" x14ac:dyDescent="0.35">
      <c r="A62" s="7" t="s">
        <v>206</v>
      </c>
      <c r="B62" s="8">
        <v>45997</v>
      </c>
      <c r="C62" s="7" t="s">
        <v>207</v>
      </c>
      <c r="D62" s="7" t="s">
        <v>108</v>
      </c>
      <c r="E62" s="7" t="s">
        <v>29</v>
      </c>
      <c r="F62" s="7">
        <v>55</v>
      </c>
      <c r="G62" s="7" t="s">
        <v>94</v>
      </c>
      <c r="H62" s="7" t="s">
        <v>31</v>
      </c>
      <c r="I62" s="7" t="s">
        <v>94</v>
      </c>
      <c r="J62" s="7" t="s">
        <v>53</v>
      </c>
      <c r="K62" s="7">
        <v>4</v>
      </c>
      <c r="L62" s="7">
        <v>44629</v>
      </c>
      <c r="M62" s="7">
        <v>0</v>
      </c>
      <c r="N62" s="7">
        <v>0</v>
      </c>
      <c r="O62" s="7">
        <v>32132.880000000001</v>
      </c>
      <c r="P62" s="7">
        <v>182</v>
      </c>
      <c r="Q62" s="7">
        <v>210830.88</v>
      </c>
      <c r="R62" s="7" t="s">
        <v>83</v>
      </c>
      <c r="S62" s="7" t="s">
        <v>34</v>
      </c>
      <c r="T62" s="7" t="s">
        <v>95</v>
      </c>
      <c r="U62" s="7" t="s">
        <v>96</v>
      </c>
      <c r="V62" s="7" t="s">
        <v>57</v>
      </c>
      <c r="W62" s="7">
        <v>6</v>
      </c>
      <c r="X62" s="7" t="s">
        <v>47</v>
      </c>
      <c r="Y62" s="7">
        <v>2</v>
      </c>
      <c r="Z62" s="7" t="s">
        <v>47</v>
      </c>
    </row>
    <row r="63" spans="1:26" x14ac:dyDescent="0.35">
      <c r="A63" s="7" t="s">
        <v>208</v>
      </c>
      <c r="B63" s="8">
        <v>45927</v>
      </c>
      <c r="C63" s="7" t="s">
        <v>209</v>
      </c>
      <c r="D63" s="7" t="s">
        <v>61</v>
      </c>
      <c r="E63" s="7" t="s">
        <v>29</v>
      </c>
      <c r="F63" s="7">
        <v>43</v>
      </c>
      <c r="G63" s="7" t="s">
        <v>134</v>
      </c>
      <c r="H63" s="7" t="s">
        <v>31</v>
      </c>
      <c r="I63" s="7" t="s">
        <v>134</v>
      </c>
      <c r="J63" s="7" t="s">
        <v>69</v>
      </c>
      <c r="K63" s="7">
        <v>2</v>
      </c>
      <c r="L63" s="7">
        <v>35049</v>
      </c>
      <c r="M63" s="7">
        <v>10</v>
      </c>
      <c r="N63" s="7">
        <v>7009.8</v>
      </c>
      <c r="O63" s="7">
        <v>11355.88</v>
      </c>
      <c r="P63" s="7">
        <v>249</v>
      </c>
      <c r="Q63" s="7">
        <v>74693.08</v>
      </c>
      <c r="R63" s="7" t="s">
        <v>33</v>
      </c>
      <c r="S63" s="7" t="s">
        <v>34</v>
      </c>
      <c r="T63" s="7" t="s">
        <v>35</v>
      </c>
      <c r="U63" s="7" t="s">
        <v>36</v>
      </c>
      <c r="V63" s="7" t="s">
        <v>37</v>
      </c>
      <c r="W63" s="7">
        <v>1</v>
      </c>
      <c r="X63" s="7" t="s">
        <v>47</v>
      </c>
      <c r="Y63" s="7">
        <v>1</v>
      </c>
      <c r="Z63" s="7" t="s">
        <v>58</v>
      </c>
    </row>
    <row r="64" spans="1:26" x14ac:dyDescent="0.35">
      <c r="A64" s="7" t="s">
        <v>210</v>
      </c>
      <c r="B64" s="8">
        <v>45881</v>
      </c>
      <c r="C64" s="7" t="s">
        <v>211</v>
      </c>
      <c r="D64" s="7" t="s">
        <v>50</v>
      </c>
      <c r="E64" s="7" t="s">
        <v>43</v>
      </c>
      <c r="F64" s="7">
        <v>49</v>
      </c>
      <c r="G64" s="7" t="s">
        <v>44</v>
      </c>
      <c r="H64" s="7" t="s">
        <v>31</v>
      </c>
      <c r="I64" s="7" t="s">
        <v>44</v>
      </c>
      <c r="J64" s="7" t="s">
        <v>32</v>
      </c>
      <c r="K64" s="7">
        <v>4</v>
      </c>
      <c r="L64" s="7">
        <v>15260</v>
      </c>
      <c r="M64" s="7">
        <v>5</v>
      </c>
      <c r="N64" s="7">
        <v>3052</v>
      </c>
      <c r="O64" s="7">
        <v>10437.84</v>
      </c>
      <c r="P64" s="7">
        <v>466</v>
      </c>
      <c r="Q64" s="7">
        <v>68891.839999999997</v>
      </c>
      <c r="R64" s="7" t="s">
        <v>54</v>
      </c>
      <c r="S64" s="7" t="s">
        <v>34</v>
      </c>
      <c r="T64" s="7" t="s">
        <v>35</v>
      </c>
      <c r="U64" s="7" t="s">
        <v>36</v>
      </c>
      <c r="V64" s="7" t="s">
        <v>37</v>
      </c>
      <c r="W64" s="7">
        <v>2</v>
      </c>
      <c r="X64" s="7" t="s">
        <v>47</v>
      </c>
      <c r="Y64" s="7">
        <v>2</v>
      </c>
      <c r="Z64" s="7" t="s">
        <v>39</v>
      </c>
    </row>
    <row r="65" spans="1:26" x14ac:dyDescent="0.35">
      <c r="A65" s="7" t="s">
        <v>212</v>
      </c>
      <c r="B65" s="8">
        <v>46094</v>
      </c>
      <c r="C65" s="7" t="s">
        <v>213</v>
      </c>
      <c r="D65" s="7" t="s">
        <v>80</v>
      </c>
      <c r="E65" s="7" t="s">
        <v>29</v>
      </c>
      <c r="F65" s="7">
        <v>24</v>
      </c>
      <c r="G65" s="7" t="s">
        <v>139</v>
      </c>
      <c r="H65" s="7" t="s">
        <v>31</v>
      </c>
      <c r="I65" s="7" t="s">
        <v>139</v>
      </c>
      <c r="J65" s="7" t="s">
        <v>125</v>
      </c>
      <c r="K65" s="7">
        <v>4</v>
      </c>
      <c r="L65" s="7">
        <v>45316</v>
      </c>
      <c r="M65" s="7">
        <v>15</v>
      </c>
      <c r="N65" s="7">
        <v>27189.599999999999</v>
      </c>
      <c r="O65" s="7">
        <v>27733.39</v>
      </c>
      <c r="P65" s="7">
        <v>203</v>
      </c>
      <c r="Q65" s="7">
        <v>182010.79</v>
      </c>
      <c r="R65" s="7" t="s">
        <v>33</v>
      </c>
      <c r="S65" s="7" t="s">
        <v>34</v>
      </c>
      <c r="T65" s="7" t="s">
        <v>95</v>
      </c>
      <c r="U65" s="7" t="s">
        <v>96</v>
      </c>
      <c r="V65" s="7" t="s">
        <v>57</v>
      </c>
      <c r="W65" s="7">
        <v>5</v>
      </c>
      <c r="X65" s="7" t="s">
        <v>38</v>
      </c>
      <c r="Y65" s="7">
        <v>4</v>
      </c>
      <c r="Z65" s="7" t="s">
        <v>39</v>
      </c>
    </row>
    <row r="66" spans="1:26" x14ac:dyDescent="0.35">
      <c r="A66" s="7" t="s">
        <v>214</v>
      </c>
      <c r="B66" s="8">
        <v>45801</v>
      </c>
      <c r="C66" s="7" t="s">
        <v>215</v>
      </c>
      <c r="D66" s="7" t="s">
        <v>73</v>
      </c>
      <c r="E66" s="7" t="s">
        <v>43</v>
      </c>
      <c r="F66" s="7">
        <v>34</v>
      </c>
      <c r="G66" s="7" t="s">
        <v>74</v>
      </c>
      <c r="H66" s="7" t="s">
        <v>31</v>
      </c>
      <c r="I66" s="7" t="s">
        <v>74</v>
      </c>
      <c r="J66" s="7" t="s">
        <v>75</v>
      </c>
      <c r="K66" s="7">
        <v>3</v>
      </c>
      <c r="L66" s="7">
        <v>1028</v>
      </c>
      <c r="M66" s="7">
        <v>5</v>
      </c>
      <c r="N66" s="7">
        <v>154.19999999999999</v>
      </c>
      <c r="O66" s="7">
        <v>527.36</v>
      </c>
      <c r="P66" s="7">
        <v>194</v>
      </c>
      <c r="Q66" s="7">
        <v>3651.16</v>
      </c>
      <c r="R66" s="7" t="s">
        <v>83</v>
      </c>
      <c r="S66" s="7" t="s">
        <v>63</v>
      </c>
      <c r="T66" s="7" t="s">
        <v>46</v>
      </c>
      <c r="U66" s="7" t="s">
        <v>36</v>
      </c>
      <c r="V66" s="7" t="s">
        <v>37</v>
      </c>
      <c r="W66" s="7">
        <v>2</v>
      </c>
      <c r="X66" s="7" t="s">
        <v>47</v>
      </c>
      <c r="Y66" s="7">
        <v>2</v>
      </c>
      <c r="Z66" s="7" t="s">
        <v>58</v>
      </c>
    </row>
    <row r="67" spans="1:26" x14ac:dyDescent="0.35">
      <c r="A67" s="7" t="s">
        <v>216</v>
      </c>
      <c r="B67" s="8">
        <v>45886</v>
      </c>
      <c r="C67" s="7" t="s">
        <v>217</v>
      </c>
      <c r="D67" s="7" t="s">
        <v>42</v>
      </c>
      <c r="E67" s="7" t="s">
        <v>43</v>
      </c>
      <c r="F67" s="7">
        <v>56</v>
      </c>
      <c r="G67" s="7" t="s">
        <v>44</v>
      </c>
      <c r="H67" s="7" t="s">
        <v>31</v>
      </c>
      <c r="I67" s="7" t="s">
        <v>44</v>
      </c>
      <c r="J67" s="7" t="s">
        <v>75</v>
      </c>
      <c r="K67" s="7">
        <v>1</v>
      </c>
      <c r="L67" s="7">
        <v>32156</v>
      </c>
      <c r="M67" s="7">
        <v>10</v>
      </c>
      <c r="N67" s="7">
        <v>3215.6</v>
      </c>
      <c r="O67" s="7">
        <v>5209.2700000000004</v>
      </c>
      <c r="P67" s="7">
        <v>312</v>
      </c>
      <c r="Q67" s="7">
        <v>34461.67</v>
      </c>
      <c r="R67" s="7" t="s">
        <v>45</v>
      </c>
      <c r="S67" s="7" t="s">
        <v>34</v>
      </c>
      <c r="T67" s="7" t="s">
        <v>95</v>
      </c>
      <c r="U67" s="7" t="s">
        <v>96</v>
      </c>
      <c r="V67" s="7" t="s">
        <v>57</v>
      </c>
      <c r="W67" s="7">
        <v>9</v>
      </c>
      <c r="X67" s="7" t="s">
        <v>38</v>
      </c>
      <c r="Y67" s="7">
        <v>4</v>
      </c>
      <c r="Z67" s="7" t="s">
        <v>47</v>
      </c>
    </row>
    <row r="68" spans="1:26" x14ac:dyDescent="0.35">
      <c r="A68" s="7" t="s">
        <v>218</v>
      </c>
      <c r="B68" s="8">
        <v>46019</v>
      </c>
      <c r="C68" s="7" t="s">
        <v>219</v>
      </c>
      <c r="D68" s="7" t="s">
        <v>80</v>
      </c>
      <c r="E68" s="7" t="s">
        <v>43</v>
      </c>
      <c r="F68" s="7">
        <v>23</v>
      </c>
      <c r="G68" s="7" t="s">
        <v>139</v>
      </c>
      <c r="H68" s="7" t="s">
        <v>31</v>
      </c>
      <c r="I68" s="7" t="s">
        <v>139</v>
      </c>
      <c r="J68" s="7" t="s">
        <v>32</v>
      </c>
      <c r="K68" s="7">
        <v>1</v>
      </c>
      <c r="L68" s="7">
        <v>33064</v>
      </c>
      <c r="M68" s="7">
        <v>0</v>
      </c>
      <c r="N68" s="7">
        <v>0</v>
      </c>
      <c r="O68" s="7">
        <v>5951.52</v>
      </c>
      <c r="P68" s="7">
        <v>426</v>
      </c>
      <c r="Q68" s="7">
        <v>39441.519999999997</v>
      </c>
      <c r="R68" s="7" t="s">
        <v>33</v>
      </c>
      <c r="S68" s="7" t="s">
        <v>34</v>
      </c>
      <c r="T68" s="7" t="s">
        <v>55</v>
      </c>
      <c r="U68" s="7" t="s">
        <v>56</v>
      </c>
      <c r="V68" s="7" t="s">
        <v>57</v>
      </c>
      <c r="W68" s="7">
        <v>9</v>
      </c>
      <c r="X68" s="7" t="s">
        <v>38</v>
      </c>
      <c r="Y68" s="7">
        <v>4</v>
      </c>
      <c r="Z68" s="7" t="s">
        <v>58</v>
      </c>
    </row>
    <row r="69" spans="1:26" x14ac:dyDescent="0.35">
      <c r="A69" s="7" t="s">
        <v>220</v>
      </c>
      <c r="B69" s="8">
        <v>45918</v>
      </c>
      <c r="C69" s="7" t="s">
        <v>221</v>
      </c>
      <c r="D69" s="7" t="s">
        <v>80</v>
      </c>
      <c r="E69" s="7" t="s">
        <v>29</v>
      </c>
      <c r="F69" s="7">
        <v>36</v>
      </c>
      <c r="G69" s="7" t="s">
        <v>51</v>
      </c>
      <c r="H69" s="7" t="s">
        <v>52</v>
      </c>
      <c r="I69" s="7" t="s">
        <v>51</v>
      </c>
      <c r="J69" s="7" t="s">
        <v>62</v>
      </c>
      <c r="K69" s="7">
        <v>1</v>
      </c>
      <c r="L69" s="7">
        <v>1059</v>
      </c>
      <c r="M69" s="7">
        <v>0</v>
      </c>
      <c r="N69" s="7">
        <v>0</v>
      </c>
      <c r="O69" s="7">
        <v>190.62</v>
      </c>
      <c r="P69" s="7">
        <v>48</v>
      </c>
      <c r="Q69" s="7">
        <v>1297.6199999999999</v>
      </c>
      <c r="R69" s="7" t="s">
        <v>54</v>
      </c>
      <c r="S69" s="7" t="s">
        <v>63</v>
      </c>
      <c r="T69" s="7" t="s">
        <v>95</v>
      </c>
      <c r="U69" s="7" t="s">
        <v>96</v>
      </c>
      <c r="V69" s="7" t="s">
        <v>57</v>
      </c>
      <c r="W69" s="7">
        <v>5</v>
      </c>
      <c r="X69" s="7" t="s">
        <v>38</v>
      </c>
      <c r="Y69" s="7">
        <v>2</v>
      </c>
      <c r="Z69" s="7" t="s">
        <v>47</v>
      </c>
    </row>
    <row r="70" spans="1:26" x14ac:dyDescent="0.35">
      <c r="A70" s="7" t="s">
        <v>222</v>
      </c>
      <c r="B70" s="8">
        <v>45909</v>
      </c>
      <c r="C70" s="7" t="s">
        <v>223</v>
      </c>
      <c r="D70" s="7" t="s">
        <v>50</v>
      </c>
      <c r="E70" s="7" t="s">
        <v>29</v>
      </c>
      <c r="F70" s="7">
        <v>30</v>
      </c>
      <c r="G70" s="7" t="s">
        <v>99</v>
      </c>
      <c r="H70" s="7" t="s">
        <v>52</v>
      </c>
      <c r="I70" s="7" t="s">
        <v>99</v>
      </c>
      <c r="J70" s="7" t="s">
        <v>125</v>
      </c>
      <c r="K70" s="7">
        <v>4</v>
      </c>
      <c r="L70" s="7">
        <v>7089</v>
      </c>
      <c r="M70" s="7">
        <v>20</v>
      </c>
      <c r="N70" s="7">
        <v>5671.2</v>
      </c>
      <c r="O70" s="7">
        <v>4083.26</v>
      </c>
      <c r="P70" s="7">
        <v>403</v>
      </c>
      <c r="Q70" s="7">
        <v>27171.06</v>
      </c>
      <c r="R70" s="7" t="s">
        <v>33</v>
      </c>
      <c r="S70" s="7" t="s">
        <v>63</v>
      </c>
      <c r="T70" s="7" t="s">
        <v>103</v>
      </c>
      <c r="U70" s="7" t="s">
        <v>103</v>
      </c>
      <c r="V70" s="7" t="s">
        <v>57</v>
      </c>
      <c r="W70" s="7">
        <v>9</v>
      </c>
      <c r="X70" s="7" t="s">
        <v>47</v>
      </c>
      <c r="Y70" s="7">
        <v>2</v>
      </c>
      <c r="Z70" s="7" t="s">
        <v>39</v>
      </c>
    </row>
    <row r="71" spans="1:26" x14ac:dyDescent="0.35">
      <c r="A71" s="7" t="s">
        <v>224</v>
      </c>
      <c r="B71" s="8">
        <v>45905</v>
      </c>
      <c r="C71" s="7" t="s">
        <v>225</v>
      </c>
      <c r="D71" s="7" t="s">
        <v>66</v>
      </c>
      <c r="E71" s="7" t="s">
        <v>29</v>
      </c>
      <c r="F71" s="7">
        <v>55</v>
      </c>
      <c r="G71" s="7" t="s">
        <v>134</v>
      </c>
      <c r="H71" s="7" t="s">
        <v>31</v>
      </c>
      <c r="I71" s="7" t="s">
        <v>134</v>
      </c>
      <c r="J71" s="7" t="s">
        <v>201</v>
      </c>
      <c r="K71" s="7">
        <v>4</v>
      </c>
      <c r="L71" s="7">
        <v>11996</v>
      </c>
      <c r="M71" s="7">
        <v>5</v>
      </c>
      <c r="N71" s="7">
        <v>2399.1999999999998</v>
      </c>
      <c r="O71" s="7">
        <v>8205.26</v>
      </c>
      <c r="P71" s="7">
        <v>466</v>
      </c>
      <c r="Q71" s="7">
        <v>54256.06</v>
      </c>
      <c r="R71" s="7" t="s">
        <v>45</v>
      </c>
      <c r="S71" s="7" t="s">
        <v>34</v>
      </c>
      <c r="T71" s="7" t="s">
        <v>55</v>
      </c>
      <c r="U71" s="7" t="s">
        <v>56</v>
      </c>
      <c r="V71" s="7" t="s">
        <v>57</v>
      </c>
      <c r="W71" s="7">
        <v>4</v>
      </c>
      <c r="X71" s="7" t="s">
        <v>47</v>
      </c>
      <c r="Y71" s="7">
        <v>4</v>
      </c>
      <c r="Z71" s="7" t="s">
        <v>47</v>
      </c>
    </row>
    <row r="72" spans="1:26" x14ac:dyDescent="0.35">
      <c r="A72" s="7" t="s">
        <v>226</v>
      </c>
      <c r="B72" s="8">
        <v>45846</v>
      </c>
      <c r="C72" s="7" t="s">
        <v>227</v>
      </c>
      <c r="D72" s="7" t="s">
        <v>89</v>
      </c>
      <c r="E72" s="7" t="s">
        <v>43</v>
      </c>
      <c r="F72" s="7">
        <v>19</v>
      </c>
      <c r="G72" s="7" t="s">
        <v>51</v>
      </c>
      <c r="H72" s="7" t="s">
        <v>52</v>
      </c>
      <c r="I72" s="7" t="s">
        <v>51</v>
      </c>
      <c r="J72" s="7" t="s">
        <v>62</v>
      </c>
      <c r="K72" s="7">
        <v>1</v>
      </c>
      <c r="L72" s="7">
        <v>15786</v>
      </c>
      <c r="M72" s="7">
        <v>20</v>
      </c>
      <c r="N72" s="7">
        <v>3157.2</v>
      </c>
      <c r="O72" s="7">
        <v>2273.1799999999998</v>
      </c>
      <c r="P72" s="7">
        <v>268</v>
      </c>
      <c r="Q72" s="7">
        <v>15169.98</v>
      </c>
      <c r="R72" s="7" t="s">
        <v>45</v>
      </c>
      <c r="S72" s="7" t="s">
        <v>34</v>
      </c>
      <c r="T72" s="7" t="s">
        <v>70</v>
      </c>
      <c r="U72" s="7" t="s">
        <v>56</v>
      </c>
      <c r="V72" s="7" t="s">
        <v>57</v>
      </c>
      <c r="W72" s="7">
        <v>10</v>
      </c>
      <c r="X72" s="7" t="s">
        <v>38</v>
      </c>
      <c r="Y72" s="7">
        <v>5</v>
      </c>
      <c r="Z72" s="7" t="s">
        <v>39</v>
      </c>
    </row>
    <row r="73" spans="1:26" x14ac:dyDescent="0.35">
      <c r="A73" s="7" t="s">
        <v>228</v>
      </c>
      <c r="B73" s="8">
        <v>46061</v>
      </c>
      <c r="C73" s="7" t="s">
        <v>229</v>
      </c>
      <c r="D73" s="7" t="s">
        <v>73</v>
      </c>
      <c r="E73" s="7" t="s">
        <v>43</v>
      </c>
      <c r="F73" s="7">
        <v>26</v>
      </c>
      <c r="G73" s="7" t="s">
        <v>67</v>
      </c>
      <c r="H73" s="7" t="s">
        <v>68</v>
      </c>
      <c r="I73" s="7" t="s">
        <v>67</v>
      </c>
      <c r="J73" s="7" t="s">
        <v>69</v>
      </c>
      <c r="K73" s="7">
        <v>1</v>
      </c>
      <c r="L73" s="7">
        <v>16943</v>
      </c>
      <c r="M73" s="7">
        <v>15</v>
      </c>
      <c r="N73" s="7">
        <v>2541.4499999999998</v>
      </c>
      <c r="O73" s="7">
        <v>2592.2800000000002</v>
      </c>
      <c r="P73" s="7">
        <v>242</v>
      </c>
      <c r="Q73" s="7">
        <v>17235.830000000002</v>
      </c>
      <c r="R73" s="7" t="s">
        <v>83</v>
      </c>
      <c r="S73" s="7" t="s">
        <v>34</v>
      </c>
      <c r="T73" s="7" t="s">
        <v>84</v>
      </c>
      <c r="U73" s="7" t="s">
        <v>85</v>
      </c>
      <c r="V73" s="7" t="s">
        <v>86</v>
      </c>
      <c r="W73" s="7">
        <v>5</v>
      </c>
      <c r="X73" s="7" t="s">
        <v>38</v>
      </c>
      <c r="Y73" s="7">
        <v>2</v>
      </c>
      <c r="Z73" s="7" t="s">
        <v>39</v>
      </c>
    </row>
    <row r="74" spans="1:26" x14ac:dyDescent="0.35">
      <c r="A74" s="7" t="s">
        <v>230</v>
      </c>
      <c r="B74" s="8">
        <v>45975</v>
      </c>
      <c r="C74" s="7" t="s">
        <v>231</v>
      </c>
      <c r="D74" s="7" t="s">
        <v>50</v>
      </c>
      <c r="E74" s="7" t="s">
        <v>29</v>
      </c>
      <c r="F74" s="7">
        <v>31</v>
      </c>
      <c r="G74" s="7" t="s">
        <v>51</v>
      </c>
      <c r="H74" s="7" t="s">
        <v>52</v>
      </c>
      <c r="I74" s="7" t="s">
        <v>51</v>
      </c>
      <c r="J74" s="7" t="s">
        <v>125</v>
      </c>
      <c r="K74" s="7">
        <v>3</v>
      </c>
      <c r="L74" s="7">
        <v>810</v>
      </c>
      <c r="M74" s="7">
        <v>10</v>
      </c>
      <c r="N74" s="7">
        <v>243</v>
      </c>
      <c r="O74" s="7">
        <v>393.66</v>
      </c>
      <c r="P74" s="7">
        <v>202</v>
      </c>
      <c r="Q74" s="7">
        <v>2782.66</v>
      </c>
      <c r="R74" s="7" t="s">
        <v>45</v>
      </c>
      <c r="S74" s="7" t="s">
        <v>34</v>
      </c>
      <c r="T74" s="7" t="s">
        <v>35</v>
      </c>
      <c r="U74" s="7" t="s">
        <v>36</v>
      </c>
      <c r="V74" s="7" t="s">
        <v>37</v>
      </c>
      <c r="W74" s="7">
        <v>6</v>
      </c>
      <c r="X74" s="7" t="s">
        <v>38</v>
      </c>
      <c r="Y74" s="7">
        <v>5</v>
      </c>
      <c r="Z74" s="7" t="s">
        <v>58</v>
      </c>
    </row>
    <row r="75" spans="1:26" x14ac:dyDescent="0.35">
      <c r="A75" s="7" t="s">
        <v>232</v>
      </c>
      <c r="B75" s="8">
        <v>45953</v>
      </c>
      <c r="C75" s="7" t="s">
        <v>233</v>
      </c>
      <c r="D75" s="7" t="s">
        <v>28</v>
      </c>
      <c r="E75" s="7" t="s">
        <v>43</v>
      </c>
      <c r="F75" s="7">
        <v>26</v>
      </c>
      <c r="G75" s="7" t="s">
        <v>90</v>
      </c>
      <c r="H75" s="7" t="s">
        <v>31</v>
      </c>
      <c r="I75" s="7" t="s">
        <v>90</v>
      </c>
      <c r="J75" s="7" t="s">
        <v>62</v>
      </c>
      <c r="K75" s="7">
        <v>3</v>
      </c>
      <c r="L75" s="7">
        <v>22771</v>
      </c>
      <c r="M75" s="7">
        <v>15</v>
      </c>
      <c r="N75" s="7">
        <v>10246.950000000001</v>
      </c>
      <c r="O75" s="7">
        <v>10451.89</v>
      </c>
      <c r="P75" s="7">
        <v>196</v>
      </c>
      <c r="Q75" s="7">
        <v>68713.94</v>
      </c>
      <c r="R75" s="7" t="s">
        <v>83</v>
      </c>
      <c r="S75" s="7" t="s">
        <v>34</v>
      </c>
      <c r="T75" s="7" t="s">
        <v>35</v>
      </c>
      <c r="U75" s="7" t="s">
        <v>36</v>
      </c>
      <c r="V75" s="7" t="s">
        <v>37</v>
      </c>
      <c r="W75" s="7">
        <v>1</v>
      </c>
      <c r="X75" s="7" t="s">
        <v>47</v>
      </c>
      <c r="Y75" s="7">
        <v>2</v>
      </c>
      <c r="Z75" s="7" t="s">
        <v>47</v>
      </c>
    </row>
    <row r="76" spans="1:26" x14ac:dyDescent="0.35">
      <c r="A76" s="7" t="s">
        <v>234</v>
      </c>
      <c r="B76" s="8">
        <v>46034</v>
      </c>
      <c r="C76" s="7" t="s">
        <v>235</v>
      </c>
      <c r="D76" s="7" t="s">
        <v>66</v>
      </c>
      <c r="E76" s="7" t="s">
        <v>43</v>
      </c>
      <c r="F76" s="7">
        <v>27</v>
      </c>
      <c r="G76" s="7" t="s">
        <v>139</v>
      </c>
      <c r="H76" s="7" t="s">
        <v>31</v>
      </c>
      <c r="I76" s="7" t="s">
        <v>139</v>
      </c>
      <c r="J76" s="7" t="s">
        <v>75</v>
      </c>
      <c r="K76" s="7">
        <v>1</v>
      </c>
      <c r="L76" s="7">
        <v>49814</v>
      </c>
      <c r="M76" s="7">
        <v>15</v>
      </c>
      <c r="N76" s="7">
        <v>7472.1</v>
      </c>
      <c r="O76" s="7">
        <v>7621.54</v>
      </c>
      <c r="P76" s="7">
        <v>331</v>
      </c>
      <c r="Q76" s="7">
        <v>50294.44</v>
      </c>
      <c r="R76" s="7" t="s">
        <v>45</v>
      </c>
      <c r="S76" s="7" t="s">
        <v>63</v>
      </c>
      <c r="T76" s="7" t="s">
        <v>103</v>
      </c>
      <c r="U76" s="7" t="s">
        <v>103</v>
      </c>
      <c r="V76" s="7" t="s">
        <v>57</v>
      </c>
      <c r="W76" s="7">
        <v>10</v>
      </c>
      <c r="X76" s="7" t="s">
        <v>47</v>
      </c>
      <c r="Y76" s="7">
        <v>4</v>
      </c>
      <c r="Z76" s="7" t="s">
        <v>47</v>
      </c>
    </row>
    <row r="77" spans="1:26" x14ac:dyDescent="0.35">
      <c r="A77" s="7" t="s">
        <v>236</v>
      </c>
      <c r="B77" s="8">
        <v>45873</v>
      </c>
      <c r="C77" s="7" t="s">
        <v>237</v>
      </c>
      <c r="D77" s="7" t="s">
        <v>28</v>
      </c>
      <c r="E77" s="7" t="s">
        <v>29</v>
      </c>
      <c r="F77" s="7">
        <v>24</v>
      </c>
      <c r="G77" s="7" t="s">
        <v>51</v>
      </c>
      <c r="H77" s="7" t="s">
        <v>52</v>
      </c>
      <c r="I77" s="7" t="s">
        <v>51</v>
      </c>
      <c r="J77" s="7" t="s">
        <v>75</v>
      </c>
      <c r="K77" s="7">
        <v>2</v>
      </c>
      <c r="L77" s="7">
        <v>17710</v>
      </c>
      <c r="M77" s="7">
        <v>20</v>
      </c>
      <c r="N77" s="7">
        <v>7084</v>
      </c>
      <c r="O77" s="7">
        <v>5100.4799999999996</v>
      </c>
      <c r="P77" s="7">
        <v>267</v>
      </c>
      <c r="Q77" s="7">
        <v>33703.480000000003</v>
      </c>
      <c r="R77" s="7" t="s">
        <v>33</v>
      </c>
      <c r="S77" s="7" t="s">
        <v>34</v>
      </c>
      <c r="T77" s="7" t="s">
        <v>46</v>
      </c>
      <c r="U77" s="7" t="s">
        <v>36</v>
      </c>
      <c r="V77" s="7" t="s">
        <v>37</v>
      </c>
      <c r="W77" s="7">
        <v>1</v>
      </c>
      <c r="X77" s="7" t="s">
        <v>38</v>
      </c>
      <c r="Y77" s="7">
        <v>1</v>
      </c>
      <c r="Z77" s="7" t="s">
        <v>58</v>
      </c>
    </row>
    <row r="78" spans="1:26" x14ac:dyDescent="0.35">
      <c r="A78" s="7" t="s">
        <v>238</v>
      </c>
      <c r="B78" s="8">
        <v>45943</v>
      </c>
      <c r="C78" s="7" t="s">
        <v>239</v>
      </c>
      <c r="D78" s="7" t="s">
        <v>108</v>
      </c>
      <c r="E78" s="7" t="s">
        <v>29</v>
      </c>
      <c r="F78" s="7">
        <v>45</v>
      </c>
      <c r="G78" s="7" t="s">
        <v>44</v>
      </c>
      <c r="H78" s="7" t="s">
        <v>31</v>
      </c>
      <c r="I78" s="7" t="s">
        <v>44</v>
      </c>
      <c r="J78" s="7" t="s">
        <v>69</v>
      </c>
      <c r="K78" s="7">
        <v>5</v>
      </c>
      <c r="L78" s="7">
        <v>24572</v>
      </c>
      <c r="M78" s="7">
        <v>10</v>
      </c>
      <c r="N78" s="7">
        <v>12286</v>
      </c>
      <c r="O78" s="7">
        <v>19903.32</v>
      </c>
      <c r="P78" s="7">
        <v>152</v>
      </c>
      <c r="Q78" s="7">
        <v>130629.32</v>
      </c>
      <c r="R78" s="7" t="s">
        <v>83</v>
      </c>
      <c r="S78" s="7" t="s">
        <v>34</v>
      </c>
      <c r="T78" s="7" t="s">
        <v>95</v>
      </c>
      <c r="U78" s="7" t="s">
        <v>96</v>
      </c>
      <c r="V78" s="7" t="s">
        <v>57</v>
      </c>
      <c r="W78" s="7">
        <v>5</v>
      </c>
      <c r="X78" s="7" t="s">
        <v>47</v>
      </c>
      <c r="Y78" s="7">
        <v>5</v>
      </c>
      <c r="Z78" s="7" t="s">
        <v>91</v>
      </c>
    </row>
    <row r="79" spans="1:26" x14ac:dyDescent="0.35">
      <c r="A79" s="7" t="s">
        <v>240</v>
      </c>
      <c r="B79" s="8">
        <v>45879</v>
      </c>
      <c r="C79" s="7" t="s">
        <v>241</v>
      </c>
      <c r="D79" s="7" t="s">
        <v>66</v>
      </c>
      <c r="E79" s="7" t="s">
        <v>29</v>
      </c>
      <c r="F79" s="7">
        <v>47</v>
      </c>
      <c r="G79" s="7" t="s">
        <v>44</v>
      </c>
      <c r="H79" s="7" t="s">
        <v>31</v>
      </c>
      <c r="I79" s="7" t="s">
        <v>44</v>
      </c>
      <c r="J79" s="7" t="s">
        <v>62</v>
      </c>
      <c r="K79" s="7">
        <v>3</v>
      </c>
      <c r="L79" s="7">
        <v>49144</v>
      </c>
      <c r="M79" s="7">
        <v>15</v>
      </c>
      <c r="N79" s="7">
        <v>22114.799999999999</v>
      </c>
      <c r="O79" s="7">
        <v>22557.1</v>
      </c>
      <c r="P79" s="7">
        <v>324</v>
      </c>
      <c r="Q79" s="7">
        <v>148198.29999999999</v>
      </c>
      <c r="R79" s="7" t="s">
        <v>45</v>
      </c>
      <c r="S79" s="7" t="s">
        <v>34</v>
      </c>
      <c r="T79" s="7" t="s">
        <v>103</v>
      </c>
      <c r="U79" s="7" t="s">
        <v>103</v>
      </c>
      <c r="V79" s="7" t="s">
        <v>57</v>
      </c>
      <c r="W79" s="7">
        <v>2</v>
      </c>
      <c r="X79" s="7" t="s">
        <v>47</v>
      </c>
      <c r="Y79" s="7">
        <v>4</v>
      </c>
      <c r="Z79" s="7" t="s">
        <v>58</v>
      </c>
    </row>
    <row r="80" spans="1:26" x14ac:dyDescent="0.35">
      <c r="A80" s="7" t="s">
        <v>242</v>
      </c>
      <c r="B80" s="8">
        <v>45847</v>
      </c>
      <c r="C80" s="7" t="s">
        <v>243</v>
      </c>
      <c r="D80" s="7" t="s">
        <v>73</v>
      </c>
      <c r="E80" s="7" t="s">
        <v>29</v>
      </c>
      <c r="F80" s="7">
        <v>56</v>
      </c>
      <c r="G80" s="7" t="s">
        <v>74</v>
      </c>
      <c r="H80" s="7" t="s">
        <v>31</v>
      </c>
      <c r="I80" s="7" t="s">
        <v>74</v>
      </c>
      <c r="J80" s="7" t="s">
        <v>69</v>
      </c>
      <c r="K80" s="7">
        <v>3</v>
      </c>
      <c r="L80" s="7">
        <v>38503</v>
      </c>
      <c r="M80" s="7">
        <v>15</v>
      </c>
      <c r="N80" s="7">
        <v>17326.349999999999</v>
      </c>
      <c r="O80" s="7">
        <v>17672.88</v>
      </c>
      <c r="P80" s="7">
        <v>380</v>
      </c>
      <c r="Q80" s="7">
        <v>116235.53</v>
      </c>
      <c r="R80" s="7" t="s">
        <v>33</v>
      </c>
      <c r="S80" s="7" t="s">
        <v>63</v>
      </c>
      <c r="T80" s="7" t="s">
        <v>76</v>
      </c>
      <c r="U80" s="7" t="s">
        <v>77</v>
      </c>
      <c r="V80" s="7" t="s">
        <v>57</v>
      </c>
      <c r="W80" s="7">
        <v>7</v>
      </c>
      <c r="X80" s="7" t="s">
        <v>38</v>
      </c>
      <c r="Y80" s="7">
        <v>5</v>
      </c>
      <c r="Z80" s="7" t="s">
        <v>47</v>
      </c>
    </row>
    <row r="81" spans="1:26" x14ac:dyDescent="0.35">
      <c r="A81" s="7" t="s">
        <v>244</v>
      </c>
      <c r="B81" s="8">
        <v>45804</v>
      </c>
      <c r="C81" s="7" t="s">
        <v>245</v>
      </c>
      <c r="D81" s="7" t="s">
        <v>73</v>
      </c>
      <c r="E81" s="7" t="s">
        <v>29</v>
      </c>
      <c r="F81" s="7">
        <v>28</v>
      </c>
      <c r="G81" s="7" t="s">
        <v>90</v>
      </c>
      <c r="H81" s="7" t="s">
        <v>31</v>
      </c>
      <c r="I81" s="7" t="s">
        <v>90</v>
      </c>
      <c r="J81" s="7" t="s">
        <v>125</v>
      </c>
      <c r="K81" s="7">
        <v>5</v>
      </c>
      <c r="L81" s="7">
        <v>39230</v>
      </c>
      <c r="M81" s="7">
        <v>20</v>
      </c>
      <c r="N81" s="7">
        <v>39230</v>
      </c>
      <c r="O81" s="7">
        <v>28245.599999999999</v>
      </c>
      <c r="P81" s="7">
        <v>225</v>
      </c>
      <c r="Q81" s="7">
        <v>185390.6</v>
      </c>
      <c r="R81" s="7" t="s">
        <v>83</v>
      </c>
      <c r="S81" s="7" t="s">
        <v>34</v>
      </c>
      <c r="T81" s="7" t="s">
        <v>55</v>
      </c>
      <c r="U81" s="7" t="s">
        <v>56</v>
      </c>
      <c r="V81" s="7" t="s">
        <v>57</v>
      </c>
      <c r="W81" s="7">
        <v>4</v>
      </c>
      <c r="X81" s="7" t="s">
        <v>47</v>
      </c>
      <c r="Y81" s="7">
        <v>2</v>
      </c>
      <c r="Z81" s="7" t="s">
        <v>91</v>
      </c>
    </row>
    <row r="82" spans="1:26" x14ac:dyDescent="0.35">
      <c r="A82" s="7" t="s">
        <v>246</v>
      </c>
      <c r="B82" s="8">
        <v>45965</v>
      </c>
      <c r="C82" s="7" t="s">
        <v>247</v>
      </c>
      <c r="D82" s="7" t="s">
        <v>61</v>
      </c>
      <c r="E82" s="7" t="s">
        <v>29</v>
      </c>
      <c r="F82" s="7">
        <v>43</v>
      </c>
      <c r="G82" s="7" t="s">
        <v>99</v>
      </c>
      <c r="H82" s="7" t="s">
        <v>52</v>
      </c>
      <c r="I82" s="7" t="s">
        <v>99</v>
      </c>
      <c r="J82" s="7" t="s">
        <v>62</v>
      </c>
      <c r="K82" s="7">
        <v>5</v>
      </c>
      <c r="L82" s="7">
        <v>2002</v>
      </c>
      <c r="M82" s="7">
        <v>5</v>
      </c>
      <c r="N82" s="7">
        <v>500.5</v>
      </c>
      <c r="O82" s="7">
        <v>1711.71</v>
      </c>
      <c r="P82" s="7">
        <v>358</v>
      </c>
      <c r="Q82" s="7">
        <v>11579.21</v>
      </c>
      <c r="R82" s="7" t="s">
        <v>54</v>
      </c>
      <c r="S82" s="7" t="s">
        <v>34</v>
      </c>
      <c r="T82" s="7" t="s">
        <v>35</v>
      </c>
      <c r="U82" s="7" t="s">
        <v>36</v>
      </c>
      <c r="V82" s="7" t="s">
        <v>37</v>
      </c>
      <c r="W82" s="7">
        <v>3</v>
      </c>
      <c r="X82" s="7" t="s">
        <v>38</v>
      </c>
      <c r="Y82" s="7">
        <v>4</v>
      </c>
      <c r="Z82" s="7" t="s">
        <v>58</v>
      </c>
    </row>
    <row r="83" spans="1:26" x14ac:dyDescent="0.35">
      <c r="A83" s="7" t="s">
        <v>248</v>
      </c>
      <c r="B83" s="8">
        <v>45886</v>
      </c>
      <c r="C83" s="7" t="s">
        <v>249</v>
      </c>
      <c r="D83" s="7" t="s">
        <v>111</v>
      </c>
      <c r="E83" s="7" t="s">
        <v>43</v>
      </c>
      <c r="F83" s="7">
        <v>19</v>
      </c>
      <c r="G83" s="7" t="s">
        <v>44</v>
      </c>
      <c r="H83" s="7" t="s">
        <v>31</v>
      </c>
      <c r="I83" s="7" t="s">
        <v>44</v>
      </c>
      <c r="J83" s="7" t="s">
        <v>201</v>
      </c>
      <c r="K83" s="7">
        <v>2</v>
      </c>
      <c r="L83" s="7">
        <v>44220</v>
      </c>
      <c r="M83" s="7">
        <v>15</v>
      </c>
      <c r="N83" s="7">
        <v>13266</v>
      </c>
      <c r="O83" s="7">
        <v>13531.32</v>
      </c>
      <c r="P83" s="7">
        <v>258</v>
      </c>
      <c r="Q83" s="7">
        <v>88963.32</v>
      </c>
      <c r="R83" s="7" t="s">
        <v>54</v>
      </c>
      <c r="S83" s="7" t="s">
        <v>63</v>
      </c>
      <c r="T83" s="7" t="s">
        <v>46</v>
      </c>
      <c r="U83" s="7" t="s">
        <v>36</v>
      </c>
      <c r="V83" s="7" t="s">
        <v>37</v>
      </c>
      <c r="W83" s="7">
        <v>7</v>
      </c>
      <c r="X83" s="7" t="s">
        <v>47</v>
      </c>
      <c r="Y83" s="7">
        <v>2</v>
      </c>
      <c r="Z83" s="7" t="s">
        <v>47</v>
      </c>
    </row>
    <row r="84" spans="1:26" x14ac:dyDescent="0.35">
      <c r="A84" s="7" t="s">
        <v>250</v>
      </c>
      <c r="B84" s="8">
        <v>45857</v>
      </c>
      <c r="C84" s="7" t="s">
        <v>251</v>
      </c>
      <c r="D84" s="7" t="s">
        <v>89</v>
      </c>
      <c r="E84" s="7" t="s">
        <v>29</v>
      </c>
      <c r="F84" s="7">
        <v>39</v>
      </c>
      <c r="G84" s="7" t="s">
        <v>90</v>
      </c>
      <c r="H84" s="7" t="s">
        <v>31</v>
      </c>
      <c r="I84" s="7" t="s">
        <v>90</v>
      </c>
      <c r="J84" s="7" t="s">
        <v>150</v>
      </c>
      <c r="K84" s="7">
        <v>1</v>
      </c>
      <c r="L84" s="7">
        <v>41458</v>
      </c>
      <c r="M84" s="7">
        <v>10</v>
      </c>
      <c r="N84" s="7">
        <v>4145.8</v>
      </c>
      <c r="O84" s="7">
        <v>6716.2</v>
      </c>
      <c r="P84" s="7">
        <v>255</v>
      </c>
      <c r="Q84" s="7">
        <v>44283.4</v>
      </c>
      <c r="R84" s="7" t="s">
        <v>54</v>
      </c>
      <c r="S84" s="7" t="s">
        <v>34</v>
      </c>
      <c r="T84" s="7" t="s">
        <v>84</v>
      </c>
      <c r="U84" s="7" t="s">
        <v>85</v>
      </c>
      <c r="V84" s="7" t="s">
        <v>86</v>
      </c>
      <c r="W84" s="7">
        <v>9</v>
      </c>
      <c r="X84" s="7" t="s">
        <v>47</v>
      </c>
      <c r="Y84" s="7">
        <v>2</v>
      </c>
      <c r="Z84" s="7" t="s">
        <v>47</v>
      </c>
    </row>
    <row r="85" spans="1:26" x14ac:dyDescent="0.35">
      <c r="A85" s="7" t="s">
        <v>252</v>
      </c>
      <c r="B85" s="8">
        <v>46114</v>
      </c>
      <c r="C85" s="7" t="s">
        <v>253</v>
      </c>
      <c r="D85" s="7" t="s">
        <v>28</v>
      </c>
      <c r="E85" s="7" t="s">
        <v>43</v>
      </c>
      <c r="F85" s="7">
        <v>28</v>
      </c>
      <c r="G85" s="7" t="s">
        <v>134</v>
      </c>
      <c r="H85" s="7" t="s">
        <v>31</v>
      </c>
      <c r="I85" s="7" t="s">
        <v>134</v>
      </c>
      <c r="J85" s="7" t="s">
        <v>102</v>
      </c>
      <c r="K85" s="7">
        <v>4</v>
      </c>
      <c r="L85" s="7">
        <v>15002</v>
      </c>
      <c r="M85" s="7">
        <v>20</v>
      </c>
      <c r="N85" s="7">
        <v>12001.6</v>
      </c>
      <c r="O85" s="7">
        <v>8641.15</v>
      </c>
      <c r="P85" s="7">
        <v>259</v>
      </c>
      <c r="Q85" s="7">
        <v>56906.55</v>
      </c>
      <c r="R85" s="7" t="s">
        <v>33</v>
      </c>
      <c r="S85" s="7" t="s">
        <v>63</v>
      </c>
      <c r="T85" s="7" t="s">
        <v>84</v>
      </c>
      <c r="U85" s="7" t="s">
        <v>85</v>
      </c>
      <c r="V85" s="7" t="s">
        <v>86</v>
      </c>
      <c r="W85" s="7">
        <v>1</v>
      </c>
      <c r="X85" s="7" t="s">
        <v>38</v>
      </c>
      <c r="Y85" s="7">
        <v>3</v>
      </c>
      <c r="Z85" s="7" t="s">
        <v>91</v>
      </c>
    </row>
    <row r="86" spans="1:26" x14ac:dyDescent="0.35">
      <c r="A86" s="7" t="s">
        <v>254</v>
      </c>
      <c r="B86" s="8">
        <v>45908</v>
      </c>
      <c r="C86" s="7" t="s">
        <v>255</v>
      </c>
      <c r="D86" s="7" t="s">
        <v>89</v>
      </c>
      <c r="E86" s="7" t="s">
        <v>43</v>
      </c>
      <c r="F86" s="7">
        <v>29</v>
      </c>
      <c r="G86" s="7" t="s">
        <v>90</v>
      </c>
      <c r="H86" s="7" t="s">
        <v>31</v>
      </c>
      <c r="I86" s="7" t="s">
        <v>90</v>
      </c>
      <c r="J86" s="7" t="s">
        <v>32</v>
      </c>
      <c r="K86" s="7">
        <v>3</v>
      </c>
      <c r="L86" s="7">
        <v>27664</v>
      </c>
      <c r="M86" s="7">
        <v>10</v>
      </c>
      <c r="N86" s="7">
        <v>8299.2000000000007</v>
      </c>
      <c r="O86" s="7">
        <v>13444.7</v>
      </c>
      <c r="P86" s="7">
        <v>52</v>
      </c>
      <c r="Q86" s="7">
        <v>88189.5</v>
      </c>
      <c r="R86" s="7" t="s">
        <v>54</v>
      </c>
      <c r="S86" s="7" t="s">
        <v>34</v>
      </c>
      <c r="T86" s="7" t="s">
        <v>55</v>
      </c>
      <c r="U86" s="7" t="s">
        <v>56</v>
      </c>
      <c r="V86" s="7" t="s">
        <v>57</v>
      </c>
      <c r="W86" s="7">
        <v>4</v>
      </c>
      <c r="X86" s="7" t="s">
        <v>47</v>
      </c>
      <c r="Y86" s="7">
        <v>3</v>
      </c>
      <c r="Z86" s="7" t="s">
        <v>58</v>
      </c>
    </row>
    <row r="87" spans="1:26" x14ac:dyDescent="0.35">
      <c r="A87" s="7" t="s">
        <v>256</v>
      </c>
      <c r="B87" s="8">
        <v>45809</v>
      </c>
      <c r="C87" s="7" t="s">
        <v>257</v>
      </c>
      <c r="D87" s="7" t="s">
        <v>28</v>
      </c>
      <c r="E87" s="7" t="s">
        <v>29</v>
      </c>
      <c r="F87" s="7">
        <v>23</v>
      </c>
      <c r="G87" s="7" t="s">
        <v>74</v>
      </c>
      <c r="H87" s="7" t="s">
        <v>31</v>
      </c>
      <c r="I87" s="7" t="s">
        <v>74</v>
      </c>
      <c r="J87" s="7" t="s">
        <v>53</v>
      </c>
      <c r="K87" s="7">
        <v>1</v>
      </c>
      <c r="L87" s="7">
        <v>23710</v>
      </c>
      <c r="M87" s="7">
        <v>5</v>
      </c>
      <c r="N87" s="7">
        <v>1185.5</v>
      </c>
      <c r="O87" s="7">
        <v>4054.41</v>
      </c>
      <c r="P87" s="7">
        <v>33</v>
      </c>
      <c r="Q87" s="7">
        <v>26611.91</v>
      </c>
      <c r="R87" s="7" t="s">
        <v>83</v>
      </c>
      <c r="S87" s="7" t="s">
        <v>63</v>
      </c>
      <c r="T87" s="7" t="s">
        <v>46</v>
      </c>
      <c r="U87" s="7" t="s">
        <v>36</v>
      </c>
      <c r="V87" s="7" t="s">
        <v>37</v>
      </c>
      <c r="W87" s="7">
        <v>1</v>
      </c>
      <c r="X87" s="7" t="s">
        <v>38</v>
      </c>
      <c r="Y87" s="7">
        <v>1</v>
      </c>
      <c r="Z87" s="7" t="s">
        <v>58</v>
      </c>
    </row>
    <row r="88" spans="1:26" x14ac:dyDescent="0.35">
      <c r="A88" s="7" t="s">
        <v>258</v>
      </c>
      <c r="B88" s="8">
        <v>45761</v>
      </c>
      <c r="C88" s="7" t="s">
        <v>259</v>
      </c>
      <c r="D88" s="7" t="s">
        <v>61</v>
      </c>
      <c r="E88" s="7" t="s">
        <v>29</v>
      </c>
      <c r="F88" s="7">
        <v>50</v>
      </c>
      <c r="G88" s="7" t="s">
        <v>134</v>
      </c>
      <c r="H88" s="7" t="s">
        <v>31</v>
      </c>
      <c r="I88" s="7" t="s">
        <v>134</v>
      </c>
      <c r="J88" s="7" t="s">
        <v>62</v>
      </c>
      <c r="K88" s="7">
        <v>5</v>
      </c>
      <c r="L88" s="7">
        <v>2722</v>
      </c>
      <c r="M88" s="7">
        <v>5</v>
      </c>
      <c r="N88" s="7">
        <v>680.5</v>
      </c>
      <c r="O88" s="7">
        <v>2327.31</v>
      </c>
      <c r="P88" s="7">
        <v>444</v>
      </c>
      <c r="Q88" s="7">
        <v>15700.81</v>
      </c>
      <c r="R88" s="7" t="s">
        <v>45</v>
      </c>
      <c r="S88" s="7" t="s">
        <v>34</v>
      </c>
      <c r="T88" s="7" t="s">
        <v>46</v>
      </c>
      <c r="U88" s="7" t="s">
        <v>36</v>
      </c>
      <c r="V88" s="7" t="s">
        <v>37</v>
      </c>
      <c r="W88" s="7">
        <v>3</v>
      </c>
      <c r="X88" s="7" t="s">
        <v>47</v>
      </c>
      <c r="Y88" s="7">
        <v>1</v>
      </c>
      <c r="Z88" s="7" t="s">
        <v>58</v>
      </c>
    </row>
    <row r="89" spans="1:26" x14ac:dyDescent="0.35">
      <c r="A89" s="7" t="s">
        <v>260</v>
      </c>
      <c r="B89" s="8">
        <v>46061</v>
      </c>
      <c r="C89" s="7" t="s">
        <v>245</v>
      </c>
      <c r="D89" s="7" t="s">
        <v>66</v>
      </c>
      <c r="E89" s="7" t="s">
        <v>43</v>
      </c>
      <c r="F89" s="7">
        <v>53</v>
      </c>
      <c r="G89" s="7" t="s">
        <v>74</v>
      </c>
      <c r="H89" s="7" t="s">
        <v>31</v>
      </c>
      <c r="I89" s="7" t="s">
        <v>74</v>
      </c>
      <c r="J89" s="7" t="s">
        <v>125</v>
      </c>
      <c r="K89" s="7">
        <v>3</v>
      </c>
      <c r="L89" s="7">
        <v>26078</v>
      </c>
      <c r="M89" s="7">
        <v>10</v>
      </c>
      <c r="N89" s="7">
        <v>7823.4</v>
      </c>
      <c r="O89" s="7">
        <v>12673.91</v>
      </c>
      <c r="P89" s="7">
        <v>236</v>
      </c>
      <c r="Q89" s="7">
        <v>83320.509999999995</v>
      </c>
      <c r="R89" s="7" t="s">
        <v>45</v>
      </c>
      <c r="S89" s="7" t="s">
        <v>34</v>
      </c>
      <c r="T89" s="7" t="s">
        <v>46</v>
      </c>
      <c r="U89" s="7" t="s">
        <v>36</v>
      </c>
      <c r="V89" s="7" t="s">
        <v>37</v>
      </c>
      <c r="W89" s="7">
        <v>5</v>
      </c>
      <c r="X89" s="7" t="s">
        <v>47</v>
      </c>
      <c r="Y89" s="7">
        <v>5</v>
      </c>
      <c r="Z89" s="7" t="s">
        <v>58</v>
      </c>
    </row>
    <row r="90" spans="1:26" x14ac:dyDescent="0.35">
      <c r="A90" s="7" t="s">
        <v>261</v>
      </c>
      <c r="B90" s="8">
        <v>46053</v>
      </c>
      <c r="C90" s="7" t="s">
        <v>262</v>
      </c>
      <c r="D90" s="7" t="s">
        <v>61</v>
      </c>
      <c r="E90" s="7" t="s">
        <v>29</v>
      </c>
      <c r="F90" s="7">
        <v>56</v>
      </c>
      <c r="G90" s="7" t="s">
        <v>30</v>
      </c>
      <c r="H90" s="7" t="s">
        <v>31</v>
      </c>
      <c r="I90" s="7" t="s">
        <v>30</v>
      </c>
      <c r="J90" s="7" t="s">
        <v>75</v>
      </c>
      <c r="K90" s="7">
        <v>3</v>
      </c>
      <c r="L90" s="7">
        <v>15789</v>
      </c>
      <c r="M90" s="7">
        <v>15</v>
      </c>
      <c r="N90" s="7">
        <v>7105.05</v>
      </c>
      <c r="O90" s="7">
        <v>7247.15</v>
      </c>
      <c r="P90" s="7">
        <v>301</v>
      </c>
      <c r="Q90" s="7">
        <v>47810.1</v>
      </c>
      <c r="R90" s="7" t="s">
        <v>83</v>
      </c>
      <c r="S90" s="7" t="s">
        <v>34</v>
      </c>
      <c r="T90" s="7" t="s">
        <v>103</v>
      </c>
      <c r="U90" s="7" t="s">
        <v>103</v>
      </c>
      <c r="V90" s="7" t="s">
        <v>57</v>
      </c>
      <c r="W90" s="7">
        <v>4</v>
      </c>
      <c r="X90" s="7" t="s">
        <v>38</v>
      </c>
      <c r="Y90" s="7">
        <v>3</v>
      </c>
      <c r="Z90" s="7" t="s">
        <v>47</v>
      </c>
    </row>
    <row r="91" spans="1:26" x14ac:dyDescent="0.35">
      <c r="A91" s="7" t="s">
        <v>263</v>
      </c>
      <c r="B91" s="8">
        <v>45968</v>
      </c>
      <c r="C91" s="7" t="s">
        <v>264</v>
      </c>
      <c r="D91" s="7" t="s">
        <v>28</v>
      </c>
      <c r="E91" s="7" t="s">
        <v>29</v>
      </c>
      <c r="F91" s="7">
        <v>32</v>
      </c>
      <c r="G91" s="7" t="s">
        <v>139</v>
      </c>
      <c r="H91" s="7" t="s">
        <v>31</v>
      </c>
      <c r="I91" s="7" t="s">
        <v>139</v>
      </c>
      <c r="J91" s="7" t="s">
        <v>125</v>
      </c>
      <c r="K91" s="7">
        <v>2</v>
      </c>
      <c r="L91" s="7">
        <v>23965</v>
      </c>
      <c r="M91" s="7">
        <v>20</v>
      </c>
      <c r="N91" s="7">
        <v>9586</v>
      </c>
      <c r="O91" s="7">
        <v>6901.92</v>
      </c>
      <c r="P91" s="7">
        <v>167</v>
      </c>
      <c r="Q91" s="7">
        <v>45412.92</v>
      </c>
      <c r="R91" s="7" t="s">
        <v>83</v>
      </c>
      <c r="S91" s="7" t="s">
        <v>63</v>
      </c>
      <c r="T91" s="7" t="s">
        <v>76</v>
      </c>
      <c r="U91" s="7" t="s">
        <v>77</v>
      </c>
      <c r="V91" s="7" t="s">
        <v>57</v>
      </c>
      <c r="W91" s="7">
        <v>1</v>
      </c>
      <c r="X91" s="7" t="s">
        <v>47</v>
      </c>
      <c r="Y91" s="7">
        <v>1</v>
      </c>
      <c r="Z91" s="7" t="s">
        <v>47</v>
      </c>
    </row>
    <row r="92" spans="1:26" x14ac:dyDescent="0.35">
      <c r="A92" s="7" t="s">
        <v>265</v>
      </c>
      <c r="B92" s="8">
        <v>45897</v>
      </c>
      <c r="C92" s="7" t="s">
        <v>266</v>
      </c>
      <c r="D92" s="7" t="s">
        <v>73</v>
      </c>
      <c r="E92" s="7" t="s">
        <v>43</v>
      </c>
      <c r="F92" s="7">
        <v>34</v>
      </c>
      <c r="G92" s="7" t="s">
        <v>99</v>
      </c>
      <c r="H92" s="7" t="s">
        <v>52</v>
      </c>
      <c r="I92" s="7" t="s">
        <v>99</v>
      </c>
      <c r="J92" s="7" t="s">
        <v>69</v>
      </c>
      <c r="K92" s="7">
        <v>1</v>
      </c>
      <c r="L92" s="7">
        <v>29036</v>
      </c>
      <c r="M92" s="7">
        <v>10</v>
      </c>
      <c r="N92" s="7">
        <v>2903.6</v>
      </c>
      <c r="O92" s="7">
        <v>4703.83</v>
      </c>
      <c r="P92" s="7">
        <v>336</v>
      </c>
      <c r="Q92" s="7">
        <v>31172.23</v>
      </c>
      <c r="R92" s="7" t="s">
        <v>45</v>
      </c>
      <c r="S92" s="7" t="s">
        <v>63</v>
      </c>
      <c r="T92" s="7" t="s">
        <v>103</v>
      </c>
      <c r="U92" s="7" t="s">
        <v>103</v>
      </c>
      <c r="V92" s="7" t="s">
        <v>57</v>
      </c>
      <c r="W92" s="7">
        <v>7</v>
      </c>
      <c r="X92" s="7" t="s">
        <v>47</v>
      </c>
      <c r="Y92" s="7">
        <v>2</v>
      </c>
      <c r="Z92" s="7" t="s">
        <v>39</v>
      </c>
    </row>
    <row r="93" spans="1:26" x14ac:dyDescent="0.35">
      <c r="A93" s="7" t="s">
        <v>267</v>
      </c>
      <c r="B93" s="8">
        <v>45867</v>
      </c>
      <c r="C93" s="7" t="s">
        <v>268</v>
      </c>
      <c r="D93" s="7" t="s">
        <v>66</v>
      </c>
      <c r="E93" s="7" t="s">
        <v>29</v>
      </c>
      <c r="F93" s="7">
        <v>55</v>
      </c>
      <c r="G93" s="7" t="s">
        <v>90</v>
      </c>
      <c r="H93" s="7" t="s">
        <v>31</v>
      </c>
      <c r="I93" s="7" t="s">
        <v>90</v>
      </c>
      <c r="J93" s="7" t="s">
        <v>201</v>
      </c>
      <c r="K93" s="7">
        <v>4</v>
      </c>
      <c r="L93" s="7">
        <v>24259</v>
      </c>
      <c r="M93" s="7">
        <v>20</v>
      </c>
      <c r="N93" s="7">
        <v>19407.2</v>
      </c>
      <c r="O93" s="7">
        <v>13973.18</v>
      </c>
      <c r="P93" s="7">
        <v>445</v>
      </c>
      <c r="Q93" s="7">
        <v>92046.98</v>
      </c>
      <c r="R93" s="7" t="s">
        <v>45</v>
      </c>
      <c r="S93" s="7" t="s">
        <v>63</v>
      </c>
      <c r="T93" s="7" t="s">
        <v>46</v>
      </c>
      <c r="U93" s="7" t="s">
        <v>36</v>
      </c>
      <c r="V93" s="7" t="s">
        <v>37</v>
      </c>
      <c r="W93" s="7">
        <v>1</v>
      </c>
      <c r="X93" s="7" t="s">
        <v>38</v>
      </c>
      <c r="Y93" s="7">
        <v>5</v>
      </c>
      <c r="Z93" s="7" t="s">
        <v>91</v>
      </c>
    </row>
    <row r="94" spans="1:26" x14ac:dyDescent="0.35">
      <c r="A94" s="7" t="s">
        <v>269</v>
      </c>
      <c r="B94" s="8">
        <v>45865</v>
      </c>
      <c r="C94" s="7" t="s">
        <v>270</v>
      </c>
      <c r="D94" s="7" t="s">
        <v>28</v>
      </c>
      <c r="E94" s="7" t="s">
        <v>43</v>
      </c>
      <c r="F94" s="7">
        <v>55</v>
      </c>
      <c r="G94" s="7" t="s">
        <v>30</v>
      </c>
      <c r="H94" s="7" t="s">
        <v>31</v>
      </c>
      <c r="I94" s="7" t="s">
        <v>30</v>
      </c>
      <c r="J94" s="7" t="s">
        <v>53</v>
      </c>
      <c r="K94" s="7">
        <v>4</v>
      </c>
      <c r="L94" s="7">
        <v>27999</v>
      </c>
      <c r="M94" s="7">
        <v>0</v>
      </c>
      <c r="N94" s="7">
        <v>0</v>
      </c>
      <c r="O94" s="7">
        <v>20159.28</v>
      </c>
      <c r="P94" s="7">
        <v>169</v>
      </c>
      <c r="Q94" s="7">
        <v>132324.28</v>
      </c>
      <c r="R94" s="7" t="s">
        <v>33</v>
      </c>
      <c r="S94" s="7" t="s">
        <v>63</v>
      </c>
      <c r="T94" s="7" t="s">
        <v>84</v>
      </c>
      <c r="U94" s="7" t="s">
        <v>85</v>
      </c>
      <c r="V94" s="7" t="s">
        <v>86</v>
      </c>
      <c r="W94" s="7">
        <v>8</v>
      </c>
      <c r="X94" s="7" t="s">
        <v>47</v>
      </c>
      <c r="Y94" s="7">
        <v>2</v>
      </c>
      <c r="Z94" s="7" t="s">
        <v>91</v>
      </c>
    </row>
    <row r="95" spans="1:26" x14ac:dyDescent="0.35">
      <c r="A95" s="7" t="s">
        <v>271</v>
      </c>
      <c r="B95" s="8">
        <v>45865</v>
      </c>
      <c r="C95" s="7" t="s">
        <v>107</v>
      </c>
      <c r="D95" s="7" t="s">
        <v>66</v>
      </c>
      <c r="E95" s="7" t="s">
        <v>29</v>
      </c>
      <c r="F95" s="7">
        <v>54</v>
      </c>
      <c r="G95" s="7" t="s">
        <v>134</v>
      </c>
      <c r="H95" s="7" t="s">
        <v>31</v>
      </c>
      <c r="I95" s="7" t="s">
        <v>134</v>
      </c>
      <c r="J95" s="7" t="s">
        <v>32</v>
      </c>
      <c r="K95" s="7">
        <v>5</v>
      </c>
      <c r="L95" s="7">
        <v>44136</v>
      </c>
      <c r="M95" s="7">
        <v>10</v>
      </c>
      <c r="N95" s="7">
        <v>22068</v>
      </c>
      <c r="O95" s="7">
        <v>35750.160000000003</v>
      </c>
      <c r="P95" s="7">
        <v>127</v>
      </c>
      <c r="Q95" s="7">
        <v>234489.16</v>
      </c>
      <c r="R95" s="7" t="s">
        <v>45</v>
      </c>
      <c r="S95" s="7" t="s">
        <v>34</v>
      </c>
      <c r="T95" s="7" t="s">
        <v>46</v>
      </c>
      <c r="U95" s="7" t="s">
        <v>36</v>
      </c>
      <c r="V95" s="7" t="s">
        <v>37</v>
      </c>
      <c r="W95" s="7">
        <v>8</v>
      </c>
      <c r="X95" s="7" t="s">
        <v>38</v>
      </c>
      <c r="Y95" s="7">
        <v>5</v>
      </c>
      <c r="Z95" s="7" t="s">
        <v>47</v>
      </c>
    </row>
    <row r="96" spans="1:26" x14ac:dyDescent="0.35">
      <c r="A96" s="7" t="s">
        <v>272</v>
      </c>
      <c r="B96" s="8">
        <v>46031</v>
      </c>
      <c r="C96" s="7" t="s">
        <v>273</v>
      </c>
      <c r="D96" s="7" t="s">
        <v>111</v>
      </c>
      <c r="E96" s="7" t="s">
        <v>43</v>
      </c>
      <c r="F96" s="7">
        <v>55</v>
      </c>
      <c r="G96" s="7" t="s">
        <v>90</v>
      </c>
      <c r="H96" s="7" t="s">
        <v>31</v>
      </c>
      <c r="I96" s="7" t="s">
        <v>90</v>
      </c>
      <c r="J96" s="7" t="s">
        <v>53</v>
      </c>
      <c r="K96" s="7">
        <v>5</v>
      </c>
      <c r="L96" s="7">
        <v>34596</v>
      </c>
      <c r="M96" s="7">
        <v>15</v>
      </c>
      <c r="N96" s="7">
        <v>25947</v>
      </c>
      <c r="O96" s="7">
        <v>26465.94</v>
      </c>
      <c r="P96" s="7">
        <v>316</v>
      </c>
      <c r="Q96" s="7">
        <v>173814.94</v>
      </c>
      <c r="R96" s="7" t="s">
        <v>54</v>
      </c>
      <c r="S96" s="7" t="s">
        <v>63</v>
      </c>
      <c r="T96" s="7" t="s">
        <v>35</v>
      </c>
      <c r="U96" s="7" t="s">
        <v>36</v>
      </c>
      <c r="V96" s="7" t="s">
        <v>37</v>
      </c>
      <c r="W96" s="7">
        <v>7</v>
      </c>
      <c r="X96" s="7" t="s">
        <v>38</v>
      </c>
      <c r="Y96" s="7">
        <v>1</v>
      </c>
      <c r="Z96" s="7" t="s">
        <v>47</v>
      </c>
    </row>
    <row r="97" spans="1:26" x14ac:dyDescent="0.35">
      <c r="A97" s="7" t="s">
        <v>274</v>
      </c>
      <c r="B97" s="8">
        <v>45762</v>
      </c>
      <c r="C97" s="7" t="s">
        <v>275</v>
      </c>
      <c r="D97" s="7" t="s">
        <v>80</v>
      </c>
      <c r="E97" s="7" t="s">
        <v>29</v>
      </c>
      <c r="F97" s="7">
        <v>51</v>
      </c>
      <c r="G97" s="7" t="s">
        <v>90</v>
      </c>
      <c r="H97" s="7" t="s">
        <v>31</v>
      </c>
      <c r="I97" s="7" t="s">
        <v>90</v>
      </c>
      <c r="J97" s="7" t="s">
        <v>62</v>
      </c>
      <c r="K97" s="7">
        <v>1</v>
      </c>
      <c r="L97" s="7">
        <v>30323</v>
      </c>
      <c r="M97" s="7">
        <v>15</v>
      </c>
      <c r="N97" s="7">
        <v>4548.45</v>
      </c>
      <c r="O97" s="7">
        <v>4639.42</v>
      </c>
      <c r="P97" s="7">
        <v>45</v>
      </c>
      <c r="Q97" s="7">
        <v>30458.97</v>
      </c>
      <c r="R97" s="7" t="s">
        <v>83</v>
      </c>
      <c r="S97" s="7" t="s">
        <v>63</v>
      </c>
      <c r="T97" s="7" t="s">
        <v>46</v>
      </c>
      <c r="U97" s="7" t="s">
        <v>36</v>
      </c>
      <c r="V97" s="7" t="s">
        <v>37</v>
      </c>
      <c r="W97" s="7">
        <v>1</v>
      </c>
      <c r="X97" s="7" t="s">
        <v>47</v>
      </c>
      <c r="Y97" s="7">
        <v>4</v>
      </c>
      <c r="Z97" s="7" t="s">
        <v>58</v>
      </c>
    </row>
    <row r="98" spans="1:26" x14ac:dyDescent="0.35">
      <c r="A98" s="7" t="s">
        <v>276</v>
      </c>
      <c r="B98" s="8">
        <v>46001</v>
      </c>
      <c r="C98" s="7" t="s">
        <v>277</v>
      </c>
      <c r="D98" s="7" t="s">
        <v>66</v>
      </c>
      <c r="E98" s="7" t="s">
        <v>29</v>
      </c>
      <c r="F98" s="7">
        <v>27</v>
      </c>
      <c r="G98" s="7" t="s">
        <v>139</v>
      </c>
      <c r="H98" s="7" t="s">
        <v>31</v>
      </c>
      <c r="I98" s="7" t="s">
        <v>139</v>
      </c>
      <c r="J98" s="7" t="s">
        <v>102</v>
      </c>
      <c r="K98" s="7">
        <v>4</v>
      </c>
      <c r="L98" s="7">
        <v>14331</v>
      </c>
      <c r="M98" s="7">
        <v>0</v>
      </c>
      <c r="N98" s="7">
        <v>0</v>
      </c>
      <c r="O98" s="7">
        <v>10318.32</v>
      </c>
      <c r="P98" s="7">
        <v>41</v>
      </c>
      <c r="Q98" s="7">
        <v>67683.320000000007</v>
      </c>
      <c r="R98" s="7" t="s">
        <v>83</v>
      </c>
      <c r="S98" s="7" t="s">
        <v>34</v>
      </c>
      <c r="T98" s="7" t="s">
        <v>95</v>
      </c>
      <c r="U98" s="7" t="s">
        <v>96</v>
      </c>
      <c r="V98" s="7" t="s">
        <v>57</v>
      </c>
      <c r="W98" s="7">
        <v>1</v>
      </c>
      <c r="X98" s="7" t="s">
        <v>47</v>
      </c>
      <c r="Y98" s="7">
        <v>4</v>
      </c>
      <c r="Z98" s="7" t="s">
        <v>39</v>
      </c>
    </row>
    <row r="99" spans="1:26" x14ac:dyDescent="0.35">
      <c r="A99" s="7" t="s">
        <v>278</v>
      </c>
      <c r="B99" s="8">
        <v>45812</v>
      </c>
      <c r="C99" s="7" t="s">
        <v>279</v>
      </c>
      <c r="D99" s="7" t="s">
        <v>50</v>
      </c>
      <c r="E99" s="7" t="s">
        <v>29</v>
      </c>
      <c r="F99" s="7">
        <v>24</v>
      </c>
      <c r="G99" s="7" t="s">
        <v>51</v>
      </c>
      <c r="H99" s="7" t="s">
        <v>52</v>
      </c>
      <c r="I99" s="7" t="s">
        <v>51</v>
      </c>
      <c r="J99" s="7" t="s">
        <v>125</v>
      </c>
      <c r="K99" s="7">
        <v>3</v>
      </c>
      <c r="L99" s="7">
        <v>3679</v>
      </c>
      <c r="M99" s="7">
        <v>10</v>
      </c>
      <c r="N99" s="7">
        <v>1103.7</v>
      </c>
      <c r="O99" s="7">
        <v>1787.99</v>
      </c>
      <c r="P99" s="7">
        <v>262</v>
      </c>
      <c r="Q99" s="7">
        <v>11983.29</v>
      </c>
      <c r="R99" s="7" t="s">
        <v>45</v>
      </c>
      <c r="S99" s="7" t="s">
        <v>63</v>
      </c>
      <c r="T99" s="7" t="s">
        <v>35</v>
      </c>
      <c r="U99" s="7" t="s">
        <v>36</v>
      </c>
      <c r="V99" s="7" t="s">
        <v>37</v>
      </c>
      <c r="W99" s="7">
        <v>4</v>
      </c>
      <c r="X99" s="7" t="s">
        <v>47</v>
      </c>
      <c r="Y99" s="7">
        <v>1</v>
      </c>
      <c r="Z99" s="7" t="s">
        <v>39</v>
      </c>
    </row>
    <row r="100" spans="1:26" x14ac:dyDescent="0.35">
      <c r="A100" s="7" t="s">
        <v>280</v>
      </c>
      <c r="B100" s="8">
        <v>45821</v>
      </c>
      <c r="C100" s="7" t="s">
        <v>281</v>
      </c>
      <c r="D100" s="7" t="s">
        <v>89</v>
      </c>
      <c r="E100" s="7" t="s">
        <v>29</v>
      </c>
      <c r="F100" s="7">
        <v>56</v>
      </c>
      <c r="G100" s="7" t="s">
        <v>74</v>
      </c>
      <c r="H100" s="7" t="s">
        <v>31</v>
      </c>
      <c r="I100" s="7" t="s">
        <v>74</v>
      </c>
      <c r="J100" s="7" t="s">
        <v>75</v>
      </c>
      <c r="K100" s="7">
        <v>3</v>
      </c>
      <c r="L100" s="7">
        <v>25123</v>
      </c>
      <c r="M100" s="7">
        <v>20</v>
      </c>
      <c r="N100" s="7">
        <v>15073.8</v>
      </c>
      <c r="O100" s="7">
        <v>10853.14</v>
      </c>
      <c r="P100" s="7">
        <v>393</v>
      </c>
      <c r="Q100" s="7">
        <v>71541.34</v>
      </c>
      <c r="R100" s="7" t="s">
        <v>33</v>
      </c>
      <c r="S100" s="7" t="s">
        <v>34</v>
      </c>
      <c r="T100" s="7" t="s">
        <v>84</v>
      </c>
      <c r="U100" s="7" t="s">
        <v>85</v>
      </c>
      <c r="V100" s="7" t="s">
        <v>86</v>
      </c>
      <c r="W100" s="7">
        <v>10</v>
      </c>
      <c r="X100" s="7" t="s">
        <v>47</v>
      </c>
      <c r="Y100" s="7">
        <v>5</v>
      </c>
      <c r="Z100" s="7" t="s">
        <v>39</v>
      </c>
    </row>
    <row r="101" spans="1:26" x14ac:dyDescent="0.35">
      <c r="A101" s="7" t="s">
        <v>282</v>
      </c>
      <c r="B101" s="8">
        <v>45891</v>
      </c>
      <c r="C101" s="7" t="s">
        <v>283</v>
      </c>
      <c r="D101" s="7" t="s">
        <v>61</v>
      </c>
      <c r="E101" s="7" t="s">
        <v>43</v>
      </c>
      <c r="F101" s="7">
        <v>41</v>
      </c>
      <c r="G101" s="7" t="s">
        <v>99</v>
      </c>
      <c r="H101" s="7" t="s">
        <v>52</v>
      </c>
      <c r="I101" s="7" t="s">
        <v>99</v>
      </c>
      <c r="J101" s="7" t="s">
        <v>102</v>
      </c>
      <c r="K101" s="7">
        <v>4</v>
      </c>
      <c r="L101" s="7">
        <v>46566</v>
      </c>
      <c r="M101" s="7">
        <v>10</v>
      </c>
      <c r="N101" s="7">
        <v>18626.400000000001</v>
      </c>
      <c r="O101" s="7">
        <v>30174.77</v>
      </c>
      <c r="P101" s="7">
        <v>402</v>
      </c>
      <c r="Q101" s="7">
        <v>198214.37</v>
      </c>
      <c r="R101" s="7" t="s">
        <v>54</v>
      </c>
      <c r="S101" s="7" t="s">
        <v>34</v>
      </c>
      <c r="T101" s="7" t="s">
        <v>55</v>
      </c>
      <c r="U101" s="7" t="s">
        <v>56</v>
      </c>
      <c r="V101" s="7" t="s">
        <v>57</v>
      </c>
      <c r="W101" s="7">
        <v>7</v>
      </c>
      <c r="X101" s="7" t="s">
        <v>47</v>
      </c>
      <c r="Y101" s="7">
        <v>4</v>
      </c>
      <c r="Z101" s="7" t="s">
        <v>39</v>
      </c>
    </row>
    <row r="102" spans="1:26" x14ac:dyDescent="0.35">
      <c r="A102" s="7" t="s">
        <v>284</v>
      </c>
      <c r="B102" s="8">
        <v>45905</v>
      </c>
      <c r="C102" s="7" t="s">
        <v>285</v>
      </c>
      <c r="D102" s="7" t="s">
        <v>50</v>
      </c>
      <c r="E102" s="7" t="s">
        <v>29</v>
      </c>
      <c r="F102" s="7">
        <v>60</v>
      </c>
      <c r="G102" s="7" t="s">
        <v>134</v>
      </c>
      <c r="H102" s="7" t="s">
        <v>31</v>
      </c>
      <c r="I102" s="7" t="s">
        <v>134</v>
      </c>
      <c r="J102" s="7" t="s">
        <v>62</v>
      </c>
      <c r="K102" s="7">
        <v>1</v>
      </c>
      <c r="L102" s="7">
        <v>42289</v>
      </c>
      <c r="M102" s="7">
        <v>20</v>
      </c>
      <c r="N102" s="7">
        <v>8457.7999999999993</v>
      </c>
      <c r="O102" s="7">
        <v>6089.62</v>
      </c>
      <c r="P102" s="7">
        <v>250</v>
      </c>
      <c r="Q102" s="7">
        <v>40170.82</v>
      </c>
      <c r="R102" s="7" t="s">
        <v>45</v>
      </c>
      <c r="S102" s="7" t="s">
        <v>63</v>
      </c>
      <c r="T102" s="7" t="s">
        <v>103</v>
      </c>
      <c r="U102" s="7" t="s">
        <v>103</v>
      </c>
      <c r="V102" s="7" t="s">
        <v>57</v>
      </c>
      <c r="W102" s="7">
        <v>1</v>
      </c>
      <c r="X102" s="7" t="s">
        <v>38</v>
      </c>
      <c r="Y102" s="7">
        <v>2</v>
      </c>
      <c r="Z102" s="7" t="s">
        <v>47</v>
      </c>
    </row>
    <row r="103" spans="1:26" x14ac:dyDescent="0.35">
      <c r="A103" s="7" t="s">
        <v>286</v>
      </c>
      <c r="B103" s="8">
        <v>46108</v>
      </c>
      <c r="C103" s="7" t="s">
        <v>287</v>
      </c>
      <c r="D103" s="7" t="s">
        <v>89</v>
      </c>
      <c r="E103" s="7" t="s">
        <v>29</v>
      </c>
      <c r="F103" s="7">
        <v>31</v>
      </c>
      <c r="G103" s="7" t="s">
        <v>51</v>
      </c>
      <c r="H103" s="7" t="s">
        <v>52</v>
      </c>
      <c r="I103" s="7" t="s">
        <v>51</v>
      </c>
      <c r="J103" s="7" t="s">
        <v>75</v>
      </c>
      <c r="K103" s="7">
        <v>5</v>
      </c>
      <c r="L103" s="7">
        <v>4012</v>
      </c>
      <c r="M103" s="7">
        <v>0</v>
      </c>
      <c r="N103" s="7">
        <v>0</v>
      </c>
      <c r="O103" s="7">
        <v>3610.8</v>
      </c>
      <c r="P103" s="7">
        <v>329</v>
      </c>
      <c r="Q103" s="7">
        <v>23999.8</v>
      </c>
      <c r="R103" s="7" t="s">
        <v>83</v>
      </c>
      <c r="S103" s="7" t="s">
        <v>63</v>
      </c>
      <c r="T103" s="7" t="s">
        <v>84</v>
      </c>
      <c r="U103" s="7" t="s">
        <v>85</v>
      </c>
      <c r="V103" s="7" t="s">
        <v>86</v>
      </c>
      <c r="W103" s="7">
        <v>8</v>
      </c>
      <c r="X103" s="7" t="s">
        <v>47</v>
      </c>
      <c r="Y103" s="7">
        <v>4</v>
      </c>
      <c r="Z103" s="7" t="s">
        <v>39</v>
      </c>
    </row>
    <row r="104" spans="1:26" x14ac:dyDescent="0.35">
      <c r="A104" s="7" t="s">
        <v>288</v>
      </c>
      <c r="B104" s="8">
        <v>45793</v>
      </c>
      <c r="C104" s="7" t="s">
        <v>289</v>
      </c>
      <c r="D104" s="7" t="s">
        <v>61</v>
      </c>
      <c r="E104" s="7" t="s">
        <v>29</v>
      </c>
      <c r="F104" s="7">
        <v>52</v>
      </c>
      <c r="G104" s="7" t="s">
        <v>74</v>
      </c>
      <c r="H104" s="7" t="s">
        <v>31</v>
      </c>
      <c r="I104" s="7" t="s">
        <v>74</v>
      </c>
      <c r="J104" s="7" t="s">
        <v>150</v>
      </c>
      <c r="K104" s="7">
        <v>2</v>
      </c>
      <c r="L104" s="7">
        <v>30405</v>
      </c>
      <c r="M104" s="7">
        <v>0</v>
      </c>
      <c r="N104" s="7">
        <v>0</v>
      </c>
      <c r="O104" s="7">
        <v>10945.8</v>
      </c>
      <c r="P104" s="7">
        <v>301</v>
      </c>
      <c r="Q104" s="7">
        <v>72056.800000000003</v>
      </c>
      <c r="R104" s="7" t="s">
        <v>33</v>
      </c>
      <c r="S104" s="7" t="s">
        <v>63</v>
      </c>
      <c r="T104" s="7" t="s">
        <v>76</v>
      </c>
      <c r="U104" s="7" t="s">
        <v>77</v>
      </c>
      <c r="V104" s="7" t="s">
        <v>57</v>
      </c>
      <c r="W104" s="7">
        <v>8</v>
      </c>
      <c r="X104" s="7" t="s">
        <v>38</v>
      </c>
      <c r="Y104" s="7">
        <v>5</v>
      </c>
      <c r="Z104" s="7" t="s">
        <v>58</v>
      </c>
    </row>
    <row r="105" spans="1:26" x14ac:dyDescent="0.35">
      <c r="A105" s="7" t="s">
        <v>290</v>
      </c>
      <c r="B105" s="8">
        <v>46023</v>
      </c>
      <c r="C105" s="7" t="s">
        <v>291</v>
      </c>
      <c r="D105" s="7" t="s">
        <v>108</v>
      </c>
      <c r="E105" s="7" t="s">
        <v>29</v>
      </c>
      <c r="F105" s="7">
        <v>23</v>
      </c>
      <c r="G105" s="7" t="s">
        <v>94</v>
      </c>
      <c r="H105" s="7" t="s">
        <v>31</v>
      </c>
      <c r="I105" s="7" t="s">
        <v>94</v>
      </c>
      <c r="J105" s="7" t="s">
        <v>102</v>
      </c>
      <c r="K105" s="7">
        <v>4</v>
      </c>
      <c r="L105" s="7">
        <v>19141</v>
      </c>
      <c r="M105" s="7">
        <v>20</v>
      </c>
      <c r="N105" s="7">
        <v>15312.8</v>
      </c>
      <c r="O105" s="7">
        <v>11025.22</v>
      </c>
      <c r="P105" s="7">
        <v>482</v>
      </c>
      <c r="Q105" s="7">
        <v>72758.42</v>
      </c>
      <c r="R105" s="7" t="s">
        <v>83</v>
      </c>
      <c r="S105" s="7" t="s">
        <v>34</v>
      </c>
      <c r="T105" s="7" t="s">
        <v>103</v>
      </c>
      <c r="U105" s="7" t="s">
        <v>103</v>
      </c>
      <c r="V105" s="7" t="s">
        <v>57</v>
      </c>
      <c r="W105" s="7">
        <v>5</v>
      </c>
      <c r="X105" s="7" t="s">
        <v>47</v>
      </c>
      <c r="Y105" s="7">
        <v>4</v>
      </c>
      <c r="Z105" s="7" t="s">
        <v>47</v>
      </c>
    </row>
    <row r="106" spans="1:26" x14ac:dyDescent="0.35">
      <c r="A106" s="7" t="s">
        <v>292</v>
      </c>
      <c r="B106" s="8">
        <v>46087</v>
      </c>
      <c r="C106" s="7" t="s">
        <v>293</v>
      </c>
      <c r="D106" s="7" t="s">
        <v>50</v>
      </c>
      <c r="E106" s="7" t="s">
        <v>43</v>
      </c>
      <c r="F106" s="7">
        <v>22</v>
      </c>
      <c r="G106" s="7" t="s">
        <v>67</v>
      </c>
      <c r="H106" s="7" t="s">
        <v>68</v>
      </c>
      <c r="I106" s="7" t="s">
        <v>67</v>
      </c>
      <c r="J106" s="7" t="s">
        <v>75</v>
      </c>
      <c r="K106" s="7">
        <v>4</v>
      </c>
      <c r="L106" s="7">
        <v>19962</v>
      </c>
      <c r="M106" s="7">
        <v>5</v>
      </c>
      <c r="N106" s="7">
        <v>3992.4</v>
      </c>
      <c r="O106" s="7">
        <v>13654.01</v>
      </c>
      <c r="P106" s="7">
        <v>104</v>
      </c>
      <c r="Q106" s="7">
        <v>89613.61</v>
      </c>
      <c r="R106" s="7" t="s">
        <v>45</v>
      </c>
      <c r="S106" s="7" t="s">
        <v>34</v>
      </c>
      <c r="T106" s="7" t="s">
        <v>46</v>
      </c>
      <c r="U106" s="7" t="s">
        <v>36</v>
      </c>
      <c r="V106" s="7" t="s">
        <v>37</v>
      </c>
      <c r="W106" s="7">
        <v>7</v>
      </c>
      <c r="X106" s="7" t="s">
        <v>47</v>
      </c>
      <c r="Y106" s="7">
        <v>5</v>
      </c>
      <c r="Z106" s="7" t="s">
        <v>47</v>
      </c>
    </row>
    <row r="107" spans="1:26" x14ac:dyDescent="0.35">
      <c r="A107" s="7" t="s">
        <v>294</v>
      </c>
      <c r="B107" s="8">
        <v>45765</v>
      </c>
      <c r="C107" s="7" t="s">
        <v>295</v>
      </c>
      <c r="D107" s="7" t="s">
        <v>73</v>
      </c>
      <c r="E107" s="7" t="s">
        <v>29</v>
      </c>
      <c r="F107" s="7">
        <v>46</v>
      </c>
      <c r="G107" s="7" t="s">
        <v>67</v>
      </c>
      <c r="H107" s="7" t="s">
        <v>68</v>
      </c>
      <c r="I107" s="7" t="s">
        <v>67</v>
      </c>
      <c r="J107" s="7" t="s">
        <v>62</v>
      </c>
      <c r="K107" s="7">
        <v>5</v>
      </c>
      <c r="L107" s="7">
        <v>30045</v>
      </c>
      <c r="M107" s="7">
        <v>0</v>
      </c>
      <c r="N107" s="7">
        <v>0</v>
      </c>
      <c r="O107" s="7">
        <v>27040.5</v>
      </c>
      <c r="P107" s="7">
        <v>295</v>
      </c>
      <c r="Q107" s="7">
        <v>177560.5</v>
      </c>
      <c r="R107" s="7" t="s">
        <v>45</v>
      </c>
      <c r="S107" s="7" t="s">
        <v>63</v>
      </c>
      <c r="T107" s="7" t="s">
        <v>70</v>
      </c>
      <c r="U107" s="7" t="s">
        <v>56</v>
      </c>
      <c r="V107" s="7" t="s">
        <v>57</v>
      </c>
      <c r="W107" s="7">
        <v>9</v>
      </c>
      <c r="X107" s="7" t="s">
        <v>38</v>
      </c>
      <c r="Y107" s="7">
        <v>2</v>
      </c>
      <c r="Z107" s="7" t="s">
        <v>91</v>
      </c>
    </row>
    <row r="108" spans="1:26" x14ac:dyDescent="0.35">
      <c r="A108" s="7" t="s">
        <v>296</v>
      </c>
      <c r="B108" s="8">
        <v>45980</v>
      </c>
      <c r="C108" s="7" t="s">
        <v>297</v>
      </c>
      <c r="D108" s="7" t="s">
        <v>89</v>
      </c>
      <c r="E108" s="7" t="s">
        <v>29</v>
      </c>
      <c r="F108" s="7">
        <v>33</v>
      </c>
      <c r="G108" s="7" t="s">
        <v>30</v>
      </c>
      <c r="H108" s="7" t="s">
        <v>31</v>
      </c>
      <c r="I108" s="7" t="s">
        <v>30</v>
      </c>
      <c r="J108" s="7" t="s">
        <v>150</v>
      </c>
      <c r="K108" s="7">
        <v>1</v>
      </c>
      <c r="L108" s="7">
        <v>30617</v>
      </c>
      <c r="M108" s="7">
        <v>0</v>
      </c>
      <c r="N108" s="7">
        <v>0</v>
      </c>
      <c r="O108" s="7">
        <v>5511.06</v>
      </c>
      <c r="P108" s="7">
        <v>291</v>
      </c>
      <c r="Q108" s="7">
        <v>36419.06</v>
      </c>
      <c r="R108" s="7" t="s">
        <v>33</v>
      </c>
      <c r="S108" s="7" t="s">
        <v>34</v>
      </c>
      <c r="T108" s="7" t="s">
        <v>35</v>
      </c>
      <c r="U108" s="7" t="s">
        <v>36</v>
      </c>
      <c r="V108" s="7" t="s">
        <v>37</v>
      </c>
      <c r="W108" s="7">
        <v>9</v>
      </c>
      <c r="X108" s="7" t="s">
        <v>47</v>
      </c>
      <c r="Y108" s="7">
        <v>5</v>
      </c>
      <c r="Z108" s="7" t="s">
        <v>58</v>
      </c>
    </row>
    <row r="109" spans="1:26" x14ac:dyDescent="0.35">
      <c r="A109" s="7" t="s">
        <v>298</v>
      </c>
      <c r="B109" s="8">
        <v>45856</v>
      </c>
      <c r="C109" s="7" t="s">
        <v>299</v>
      </c>
      <c r="D109" s="7" t="s">
        <v>73</v>
      </c>
      <c r="E109" s="7" t="s">
        <v>43</v>
      </c>
      <c r="F109" s="7">
        <v>29</v>
      </c>
      <c r="G109" s="7" t="s">
        <v>134</v>
      </c>
      <c r="H109" s="7" t="s">
        <v>31</v>
      </c>
      <c r="I109" s="7" t="s">
        <v>134</v>
      </c>
      <c r="J109" s="7" t="s">
        <v>53</v>
      </c>
      <c r="K109" s="7">
        <v>1</v>
      </c>
      <c r="L109" s="7">
        <v>36884</v>
      </c>
      <c r="M109" s="7">
        <v>5</v>
      </c>
      <c r="N109" s="7">
        <v>1844.2</v>
      </c>
      <c r="O109" s="7">
        <v>6307.16</v>
      </c>
      <c r="P109" s="7">
        <v>88</v>
      </c>
      <c r="Q109" s="7">
        <v>41434.959999999999</v>
      </c>
      <c r="R109" s="7" t="s">
        <v>45</v>
      </c>
      <c r="S109" s="7" t="s">
        <v>63</v>
      </c>
      <c r="T109" s="7" t="s">
        <v>70</v>
      </c>
      <c r="U109" s="7" t="s">
        <v>56</v>
      </c>
      <c r="V109" s="7" t="s">
        <v>57</v>
      </c>
      <c r="W109" s="7">
        <v>2</v>
      </c>
      <c r="X109" s="7" t="s">
        <v>47</v>
      </c>
      <c r="Y109" s="7">
        <v>2</v>
      </c>
      <c r="Z109" s="7" t="s">
        <v>91</v>
      </c>
    </row>
    <row r="110" spans="1:26" x14ac:dyDescent="0.35">
      <c r="A110" s="7" t="s">
        <v>300</v>
      </c>
      <c r="B110" s="8">
        <v>45948</v>
      </c>
      <c r="C110" s="7" t="s">
        <v>301</v>
      </c>
      <c r="D110" s="7" t="s">
        <v>108</v>
      </c>
      <c r="E110" s="7" t="s">
        <v>43</v>
      </c>
      <c r="F110" s="7">
        <v>35</v>
      </c>
      <c r="G110" s="7" t="s">
        <v>99</v>
      </c>
      <c r="H110" s="7" t="s">
        <v>52</v>
      </c>
      <c r="I110" s="7" t="s">
        <v>99</v>
      </c>
      <c r="J110" s="7" t="s">
        <v>125</v>
      </c>
      <c r="K110" s="7">
        <v>2</v>
      </c>
      <c r="L110" s="7">
        <v>44392</v>
      </c>
      <c r="M110" s="7">
        <v>10</v>
      </c>
      <c r="N110" s="7">
        <v>8878.4</v>
      </c>
      <c r="O110" s="7">
        <v>14383.01</v>
      </c>
      <c r="P110" s="7">
        <v>36</v>
      </c>
      <c r="Q110" s="7">
        <v>94324.61</v>
      </c>
      <c r="R110" s="7" t="s">
        <v>83</v>
      </c>
      <c r="S110" s="7" t="s">
        <v>34</v>
      </c>
      <c r="T110" s="7" t="s">
        <v>35</v>
      </c>
      <c r="U110" s="7" t="s">
        <v>36</v>
      </c>
      <c r="V110" s="7" t="s">
        <v>37</v>
      </c>
      <c r="W110" s="7">
        <v>4</v>
      </c>
      <c r="X110" s="7" t="s">
        <v>47</v>
      </c>
      <c r="Y110" s="7">
        <v>3</v>
      </c>
      <c r="Z110" s="7" t="s">
        <v>47</v>
      </c>
    </row>
    <row r="111" spans="1:26" x14ac:dyDescent="0.35">
      <c r="A111" s="7" t="s">
        <v>302</v>
      </c>
      <c r="B111" s="8">
        <v>45950</v>
      </c>
      <c r="C111" s="7" t="s">
        <v>303</v>
      </c>
      <c r="D111" s="7" t="s">
        <v>111</v>
      </c>
      <c r="E111" s="7" t="s">
        <v>29</v>
      </c>
      <c r="F111" s="7">
        <v>49</v>
      </c>
      <c r="G111" s="7" t="s">
        <v>67</v>
      </c>
      <c r="H111" s="7" t="s">
        <v>68</v>
      </c>
      <c r="I111" s="7" t="s">
        <v>67</v>
      </c>
      <c r="J111" s="7" t="s">
        <v>53</v>
      </c>
      <c r="K111" s="7">
        <v>2</v>
      </c>
      <c r="L111" s="7">
        <v>45616</v>
      </c>
      <c r="M111" s="7">
        <v>15</v>
      </c>
      <c r="N111" s="7">
        <v>13684.8</v>
      </c>
      <c r="O111" s="7">
        <v>13958.5</v>
      </c>
      <c r="P111" s="7">
        <v>173</v>
      </c>
      <c r="Q111" s="7">
        <v>91678.7</v>
      </c>
      <c r="R111" s="7" t="s">
        <v>33</v>
      </c>
      <c r="S111" s="7" t="s">
        <v>63</v>
      </c>
      <c r="T111" s="7" t="s">
        <v>84</v>
      </c>
      <c r="U111" s="7" t="s">
        <v>85</v>
      </c>
      <c r="V111" s="7" t="s">
        <v>86</v>
      </c>
      <c r="W111" s="7">
        <v>4</v>
      </c>
      <c r="X111" s="7" t="s">
        <v>47</v>
      </c>
      <c r="Y111" s="7">
        <v>5</v>
      </c>
      <c r="Z111" s="7" t="s">
        <v>58</v>
      </c>
    </row>
    <row r="112" spans="1:26" x14ac:dyDescent="0.35">
      <c r="A112" s="7" t="s">
        <v>304</v>
      </c>
      <c r="B112" s="8">
        <v>45935</v>
      </c>
      <c r="C112" s="7" t="s">
        <v>305</v>
      </c>
      <c r="D112" s="7" t="s">
        <v>50</v>
      </c>
      <c r="E112" s="7" t="s">
        <v>43</v>
      </c>
      <c r="F112" s="7">
        <v>25</v>
      </c>
      <c r="G112" s="7" t="s">
        <v>94</v>
      </c>
      <c r="H112" s="7" t="s">
        <v>31</v>
      </c>
      <c r="I112" s="7" t="s">
        <v>94</v>
      </c>
      <c r="J112" s="7" t="s">
        <v>102</v>
      </c>
      <c r="K112" s="7">
        <v>4</v>
      </c>
      <c r="L112" s="7">
        <v>13466</v>
      </c>
      <c r="M112" s="7">
        <v>15</v>
      </c>
      <c r="N112" s="7">
        <v>8079.6</v>
      </c>
      <c r="O112" s="7">
        <v>8241.19</v>
      </c>
      <c r="P112" s="7">
        <v>298</v>
      </c>
      <c r="Q112" s="7">
        <v>54323.59</v>
      </c>
      <c r="R112" s="7" t="s">
        <v>83</v>
      </c>
      <c r="S112" s="7" t="s">
        <v>63</v>
      </c>
      <c r="T112" s="7" t="s">
        <v>95</v>
      </c>
      <c r="U112" s="7" t="s">
        <v>96</v>
      </c>
      <c r="V112" s="7" t="s">
        <v>57</v>
      </c>
      <c r="W112" s="7">
        <v>6</v>
      </c>
      <c r="X112" s="7" t="s">
        <v>38</v>
      </c>
      <c r="Y112" s="7">
        <v>5</v>
      </c>
      <c r="Z112" s="7" t="s">
        <v>58</v>
      </c>
    </row>
    <row r="113" spans="1:26" x14ac:dyDescent="0.35">
      <c r="A113" s="7" t="s">
        <v>306</v>
      </c>
      <c r="B113" s="8">
        <v>46039</v>
      </c>
      <c r="C113" s="7" t="s">
        <v>307</v>
      </c>
      <c r="D113" s="7" t="s">
        <v>50</v>
      </c>
      <c r="E113" s="7" t="s">
        <v>29</v>
      </c>
      <c r="F113" s="7">
        <v>53</v>
      </c>
      <c r="G113" s="7" t="s">
        <v>44</v>
      </c>
      <c r="H113" s="7" t="s">
        <v>31</v>
      </c>
      <c r="I113" s="7" t="s">
        <v>44</v>
      </c>
      <c r="J113" s="7" t="s">
        <v>32</v>
      </c>
      <c r="K113" s="7">
        <v>3</v>
      </c>
      <c r="L113" s="7">
        <v>10297</v>
      </c>
      <c r="M113" s="7">
        <v>5</v>
      </c>
      <c r="N113" s="7">
        <v>1544.55</v>
      </c>
      <c r="O113" s="7">
        <v>5282.36</v>
      </c>
      <c r="P113" s="7">
        <v>382</v>
      </c>
      <c r="Q113" s="7">
        <v>35010.81</v>
      </c>
      <c r="R113" s="7" t="s">
        <v>54</v>
      </c>
      <c r="S113" s="7" t="s">
        <v>63</v>
      </c>
      <c r="T113" s="7" t="s">
        <v>76</v>
      </c>
      <c r="U113" s="7" t="s">
        <v>77</v>
      </c>
      <c r="V113" s="7" t="s">
        <v>57</v>
      </c>
      <c r="W113" s="7">
        <v>4</v>
      </c>
      <c r="X113" s="7" t="s">
        <v>38</v>
      </c>
      <c r="Y113" s="7">
        <v>1</v>
      </c>
      <c r="Z113" s="7" t="s">
        <v>47</v>
      </c>
    </row>
    <row r="114" spans="1:26" x14ac:dyDescent="0.35">
      <c r="A114" s="7" t="s">
        <v>308</v>
      </c>
      <c r="B114" s="8">
        <v>45845</v>
      </c>
      <c r="C114" s="7" t="s">
        <v>101</v>
      </c>
      <c r="D114" s="7" t="s">
        <v>42</v>
      </c>
      <c r="E114" s="7" t="s">
        <v>29</v>
      </c>
      <c r="F114" s="7">
        <v>38</v>
      </c>
      <c r="G114" s="7" t="s">
        <v>139</v>
      </c>
      <c r="H114" s="7" t="s">
        <v>31</v>
      </c>
      <c r="I114" s="7" t="s">
        <v>139</v>
      </c>
      <c r="J114" s="7" t="s">
        <v>102</v>
      </c>
      <c r="K114" s="7">
        <v>2</v>
      </c>
      <c r="L114" s="7">
        <v>20743</v>
      </c>
      <c r="M114" s="7">
        <v>20</v>
      </c>
      <c r="N114" s="7">
        <v>8297.2000000000007</v>
      </c>
      <c r="O114" s="7">
        <v>5973.98</v>
      </c>
      <c r="P114" s="7">
        <v>397</v>
      </c>
      <c r="Q114" s="7">
        <v>39559.78</v>
      </c>
      <c r="R114" s="7" t="s">
        <v>54</v>
      </c>
      <c r="S114" s="7" t="s">
        <v>34</v>
      </c>
      <c r="T114" s="7" t="s">
        <v>35</v>
      </c>
      <c r="U114" s="7" t="s">
        <v>36</v>
      </c>
      <c r="V114" s="7" t="s">
        <v>37</v>
      </c>
      <c r="W114" s="7">
        <v>8</v>
      </c>
      <c r="X114" s="7" t="s">
        <v>38</v>
      </c>
      <c r="Y114" s="7">
        <v>1</v>
      </c>
      <c r="Z114" s="7" t="s">
        <v>39</v>
      </c>
    </row>
    <row r="115" spans="1:26" x14ac:dyDescent="0.35">
      <c r="A115" s="7" t="s">
        <v>309</v>
      </c>
      <c r="B115" s="8">
        <v>45993</v>
      </c>
      <c r="C115" s="7" t="s">
        <v>310</v>
      </c>
      <c r="D115" s="7" t="s">
        <v>42</v>
      </c>
      <c r="E115" s="7" t="s">
        <v>43</v>
      </c>
      <c r="F115" s="7">
        <v>56</v>
      </c>
      <c r="G115" s="7" t="s">
        <v>139</v>
      </c>
      <c r="H115" s="7" t="s">
        <v>31</v>
      </c>
      <c r="I115" s="7" t="s">
        <v>139</v>
      </c>
      <c r="J115" s="7" t="s">
        <v>125</v>
      </c>
      <c r="K115" s="7">
        <v>3</v>
      </c>
      <c r="L115" s="7">
        <v>45793</v>
      </c>
      <c r="M115" s="7">
        <v>0</v>
      </c>
      <c r="N115" s="7">
        <v>0</v>
      </c>
      <c r="O115" s="7">
        <v>24728.22</v>
      </c>
      <c r="P115" s="7">
        <v>20</v>
      </c>
      <c r="Q115" s="7">
        <v>162127.22</v>
      </c>
      <c r="R115" s="7" t="s">
        <v>54</v>
      </c>
      <c r="S115" s="7" t="s">
        <v>34</v>
      </c>
      <c r="T115" s="7" t="s">
        <v>46</v>
      </c>
      <c r="U115" s="7" t="s">
        <v>36</v>
      </c>
      <c r="V115" s="7" t="s">
        <v>37</v>
      </c>
      <c r="W115" s="7">
        <v>5</v>
      </c>
      <c r="X115" s="7" t="s">
        <v>38</v>
      </c>
      <c r="Y115" s="7">
        <v>5</v>
      </c>
      <c r="Z115" s="7" t="s">
        <v>39</v>
      </c>
    </row>
    <row r="116" spans="1:26" x14ac:dyDescent="0.35">
      <c r="A116" s="7" t="s">
        <v>311</v>
      </c>
      <c r="B116" s="8">
        <v>45983</v>
      </c>
      <c r="C116" s="7" t="s">
        <v>312</v>
      </c>
      <c r="D116" s="7" t="s">
        <v>89</v>
      </c>
      <c r="E116" s="7" t="s">
        <v>29</v>
      </c>
      <c r="F116" s="7">
        <v>24</v>
      </c>
      <c r="G116" s="7" t="s">
        <v>67</v>
      </c>
      <c r="H116" s="7" t="s">
        <v>68</v>
      </c>
      <c r="I116" s="7" t="s">
        <v>67</v>
      </c>
      <c r="J116" s="7" t="s">
        <v>62</v>
      </c>
      <c r="K116" s="7">
        <v>5</v>
      </c>
      <c r="L116" s="7">
        <v>39903</v>
      </c>
      <c r="M116" s="7">
        <v>20</v>
      </c>
      <c r="N116" s="7">
        <v>39903</v>
      </c>
      <c r="O116" s="7">
        <v>28730.16</v>
      </c>
      <c r="P116" s="7">
        <v>492</v>
      </c>
      <c r="Q116" s="7">
        <v>188834.16</v>
      </c>
      <c r="R116" s="7" t="s">
        <v>83</v>
      </c>
      <c r="S116" s="7" t="s">
        <v>63</v>
      </c>
      <c r="T116" s="7" t="s">
        <v>70</v>
      </c>
      <c r="U116" s="7" t="s">
        <v>56</v>
      </c>
      <c r="V116" s="7" t="s">
        <v>57</v>
      </c>
      <c r="W116" s="7">
        <v>2</v>
      </c>
      <c r="X116" s="7" t="s">
        <v>47</v>
      </c>
      <c r="Y116" s="7">
        <v>5</v>
      </c>
      <c r="Z116" s="7" t="s">
        <v>47</v>
      </c>
    </row>
    <row r="117" spans="1:26" x14ac:dyDescent="0.35">
      <c r="A117" s="7" t="s">
        <v>313</v>
      </c>
      <c r="B117" s="8">
        <v>46095</v>
      </c>
      <c r="C117" s="7" t="s">
        <v>314</v>
      </c>
      <c r="D117" s="7" t="s">
        <v>50</v>
      </c>
      <c r="E117" s="7" t="s">
        <v>43</v>
      </c>
      <c r="F117" s="7">
        <v>58</v>
      </c>
      <c r="G117" s="7" t="s">
        <v>30</v>
      </c>
      <c r="H117" s="7" t="s">
        <v>31</v>
      </c>
      <c r="I117" s="7" t="s">
        <v>30</v>
      </c>
      <c r="J117" s="7" t="s">
        <v>53</v>
      </c>
      <c r="K117" s="7">
        <v>3</v>
      </c>
      <c r="L117" s="7">
        <v>22776</v>
      </c>
      <c r="M117" s="7">
        <v>0</v>
      </c>
      <c r="N117" s="7">
        <v>0</v>
      </c>
      <c r="O117" s="7">
        <v>12299.04</v>
      </c>
      <c r="P117" s="7">
        <v>94</v>
      </c>
      <c r="Q117" s="7">
        <v>80721.039999999994</v>
      </c>
      <c r="R117" s="7" t="s">
        <v>54</v>
      </c>
      <c r="S117" s="7" t="s">
        <v>63</v>
      </c>
      <c r="T117" s="7" t="s">
        <v>76</v>
      </c>
      <c r="U117" s="7" t="s">
        <v>77</v>
      </c>
      <c r="V117" s="7" t="s">
        <v>57</v>
      </c>
      <c r="W117" s="7">
        <v>6</v>
      </c>
      <c r="X117" s="7" t="s">
        <v>38</v>
      </c>
      <c r="Y117" s="7">
        <v>1</v>
      </c>
      <c r="Z117" s="7" t="s">
        <v>39</v>
      </c>
    </row>
    <row r="118" spans="1:26" x14ac:dyDescent="0.35">
      <c r="A118" s="7" t="s">
        <v>315</v>
      </c>
      <c r="B118" s="8">
        <v>45809</v>
      </c>
      <c r="C118" s="7" t="s">
        <v>316</v>
      </c>
      <c r="D118" s="7" t="s">
        <v>111</v>
      </c>
      <c r="E118" s="7" t="s">
        <v>43</v>
      </c>
      <c r="F118" s="7">
        <v>30</v>
      </c>
      <c r="G118" s="7" t="s">
        <v>134</v>
      </c>
      <c r="H118" s="7" t="s">
        <v>31</v>
      </c>
      <c r="I118" s="7" t="s">
        <v>134</v>
      </c>
      <c r="J118" s="7" t="s">
        <v>125</v>
      </c>
      <c r="K118" s="7">
        <v>5</v>
      </c>
      <c r="L118" s="7">
        <v>18787</v>
      </c>
      <c r="M118" s="7">
        <v>20</v>
      </c>
      <c r="N118" s="7">
        <v>18787</v>
      </c>
      <c r="O118" s="7">
        <v>13526.64</v>
      </c>
      <c r="P118" s="7">
        <v>101</v>
      </c>
      <c r="Q118" s="7">
        <v>88775.64</v>
      </c>
      <c r="R118" s="7" t="s">
        <v>83</v>
      </c>
      <c r="S118" s="7" t="s">
        <v>63</v>
      </c>
      <c r="T118" s="7" t="s">
        <v>46</v>
      </c>
      <c r="U118" s="7" t="s">
        <v>36</v>
      </c>
      <c r="V118" s="7" t="s">
        <v>37</v>
      </c>
      <c r="W118" s="7">
        <v>4</v>
      </c>
      <c r="X118" s="7" t="s">
        <v>47</v>
      </c>
      <c r="Y118" s="7">
        <v>5</v>
      </c>
      <c r="Z118" s="7" t="s">
        <v>39</v>
      </c>
    </row>
    <row r="119" spans="1:26" x14ac:dyDescent="0.35">
      <c r="A119" s="7" t="s">
        <v>317</v>
      </c>
      <c r="B119" s="8">
        <v>45834</v>
      </c>
      <c r="C119" s="7" t="s">
        <v>318</v>
      </c>
      <c r="D119" s="7" t="s">
        <v>42</v>
      </c>
      <c r="E119" s="7" t="s">
        <v>29</v>
      </c>
      <c r="F119" s="7">
        <v>28</v>
      </c>
      <c r="G119" s="7" t="s">
        <v>30</v>
      </c>
      <c r="H119" s="7" t="s">
        <v>31</v>
      </c>
      <c r="I119" s="7" t="s">
        <v>30</v>
      </c>
      <c r="J119" s="7" t="s">
        <v>32</v>
      </c>
      <c r="K119" s="7">
        <v>1</v>
      </c>
      <c r="L119" s="7">
        <v>956</v>
      </c>
      <c r="M119" s="7">
        <v>20</v>
      </c>
      <c r="N119" s="7">
        <v>191.2</v>
      </c>
      <c r="O119" s="7">
        <v>137.66</v>
      </c>
      <c r="P119" s="7">
        <v>446</v>
      </c>
      <c r="Q119" s="7">
        <v>1348.46</v>
      </c>
      <c r="R119" s="7" t="s">
        <v>45</v>
      </c>
      <c r="S119" s="7" t="s">
        <v>63</v>
      </c>
      <c r="T119" s="7" t="s">
        <v>46</v>
      </c>
      <c r="U119" s="7" t="s">
        <v>36</v>
      </c>
      <c r="V119" s="7" t="s">
        <v>37</v>
      </c>
      <c r="W119" s="7">
        <v>3</v>
      </c>
      <c r="X119" s="7" t="s">
        <v>47</v>
      </c>
      <c r="Y119" s="7">
        <v>2</v>
      </c>
      <c r="Z119" s="7" t="s">
        <v>47</v>
      </c>
    </row>
    <row r="120" spans="1:26" x14ac:dyDescent="0.35">
      <c r="A120" s="7" t="s">
        <v>319</v>
      </c>
      <c r="B120" s="8">
        <v>46080</v>
      </c>
      <c r="C120" s="7" t="s">
        <v>101</v>
      </c>
      <c r="D120" s="7" t="s">
        <v>108</v>
      </c>
      <c r="E120" s="7" t="s">
        <v>43</v>
      </c>
      <c r="F120" s="7">
        <v>20</v>
      </c>
      <c r="G120" s="7" t="s">
        <v>94</v>
      </c>
      <c r="H120" s="7" t="s">
        <v>31</v>
      </c>
      <c r="I120" s="7" t="s">
        <v>94</v>
      </c>
      <c r="J120" s="7" t="s">
        <v>75</v>
      </c>
      <c r="K120" s="7">
        <v>5</v>
      </c>
      <c r="L120" s="7">
        <v>28102</v>
      </c>
      <c r="M120" s="7">
        <v>5</v>
      </c>
      <c r="N120" s="7">
        <v>7025.5</v>
      </c>
      <c r="O120" s="7">
        <v>24027.21</v>
      </c>
      <c r="P120" s="7">
        <v>281</v>
      </c>
      <c r="Q120" s="7">
        <v>157792.71</v>
      </c>
      <c r="R120" s="7" t="s">
        <v>83</v>
      </c>
      <c r="S120" s="7" t="s">
        <v>34</v>
      </c>
      <c r="T120" s="7" t="s">
        <v>70</v>
      </c>
      <c r="U120" s="7" t="s">
        <v>56</v>
      </c>
      <c r="V120" s="7" t="s">
        <v>57</v>
      </c>
      <c r="W120" s="7">
        <v>5</v>
      </c>
      <c r="X120" s="7" t="s">
        <v>38</v>
      </c>
      <c r="Y120" s="7">
        <v>3</v>
      </c>
      <c r="Z120" s="7" t="s">
        <v>39</v>
      </c>
    </row>
    <row r="121" spans="1:26" x14ac:dyDescent="0.35">
      <c r="A121" s="7" t="s">
        <v>320</v>
      </c>
      <c r="B121" s="8">
        <v>45985</v>
      </c>
      <c r="C121" s="7" t="s">
        <v>321</v>
      </c>
      <c r="D121" s="7" t="s">
        <v>80</v>
      </c>
      <c r="E121" s="7" t="s">
        <v>29</v>
      </c>
      <c r="F121" s="7">
        <v>29</v>
      </c>
      <c r="G121" s="7" t="s">
        <v>134</v>
      </c>
      <c r="H121" s="7" t="s">
        <v>31</v>
      </c>
      <c r="I121" s="7" t="s">
        <v>134</v>
      </c>
      <c r="J121" s="7" t="s">
        <v>150</v>
      </c>
      <c r="K121" s="7">
        <v>4</v>
      </c>
      <c r="L121" s="7">
        <v>2455</v>
      </c>
      <c r="M121" s="7">
        <v>5</v>
      </c>
      <c r="N121" s="7">
        <v>491</v>
      </c>
      <c r="O121" s="7">
        <v>1679.22</v>
      </c>
      <c r="P121" s="7">
        <v>255</v>
      </c>
      <c r="Q121" s="7">
        <v>11263.22</v>
      </c>
      <c r="R121" s="7" t="s">
        <v>54</v>
      </c>
      <c r="S121" s="7" t="s">
        <v>63</v>
      </c>
      <c r="T121" s="7" t="s">
        <v>70</v>
      </c>
      <c r="U121" s="7" t="s">
        <v>56</v>
      </c>
      <c r="V121" s="7" t="s">
        <v>57</v>
      </c>
      <c r="W121" s="7">
        <v>4</v>
      </c>
      <c r="X121" s="7" t="s">
        <v>38</v>
      </c>
      <c r="Y121" s="7">
        <v>4</v>
      </c>
      <c r="Z121" s="7" t="s">
        <v>39</v>
      </c>
    </row>
    <row r="122" spans="1:26" x14ac:dyDescent="0.35">
      <c r="A122" s="7" t="s">
        <v>322</v>
      </c>
      <c r="B122" s="8">
        <v>46002</v>
      </c>
      <c r="C122" s="7" t="s">
        <v>323</v>
      </c>
      <c r="D122" s="7" t="s">
        <v>80</v>
      </c>
      <c r="E122" s="7" t="s">
        <v>29</v>
      </c>
      <c r="F122" s="7">
        <v>39</v>
      </c>
      <c r="G122" s="7" t="s">
        <v>67</v>
      </c>
      <c r="H122" s="7" t="s">
        <v>68</v>
      </c>
      <c r="I122" s="7" t="s">
        <v>67</v>
      </c>
      <c r="J122" s="7" t="s">
        <v>125</v>
      </c>
      <c r="K122" s="7">
        <v>2</v>
      </c>
      <c r="L122" s="7">
        <v>14902</v>
      </c>
      <c r="M122" s="7">
        <v>20</v>
      </c>
      <c r="N122" s="7">
        <v>5960.8</v>
      </c>
      <c r="O122" s="7">
        <v>4291.78</v>
      </c>
      <c r="P122" s="7">
        <v>348</v>
      </c>
      <c r="Q122" s="7">
        <v>28482.98</v>
      </c>
      <c r="R122" s="7" t="s">
        <v>83</v>
      </c>
      <c r="S122" s="7" t="s">
        <v>63</v>
      </c>
      <c r="T122" s="7" t="s">
        <v>76</v>
      </c>
      <c r="U122" s="7" t="s">
        <v>77</v>
      </c>
      <c r="V122" s="7" t="s">
        <v>57</v>
      </c>
      <c r="W122" s="7">
        <v>8</v>
      </c>
      <c r="X122" s="7" t="s">
        <v>38</v>
      </c>
      <c r="Y122" s="7">
        <v>1</v>
      </c>
      <c r="Z122" s="7" t="s">
        <v>58</v>
      </c>
    </row>
    <row r="123" spans="1:26" x14ac:dyDescent="0.35">
      <c r="A123" s="7" t="s">
        <v>324</v>
      </c>
      <c r="B123" s="8">
        <v>45898</v>
      </c>
      <c r="C123" s="7" t="s">
        <v>325</v>
      </c>
      <c r="D123" s="7" t="s">
        <v>89</v>
      </c>
      <c r="E123" s="7" t="s">
        <v>29</v>
      </c>
      <c r="F123" s="7">
        <v>30</v>
      </c>
      <c r="G123" s="7" t="s">
        <v>51</v>
      </c>
      <c r="H123" s="7" t="s">
        <v>52</v>
      </c>
      <c r="I123" s="7" t="s">
        <v>51</v>
      </c>
      <c r="J123" s="7" t="s">
        <v>150</v>
      </c>
      <c r="K123" s="7">
        <v>2</v>
      </c>
      <c r="L123" s="7">
        <v>13003</v>
      </c>
      <c r="M123" s="7">
        <v>5</v>
      </c>
      <c r="N123" s="7">
        <v>1300.3</v>
      </c>
      <c r="O123" s="7">
        <v>4447.03</v>
      </c>
      <c r="P123" s="7">
        <v>199</v>
      </c>
      <c r="Q123" s="7">
        <v>29351.73</v>
      </c>
      <c r="R123" s="7" t="s">
        <v>33</v>
      </c>
      <c r="S123" s="7" t="s">
        <v>63</v>
      </c>
      <c r="T123" s="7" t="s">
        <v>46</v>
      </c>
      <c r="U123" s="7" t="s">
        <v>36</v>
      </c>
      <c r="V123" s="7" t="s">
        <v>37</v>
      </c>
      <c r="W123" s="7">
        <v>1</v>
      </c>
      <c r="X123" s="7" t="s">
        <v>47</v>
      </c>
      <c r="Y123" s="7">
        <v>5</v>
      </c>
      <c r="Z123" s="7" t="s">
        <v>39</v>
      </c>
    </row>
    <row r="124" spans="1:26" x14ac:dyDescent="0.35">
      <c r="A124" s="7" t="s">
        <v>326</v>
      </c>
      <c r="B124" s="8">
        <v>45907</v>
      </c>
      <c r="C124" s="7" t="s">
        <v>327</v>
      </c>
      <c r="D124" s="7" t="s">
        <v>50</v>
      </c>
      <c r="E124" s="7" t="s">
        <v>43</v>
      </c>
      <c r="F124" s="7">
        <v>44</v>
      </c>
      <c r="G124" s="7" t="s">
        <v>74</v>
      </c>
      <c r="H124" s="7" t="s">
        <v>31</v>
      </c>
      <c r="I124" s="7" t="s">
        <v>74</v>
      </c>
      <c r="J124" s="7" t="s">
        <v>75</v>
      </c>
      <c r="K124" s="7">
        <v>5</v>
      </c>
      <c r="L124" s="7">
        <v>7255</v>
      </c>
      <c r="M124" s="7">
        <v>5</v>
      </c>
      <c r="N124" s="7">
        <v>1813.75</v>
      </c>
      <c r="O124" s="7">
        <v>6203.02</v>
      </c>
      <c r="P124" s="7">
        <v>388</v>
      </c>
      <c r="Q124" s="7">
        <v>41052.28</v>
      </c>
      <c r="R124" s="7" t="s">
        <v>45</v>
      </c>
      <c r="S124" s="7" t="s">
        <v>34</v>
      </c>
      <c r="T124" s="7" t="s">
        <v>55</v>
      </c>
      <c r="U124" s="7" t="s">
        <v>56</v>
      </c>
      <c r="V124" s="7" t="s">
        <v>57</v>
      </c>
      <c r="W124" s="7">
        <v>10</v>
      </c>
      <c r="X124" s="7" t="s">
        <v>47</v>
      </c>
      <c r="Y124" s="7">
        <v>2</v>
      </c>
      <c r="Z124" s="7" t="s">
        <v>58</v>
      </c>
    </row>
    <row r="125" spans="1:26" x14ac:dyDescent="0.35">
      <c r="A125" s="7" t="s">
        <v>328</v>
      </c>
      <c r="B125" s="8">
        <v>45897</v>
      </c>
      <c r="C125" s="7" t="s">
        <v>323</v>
      </c>
      <c r="D125" s="7" t="s">
        <v>111</v>
      </c>
      <c r="E125" s="7" t="s">
        <v>29</v>
      </c>
      <c r="F125" s="7">
        <v>39</v>
      </c>
      <c r="G125" s="7" t="s">
        <v>99</v>
      </c>
      <c r="H125" s="7" t="s">
        <v>52</v>
      </c>
      <c r="I125" s="7" t="s">
        <v>99</v>
      </c>
      <c r="J125" s="7" t="s">
        <v>112</v>
      </c>
      <c r="K125" s="7">
        <v>1</v>
      </c>
      <c r="L125" s="7">
        <v>31663</v>
      </c>
      <c r="M125" s="7">
        <v>5</v>
      </c>
      <c r="N125" s="7">
        <v>1583.15</v>
      </c>
      <c r="O125" s="7">
        <v>5414.37</v>
      </c>
      <c r="P125" s="7">
        <v>166</v>
      </c>
      <c r="Q125" s="7">
        <v>35660.22</v>
      </c>
      <c r="R125" s="7" t="s">
        <v>83</v>
      </c>
      <c r="S125" s="7" t="s">
        <v>34</v>
      </c>
      <c r="T125" s="7" t="s">
        <v>55</v>
      </c>
      <c r="U125" s="7" t="s">
        <v>56</v>
      </c>
      <c r="V125" s="7" t="s">
        <v>57</v>
      </c>
      <c r="W125" s="7">
        <v>1</v>
      </c>
      <c r="X125" s="7" t="s">
        <v>47</v>
      </c>
      <c r="Y125" s="7">
        <v>2</v>
      </c>
      <c r="Z125" s="7" t="s">
        <v>47</v>
      </c>
    </row>
    <row r="126" spans="1:26" x14ac:dyDescent="0.35">
      <c r="A126" s="7" t="s">
        <v>329</v>
      </c>
      <c r="B126" s="8">
        <v>45870</v>
      </c>
      <c r="C126" s="7" t="s">
        <v>330</v>
      </c>
      <c r="D126" s="7" t="s">
        <v>66</v>
      </c>
      <c r="E126" s="7" t="s">
        <v>29</v>
      </c>
      <c r="F126" s="7">
        <v>40</v>
      </c>
      <c r="G126" s="7" t="s">
        <v>99</v>
      </c>
      <c r="H126" s="7" t="s">
        <v>52</v>
      </c>
      <c r="I126" s="7" t="s">
        <v>99</v>
      </c>
      <c r="J126" s="7" t="s">
        <v>53</v>
      </c>
      <c r="K126" s="7">
        <v>2</v>
      </c>
      <c r="L126" s="7">
        <v>48930</v>
      </c>
      <c r="M126" s="7">
        <v>10</v>
      </c>
      <c r="N126" s="7">
        <v>9786</v>
      </c>
      <c r="O126" s="7">
        <v>15853.32</v>
      </c>
      <c r="P126" s="7">
        <v>400</v>
      </c>
      <c r="Q126" s="7">
        <v>104327.32</v>
      </c>
      <c r="R126" s="7" t="s">
        <v>83</v>
      </c>
      <c r="S126" s="7" t="s">
        <v>63</v>
      </c>
      <c r="T126" s="7" t="s">
        <v>76</v>
      </c>
      <c r="U126" s="7" t="s">
        <v>77</v>
      </c>
      <c r="V126" s="7" t="s">
        <v>57</v>
      </c>
      <c r="W126" s="7">
        <v>10</v>
      </c>
      <c r="X126" s="7" t="s">
        <v>38</v>
      </c>
      <c r="Y126" s="7">
        <v>1</v>
      </c>
      <c r="Z126" s="7" t="s">
        <v>58</v>
      </c>
    </row>
    <row r="127" spans="1:26" x14ac:dyDescent="0.35">
      <c r="A127" s="7" t="s">
        <v>331</v>
      </c>
      <c r="B127" s="8">
        <v>46079</v>
      </c>
      <c r="C127" s="7" t="s">
        <v>332</v>
      </c>
      <c r="D127" s="7" t="s">
        <v>50</v>
      </c>
      <c r="E127" s="7" t="s">
        <v>43</v>
      </c>
      <c r="F127" s="7">
        <v>42</v>
      </c>
      <c r="G127" s="7" t="s">
        <v>139</v>
      </c>
      <c r="H127" s="7" t="s">
        <v>31</v>
      </c>
      <c r="I127" s="7" t="s">
        <v>139</v>
      </c>
      <c r="J127" s="7" t="s">
        <v>125</v>
      </c>
      <c r="K127" s="7">
        <v>4</v>
      </c>
      <c r="L127" s="7">
        <v>11876</v>
      </c>
      <c r="M127" s="7">
        <v>20</v>
      </c>
      <c r="N127" s="7">
        <v>9500.7999999999993</v>
      </c>
      <c r="O127" s="7">
        <v>6840.58</v>
      </c>
      <c r="P127" s="7">
        <v>31</v>
      </c>
      <c r="Q127" s="7">
        <v>44874.78</v>
      </c>
      <c r="R127" s="7" t="s">
        <v>83</v>
      </c>
      <c r="S127" s="7" t="s">
        <v>34</v>
      </c>
      <c r="T127" s="7" t="s">
        <v>35</v>
      </c>
      <c r="U127" s="7" t="s">
        <v>36</v>
      </c>
      <c r="V127" s="7" t="s">
        <v>37</v>
      </c>
      <c r="W127" s="7">
        <v>3</v>
      </c>
      <c r="X127" s="7" t="s">
        <v>38</v>
      </c>
      <c r="Y127" s="7">
        <v>3</v>
      </c>
      <c r="Z127" s="7" t="s">
        <v>47</v>
      </c>
    </row>
    <row r="128" spans="1:26" x14ac:dyDescent="0.35">
      <c r="A128" s="7" t="s">
        <v>333</v>
      </c>
      <c r="B128" s="8">
        <v>46017</v>
      </c>
      <c r="C128" s="7" t="s">
        <v>334</v>
      </c>
      <c r="D128" s="7" t="s">
        <v>66</v>
      </c>
      <c r="E128" s="7" t="s">
        <v>29</v>
      </c>
      <c r="F128" s="7">
        <v>18</v>
      </c>
      <c r="G128" s="7" t="s">
        <v>51</v>
      </c>
      <c r="H128" s="7" t="s">
        <v>52</v>
      </c>
      <c r="I128" s="7" t="s">
        <v>51</v>
      </c>
      <c r="J128" s="7" t="s">
        <v>102</v>
      </c>
      <c r="K128" s="7">
        <v>3</v>
      </c>
      <c r="L128" s="7">
        <v>6898</v>
      </c>
      <c r="M128" s="7">
        <v>10</v>
      </c>
      <c r="N128" s="7">
        <v>2069.4</v>
      </c>
      <c r="O128" s="7">
        <v>3352.43</v>
      </c>
      <c r="P128" s="7">
        <v>417</v>
      </c>
      <c r="Q128" s="7">
        <v>22394.03</v>
      </c>
      <c r="R128" s="7" t="s">
        <v>83</v>
      </c>
      <c r="S128" s="7" t="s">
        <v>34</v>
      </c>
      <c r="T128" s="7" t="s">
        <v>76</v>
      </c>
      <c r="U128" s="7" t="s">
        <v>77</v>
      </c>
      <c r="V128" s="7" t="s">
        <v>57</v>
      </c>
      <c r="W128" s="7">
        <v>4</v>
      </c>
      <c r="X128" s="7" t="s">
        <v>38</v>
      </c>
      <c r="Y128" s="7">
        <v>2</v>
      </c>
      <c r="Z128" s="7" t="s">
        <v>39</v>
      </c>
    </row>
    <row r="129" spans="1:26" x14ac:dyDescent="0.35">
      <c r="A129" s="7" t="s">
        <v>335</v>
      </c>
      <c r="B129" s="8">
        <v>46114</v>
      </c>
      <c r="C129" s="7" t="s">
        <v>336</v>
      </c>
      <c r="D129" s="7" t="s">
        <v>50</v>
      </c>
      <c r="E129" s="7" t="s">
        <v>43</v>
      </c>
      <c r="F129" s="7">
        <v>33</v>
      </c>
      <c r="G129" s="7" t="s">
        <v>94</v>
      </c>
      <c r="H129" s="7" t="s">
        <v>31</v>
      </c>
      <c r="I129" s="7" t="s">
        <v>94</v>
      </c>
      <c r="J129" s="7" t="s">
        <v>69</v>
      </c>
      <c r="K129" s="7">
        <v>5</v>
      </c>
      <c r="L129" s="7">
        <v>27664</v>
      </c>
      <c r="M129" s="7">
        <v>0</v>
      </c>
      <c r="N129" s="7">
        <v>0</v>
      </c>
      <c r="O129" s="7">
        <v>24897.599999999999</v>
      </c>
      <c r="P129" s="7">
        <v>18</v>
      </c>
      <c r="Q129" s="7">
        <v>163235.6</v>
      </c>
      <c r="R129" s="7" t="s">
        <v>33</v>
      </c>
      <c r="S129" s="7" t="s">
        <v>63</v>
      </c>
      <c r="T129" s="7" t="s">
        <v>103</v>
      </c>
      <c r="U129" s="7" t="s">
        <v>103</v>
      </c>
      <c r="V129" s="7" t="s">
        <v>57</v>
      </c>
      <c r="W129" s="7">
        <v>10</v>
      </c>
      <c r="X129" s="7" t="s">
        <v>47</v>
      </c>
      <c r="Y129" s="7">
        <v>3</v>
      </c>
      <c r="Z129" s="7" t="s">
        <v>47</v>
      </c>
    </row>
    <row r="130" spans="1:26" x14ac:dyDescent="0.35">
      <c r="A130" s="7" t="s">
        <v>337</v>
      </c>
      <c r="B130" s="8">
        <v>45899</v>
      </c>
      <c r="C130" s="7" t="s">
        <v>338</v>
      </c>
      <c r="D130" s="7" t="s">
        <v>28</v>
      </c>
      <c r="E130" s="7" t="s">
        <v>43</v>
      </c>
      <c r="F130" s="7">
        <v>25</v>
      </c>
      <c r="G130" s="7" t="s">
        <v>74</v>
      </c>
      <c r="H130" s="7" t="s">
        <v>31</v>
      </c>
      <c r="I130" s="7" t="s">
        <v>74</v>
      </c>
      <c r="J130" s="7" t="s">
        <v>125</v>
      </c>
      <c r="K130" s="7">
        <v>5</v>
      </c>
      <c r="L130" s="7">
        <v>31878</v>
      </c>
      <c r="M130" s="7">
        <v>5</v>
      </c>
      <c r="N130" s="7">
        <v>7969.5</v>
      </c>
      <c r="O130" s="7">
        <v>27255.69</v>
      </c>
      <c r="P130" s="7">
        <v>288</v>
      </c>
      <c r="Q130" s="7">
        <v>178964.19</v>
      </c>
      <c r="R130" s="7" t="s">
        <v>45</v>
      </c>
      <c r="S130" s="7" t="s">
        <v>63</v>
      </c>
      <c r="T130" s="7" t="s">
        <v>95</v>
      </c>
      <c r="U130" s="7" t="s">
        <v>96</v>
      </c>
      <c r="V130" s="7" t="s">
        <v>57</v>
      </c>
      <c r="W130" s="7">
        <v>7</v>
      </c>
      <c r="X130" s="7" t="s">
        <v>38</v>
      </c>
      <c r="Y130" s="7">
        <v>4</v>
      </c>
      <c r="Z130" s="7" t="s">
        <v>47</v>
      </c>
    </row>
    <row r="131" spans="1:26" x14ac:dyDescent="0.35">
      <c r="A131" s="7" t="s">
        <v>339</v>
      </c>
      <c r="B131" s="8">
        <v>46019</v>
      </c>
      <c r="C131" s="7" t="s">
        <v>340</v>
      </c>
      <c r="D131" s="7" t="s">
        <v>89</v>
      </c>
      <c r="E131" s="7" t="s">
        <v>29</v>
      </c>
      <c r="F131" s="7">
        <v>40</v>
      </c>
      <c r="G131" s="7" t="s">
        <v>139</v>
      </c>
      <c r="H131" s="7" t="s">
        <v>31</v>
      </c>
      <c r="I131" s="7" t="s">
        <v>139</v>
      </c>
      <c r="J131" s="7" t="s">
        <v>112</v>
      </c>
      <c r="K131" s="7">
        <v>2</v>
      </c>
      <c r="L131" s="7">
        <v>33074</v>
      </c>
      <c r="M131" s="7">
        <v>10</v>
      </c>
      <c r="N131" s="7">
        <v>6614.8</v>
      </c>
      <c r="O131" s="7">
        <v>10715.98</v>
      </c>
      <c r="P131" s="7">
        <v>377</v>
      </c>
      <c r="Q131" s="7">
        <v>70626.179999999993</v>
      </c>
      <c r="R131" s="7" t="s">
        <v>33</v>
      </c>
      <c r="S131" s="7" t="s">
        <v>34</v>
      </c>
      <c r="T131" s="7" t="s">
        <v>103</v>
      </c>
      <c r="U131" s="7" t="s">
        <v>103</v>
      </c>
      <c r="V131" s="7" t="s">
        <v>57</v>
      </c>
      <c r="W131" s="7">
        <v>4</v>
      </c>
      <c r="X131" s="7" t="s">
        <v>47</v>
      </c>
      <c r="Y131" s="7">
        <v>3</v>
      </c>
      <c r="Z131" s="7" t="s">
        <v>39</v>
      </c>
    </row>
    <row r="132" spans="1:26" x14ac:dyDescent="0.35">
      <c r="A132" s="7" t="s">
        <v>341</v>
      </c>
      <c r="B132" s="8">
        <v>46112</v>
      </c>
      <c r="C132" s="7" t="s">
        <v>342</v>
      </c>
      <c r="D132" s="7" t="s">
        <v>108</v>
      </c>
      <c r="E132" s="7" t="s">
        <v>29</v>
      </c>
      <c r="F132" s="7">
        <v>29</v>
      </c>
      <c r="G132" s="7" t="s">
        <v>134</v>
      </c>
      <c r="H132" s="7" t="s">
        <v>31</v>
      </c>
      <c r="I132" s="7" t="s">
        <v>134</v>
      </c>
      <c r="J132" s="7" t="s">
        <v>102</v>
      </c>
      <c r="K132" s="7">
        <v>1</v>
      </c>
      <c r="L132" s="7">
        <v>24321</v>
      </c>
      <c r="M132" s="7">
        <v>10</v>
      </c>
      <c r="N132" s="7">
        <v>2432.1</v>
      </c>
      <c r="O132" s="7">
        <v>3940</v>
      </c>
      <c r="P132" s="7">
        <v>350</v>
      </c>
      <c r="Q132" s="7">
        <v>26178.9</v>
      </c>
      <c r="R132" s="7" t="s">
        <v>45</v>
      </c>
      <c r="S132" s="7" t="s">
        <v>63</v>
      </c>
      <c r="T132" s="7" t="s">
        <v>103</v>
      </c>
      <c r="U132" s="7" t="s">
        <v>103</v>
      </c>
      <c r="V132" s="7" t="s">
        <v>57</v>
      </c>
      <c r="W132" s="7">
        <v>3</v>
      </c>
      <c r="X132" s="7" t="s">
        <v>47</v>
      </c>
      <c r="Y132" s="7">
        <v>5</v>
      </c>
      <c r="Z132" s="7" t="s">
        <v>39</v>
      </c>
    </row>
    <row r="133" spans="1:26" x14ac:dyDescent="0.35">
      <c r="A133" s="7" t="s">
        <v>343</v>
      </c>
      <c r="B133" s="8">
        <v>45800</v>
      </c>
      <c r="C133" s="7" t="s">
        <v>344</v>
      </c>
      <c r="D133" s="7" t="s">
        <v>108</v>
      </c>
      <c r="E133" s="7" t="s">
        <v>29</v>
      </c>
      <c r="F133" s="7">
        <v>45</v>
      </c>
      <c r="G133" s="7" t="s">
        <v>74</v>
      </c>
      <c r="H133" s="7" t="s">
        <v>31</v>
      </c>
      <c r="I133" s="7" t="s">
        <v>74</v>
      </c>
      <c r="J133" s="7" t="s">
        <v>150</v>
      </c>
      <c r="K133" s="7">
        <v>4</v>
      </c>
      <c r="L133" s="7">
        <v>42895</v>
      </c>
      <c r="M133" s="7">
        <v>15</v>
      </c>
      <c r="N133" s="7">
        <v>25737</v>
      </c>
      <c r="O133" s="7">
        <v>26251.74</v>
      </c>
      <c r="P133" s="7">
        <v>98</v>
      </c>
      <c r="Q133" s="7">
        <v>172192.74</v>
      </c>
      <c r="R133" s="7" t="s">
        <v>83</v>
      </c>
      <c r="S133" s="7" t="s">
        <v>34</v>
      </c>
      <c r="T133" s="7" t="s">
        <v>95</v>
      </c>
      <c r="U133" s="7" t="s">
        <v>96</v>
      </c>
      <c r="V133" s="7" t="s">
        <v>57</v>
      </c>
      <c r="W133" s="7">
        <v>9</v>
      </c>
      <c r="X133" s="7" t="s">
        <v>47</v>
      </c>
      <c r="Y133" s="7">
        <v>1</v>
      </c>
      <c r="Z133" s="7" t="s">
        <v>91</v>
      </c>
    </row>
    <row r="134" spans="1:26" x14ac:dyDescent="0.35">
      <c r="A134" s="7" t="s">
        <v>345</v>
      </c>
      <c r="B134" s="8">
        <v>46058</v>
      </c>
      <c r="C134" s="7" t="s">
        <v>346</v>
      </c>
      <c r="D134" s="7" t="s">
        <v>28</v>
      </c>
      <c r="E134" s="7" t="s">
        <v>29</v>
      </c>
      <c r="F134" s="7">
        <v>58</v>
      </c>
      <c r="G134" s="7" t="s">
        <v>44</v>
      </c>
      <c r="H134" s="7" t="s">
        <v>31</v>
      </c>
      <c r="I134" s="7" t="s">
        <v>44</v>
      </c>
      <c r="J134" s="7" t="s">
        <v>125</v>
      </c>
      <c r="K134" s="7">
        <v>5</v>
      </c>
      <c r="L134" s="7">
        <v>48980</v>
      </c>
      <c r="M134" s="7">
        <v>0</v>
      </c>
      <c r="N134" s="7">
        <v>0</v>
      </c>
      <c r="O134" s="7">
        <v>44082</v>
      </c>
      <c r="P134" s="7">
        <v>96</v>
      </c>
      <c r="Q134" s="7">
        <v>289078</v>
      </c>
      <c r="R134" s="7" t="s">
        <v>83</v>
      </c>
      <c r="S134" s="7" t="s">
        <v>34</v>
      </c>
      <c r="T134" s="7" t="s">
        <v>76</v>
      </c>
      <c r="U134" s="7" t="s">
        <v>77</v>
      </c>
      <c r="V134" s="7" t="s">
        <v>57</v>
      </c>
      <c r="W134" s="7">
        <v>5</v>
      </c>
      <c r="X134" s="7" t="s">
        <v>47</v>
      </c>
      <c r="Y134" s="7">
        <v>2</v>
      </c>
      <c r="Z134" s="7" t="s">
        <v>47</v>
      </c>
    </row>
    <row r="135" spans="1:26" x14ac:dyDescent="0.35">
      <c r="A135" s="7" t="s">
        <v>347</v>
      </c>
      <c r="B135" s="8">
        <v>45852</v>
      </c>
      <c r="C135" s="7" t="s">
        <v>225</v>
      </c>
      <c r="D135" s="7" t="s">
        <v>50</v>
      </c>
      <c r="E135" s="7" t="s">
        <v>43</v>
      </c>
      <c r="F135" s="7">
        <v>33</v>
      </c>
      <c r="G135" s="7" t="s">
        <v>134</v>
      </c>
      <c r="H135" s="7" t="s">
        <v>31</v>
      </c>
      <c r="I135" s="7" t="s">
        <v>134</v>
      </c>
      <c r="J135" s="7" t="s">
        <v>150</v>
      </c>
      <c r="K135" s="7">
        <v>1</v>
      </c>
      <c r="L135" s="7">
        <v>49527</v>
      </c>
      <c r="M135" s="7">
        <v>0</v>
      </c>
      <c r="N135" s="7">
        <v>0</v>
      </c>
      <c r="O135" s="7">
        <v>8914.86</v>
      </c>
      <c r="P135" s="7">
        <v>456</v>
      </c>
      <c r="Q135" s="7">
        <v>58897.86</v>
      </c>
      <c r="R135" s="7" t="s">
        <v>54</v>
      </c>
      <c r="S135" s="7" t="s">
        <v>34</v>
      </c>
      <c r="T135" s="7" t="s">
        <v>46</v>
      </c>
      <c r="U135" s="7" t="s">
        <v>36</v>
      </c>
      <c r="V135" s="7" t="s">
        <v>37</v>
      </c>
      <c r="W135" s="7">
        <v>5</v>
      </c>
      <c r="X135" s="7" t="s">
        <v>47</v>
      </c>
      <c r="Y135" s="7">
        <v>5</v>
      </c>
      <c r="Z135" s="7" t="s">
        <v>47</v>
      </c>
    </row>
    <row r="136" spans="1:26" x14ac:dyDescent="0.35">
      <c r="A136" s="7" t="s">
        <v>348</v>
      </c>
      <c r="B136" s="8">
        <v>45771</v>
      </c>
      <c r="C136" s="7" t="s">
        <v>349</v>
      </c>
      <c r="D136" s="7" t="s">
        <v>73</v>
      </c>
      <c r="E136" s="7" t="s">
        <v>29</v>
      </c>
      <c r="F136" s="7">
        <v>55</v>
      </c>
      <c r="G136" s="7" t="s">
        <v>134</v>
      </c>
      <c r="H136" s="7" t="s">
        <v>31</v>
      </c>
      <c r="I136" s="7" t="s">
        <v>134</v>
      </c>
      <c r="J136" s="7" t="s">
        <v>102</v>
      </c>
      <c r="K136" s="7">
        <v>4</v>
      </c>
      <c r="L136" s="7">
        <v>24297</v>
      </c>
      <c r="M136" s="7">
        <v>5</v>
      </c>
      <c r="N136" s="7">
        <v>4859.3999999999996</v>
      </c>
      <c r="O136" s="7">
        <v>16619.150000000001</v>
      </c>
      <c r="P136" s="7">
        <v>167</v>
      </c>
      <c r="Q136" s="7">
        <v>109114.75</v>
      </c>
      <c r="R136" s="7" t="s">
        <v>45</v>
      </c>
      <c r="S136" s="7" t="s">
        <v>34</v>
      </c>
      <c r="T136" s="7" t="s">
        <v>95</v>
      </c>
      <c r="U136" s="7" t="s">
        <v>96</v>
      </c>
      <c r="V136" s="7" t="s">
        <v>57</v>
      </c>
      <c r="W136" s="7">
        <v>5</v>
      </c>
      <c r="X136" s="7" t="s">
        <v>38</v>
      </c>
      <c r="Y136" s="7">
        <v>1</v>
      </c>
      <c r="Z136" s="7" t="s">
        <v>39</v>
      </c>
    </row>
    <row r="137" spans="1:26" x14ac:dyDescent="0.35">
      <c r="A137" s="7" t="s">
        <v>350</v>
      </c>
      <c r="B137" s="8">
        <v>45793</v>
      </c>
      <c r="C137" s="7" t="s">
        <v>351</v>
      </c>
      <c r="D137" s="7" t="s">
        <v>80</v>
      </c>
      <c r="E137" s="7" t="s">
        <v>43</v>
      </c>
      <c r="F137" s="7">
        <v>57</v>
      </c>
      <c r="G137" s="7" t="s">
        <v>74</v>
      </c>
      <c r="H137" s="7" t="s">
        <v>31</v>
      </c>
      <c r="I137" s="7" t="s">
        <v>74</v>
      </c>
      <c r="J137" s="7" t="s">
        <v>112</v>
      </c>
      <c r="K137" s="7">
        <v>5</v>
      </c>
      <c r="L137" s="7">
        <v>47683</v>
      </c>
      <c r="M137" s="7">
        <v>5</v>
      </c>
      <c r="N137" s="7">
        <v>11920.75</v>
      </c>
      <c r="O137" s="7">
        <v>40768.959999999999</v>
      </c>
      <c r="P137" s="7">
        <v>420</v>
      </c>
      <c r="Q137" s="7">
        <v>267683.21000000002</v>
      </c>
      <c r="R137" s="7" t="s">
        <v>33</v>
      </c>
      <c r="S137" s="7" t="s">
        <v>34</v>
      </c>
      <c r="T137" s="7" t="s">
        <v>103</v>
      </c>
      <c r="U137" s="7" t="s">
        <v>103</v>
      </c>
      <c r="V137" s="7" t="s">
        <v>57</v>
      </c>
      <c r="W137" s="7">
        <v>4</v>
      </c>
      <c r="X137" s="7" t="s">
        <v>47</v>
      </c>
      <c r="Y137" s="7">
        <v>4</v>
      </c>
      <c r="Z137" s="7" t="s">
        <v>39</v>
      </c>
    </row>
    <row r="138" spans="1:26" x14ac:dyDescent="0.35">
      <c r="A138" s="7" t="s">
        <v>352</v>
      </c>
      <c r="B138" s="8">
        <v>45910</v>
      </c>
      <c r="C138" s="7" t="s">
        <v>353</v>
      </c>
      <c r="D138" s="7" t="s">
        <v>61</v>
      </c>
      <c r="E138" s="7" t="s">
        <v>43</v>
      </c>
      <c r="F138" s="7">
        <v>59</v>
      </c>
      <c r="G138" s="7" t="s">
        <v>44</v>
      </c>
      <c r="H138" s="7" t="s">
        <v>31</v>
      </c>
      <c r="I138" s="7" t="s">
        <v>44</v>
      </c>
      <c r="J138" s="7" t="s">
        <v>201</v>
      </c>
      <c r="K138" s="7">
        <v>3</v>
      </c>
      <c r="L138" s="7">
        <v>48486</v>
      </c>
      <c r="M138" s="7">
        <v>0</v>
      </c>
      <c r="N138" s="7">
        <v>0</v>
      </c>
      <c r="O138" s="7">
        <v>26182.44</v>
      </c>
      <c r="P138" s="7">
        <v>460</v>
      </c>
      <c r="Q138" s="7">
        <v>172100.44</v>
      </c>
      <c r="R138" s="7" t="s">
        <v>54</v>
      </c>
      <c r="S138" s="7" t="s">
        <v>34</v>
      </c>
      <c r="T138" s="7" t="s">
        <v>84</v>
      </c>
      <c r="U138" s="7" t="s">
        <v>85</v>
      </c>
      <c r="V138" s="7" t="s">
        <v>86</v>
      </c>
      <c r="W138" s="7">
        <v>6</v>
      </c>
      <c r="X138" s="7" t="s">
        <v>38</v>
      </c>
      <c r="Y138" s="7">
        <v>2</v>
      </c>
      <c r="Z138" s="7" t="s">
        <v>58</v>
      </c>
    </row>
    <row r="139" spans="1:26" x14ac:dyDescent="0.35">
      <c r="A139" s="7" t="s">
        <v>354</v>
      </c>
      <c r="B139" s="8">
        <v>45844</v>
      </c>
      <c r="C139" s="7" t="s">
        <v>355</v>
      </c>
      <c r="D139" s="7" t="s">
        <v>80</v>
      </c>
      <c r="E139" s="7" t="s">
        <v>43</v>
      </c>
      <c r="F139" s="7">
        <v>18</v>
      </c>
      <c r="G139" s="7" t="s">
        <v>74</v>
      </c>
      <c r="H139" s="7" t="s">
        <v>31</v>
      </c>
      <c r="I139" s="7" t="s">
        <v>74</v>
      </c>
      <c r="J139" s="7" t="s">
        <v>62</v>
      </c>
      <c r="K139" s="7">
        <v>4</v>
      </c>
      <c r="L139" s="7">
        <v>35587</v>
      </c>
      <c r="M139" s="7">
        <v>10</v>
      </c>
      <c r="N139" s="7">
        <v>14234.8</v>
      </c>
      <c r="O139" s="7">
        <v>23060.38</v>
      </c>
      <c r="P139" s="7">
        <v>243</v>
      </c>
      <c r="Q139" s="7">
        <v>151416.57999999999</v>
      </c>
      <c r="R139" s="7" t="s">
        <v>83</v>
      </c>
      <c r="S139" s="7" t="s">
        <v>34</v>
      </c>
      <c r="T139" s="7" t="s">
        <v>70</v>
      </c>
      <c r="U139" s="7" t="s">
        <v>56</v>
      </c>
      <c r="V139" s="7" t="s">
        <v>57</v>
      </c>
      <c r="W139" s="7">
        <v>3</v>
      </c>
      <c r="X139" s="7" t="s">
        <v>38</v>
      </c>
      <c r="Y139" s="7">
        <v>4</v>
      </c>
      <c r="Z139" s="7" t="s">
        <v>91</v>
      </c>
    </row>
    <row r="140" spans="1:26" x14ac:dyDescent="0.35">
      <c r="A140" s="7" t="s">
        <v>356</v>
      </c>
      <c r="B140" s="8">
        <v>45870</v>
      </c>
      <c r="C140" s="7" t="s">
        <v>332</v>
      </c>
      <c r="D140" s="7" t="s">
        <v>28</v>
      </c>
      <c r="E140" s="7" t="s">
        <v>43</v>
      </c>
      <c r="F140" s="7">
        <v>47</v>
      </c>
      <c r="G140" s="7" t="s">
        <v>90</v>
      </c>
      <c r="H140" s="7" t="s">
        <v>31</v>
      </c>
      <c r="I140" s="7" t="s">
        <v>90</v>
      </c>
      <c r="J140" s="7" t="s">
        <v>150</v>
      </c>
      <c r="K140" s="7">
        <v>5</v>
      </c>
      <c r="L140" s="7">
        <v>38537</v>
      </c>
      <c r="M140" s="7">
        <v>20</v>
      </c>
      <c r="N140" s="7">
        <v>38537</v>
      </c>
      <c r="O140" s="7">
        <v>27746.639999999999</v>
      </c>
      <c r="P140" s="7">
        <v>428</v>
      </c>
      <c r="Q140" s="7">
        <v>182322.64</v>
      </c>
      <c r="R140" s="7" t="s">
        <v>54</v>
      </c>
      <c r="S140" s="7" t="s">
        <v>63</v>
      </c>
      <c r="T140" s="7" t="s">
        <v>84</v>
      </c>
      <c r="U140" s="7" t="s">
        <v>85</v>
      </c>
      <c r="V140" s="7" t="s">
        <v>86</v>
      </c>
      <c r="W140" s="7">
        <v>8</v>
      </c>
      <c r="X140" s="7" t="s">
        <v>38</v>
      </c>
      <c r="Y140" s="7">
        <v>1</v>
      </c>
      <c r="Z140" s="7" t="s">
        <v>91</v>
      </c>
    </row>
    <row r="141" spans="1:26" x14ac:dyDescent="0.35">
      <c r="A141" s="7" t="s">
        <v>357</v>
      </c>
      <c r="B141" s="8">
        <v>46021</v>
      </c>
      <c r="C141" s="7" t="s">
        <v>279</v>
      </c>
      <c r="D141" s="7" t="s">
        <v>42</v>
      </c>
      <c r="E141" s="7" t="s">
        <v>29</v>
      </c>
      <c r="F141" s="7">
        <v>18</v>
      </c>
      <c r="G141" s="7" t="s">
        <v>90</v>
      </c>
      <c r="H141" s="7" t="s">
        <v>31</v>
      </c>
      <c r="I141" s="7" t="s">
        <v>90</v>
      </c>
      <c r="J141" s="7" t="s">
        <v>125</v>
      </c>
      <c r="K141" s="7">
        <v>5</v>
      </c>
      <c r="L141" s="7">
        <v>2675</v>
      </c>
      <c r="M141" s="7">
        <v>15</v>
      </c>
      <c r="N141" s="7">
        <v>2006.25</v>
      </c>
      <c r="O141" s="7">
        <v>2046.38</v>
      </c>
      <c r="P141" s="7">
        <v>318</v>
      </c>
      <c r="Q141" s="7">
        <v>13733.12</v>
      </c>
      <c r="R141" s="7" t="s">
        <v>33</v>
      </c>
      <c r="S141" s="7" t="s">
        <v>34</v>
      </c>
      <c r="T141" s="7" t="s">
        <v>46</v>
      </c>
      <c r="U141" s="7" t="s">
        <v>36</v>
      </c>
      <c r="V141" s="7" t="s">
        <v>37</v>
      </c>
      <c r="W141" s="7">
        <v>3</v>
      </c>
      <c r="X141" s="7" t="s">
        <v>47</v>
      </c>
      <c r="Y141" s="7">
        <v>1</v>
      </c>
      <c r="Z141" s="7" t="s">
        <v>58</v>
      </c>
    </row>
    <row r="142" spans="1:26" x14ac:dyDescent="0.35">
      <c r="A142" s="7" t="s">
        <v>358</v>
      </c>
      <c r="B142" s="8">
        <v>45776</v>
      </c>
      <c r="C142" s="7" t="s">
        <v>359</v>
      </c>
      <c r="D142" s="7" t="s">
        <v>80</v>
      </c>
      <c r="E142" s="7" t="s">
        <v>43</v>
      </c>
      <c r="F142" s="7">
        <v>43</v>
      </c>
      <c r="G142" s="7" t="s">
        <v>67</v>
      </c>
      <c r="H142" s="7" t="s">
        <v>68</v>
      </c>
      <c r="I142" s="7" t="s">
        <v>67</v>
      </c>
      <c r="J142" s="7" t="s">
        <v>150</v>
      </c>
      <c r="K142" s="7">
        <v>3</v>
      </c>
      <c r="L142" s="7">
        <v>31905</v>
      </c>
      <c r="M142" s="7">
        <v>5</v>
      </c>
      <c r="N142" s="7">
        <v>4785.75</v>
      </c>
      <c r="O142" s="7">
        <v>16367.26</v>
      </c>
      <c r="P142" s="7">
        <v>396</v>
      </c>
      <c r="Q142" s="7">
        <v>107692.51</v>
      </c>
      <c r="R142" s="7" t="s">
        <v>83</v>
      </c>
      <c r="S142" s="7" t="s">
        <v>63</v>
      </c>
      <c r="T142" s="7" t="s">
        <v>70</v>
      </c>
      <c r="U142" s="7" t="s">
        <v>56</v>
      </c>
      <c r="V142" s="7" t="s">
        <v>57</v>
      </c>
      <c r="W142" s="7">
        <v>2</v>
      </c>
      <c r="X142" s="7" t="s">
        <v>47</v>
      </c>
      <c r="Y142" s="7">
        <v>5</v>
      </c>
      <c r="Z142" s="7" t="s">
        <v>58</v>
      </c>
    </row>
    <row r="143" spans="1:26" x14ac:dyDescent="0.35">
      <c r="A143" s="7" t="s">
        <v>360</v>
      </c>
      <c r="B143" s="8">
        <v>45869</v>
      </c>
      <c r="C143" s="7" t="s">
        <v>105</v>
      </c>
      <c r="D143" s="7" t="s">
        <v>28</v>
      </c>
      <c r="E143" s="7" t="s">
        <v>43</v>
      </c>
      <c r="F143" s="7">
        <v>60</v>
      </c>
      <c r="G143" s="7" t="s">
        <v>90</v>
      </c>
      <c r="H143" s="7" t="s">
        <v>31</v>
      </c>
      <c r="I143" s="7" t="s">
        <v>90</v>
      </c>
      <c r="J143" s="7" t="s">
        <v>201</v>
      </c>
      <c r="K143" s="7">
        <v>1</v>
      </c>
      <c r="L143" s="7">
        <v>37253</v>
      </c>
      <c r="M143" s="7">
        <v>5</v>
      </c>
      <c r="N143" s="7">
        <v>1862.65</v>
      </c>
      <c r="O143" s="7">
        <v>6370.26</v>
      </c>
      <c r="P143" s="7">
        <v>234</v>
      </c>
      <c r="Q143" s="7">
        <v>41994.61</v>
      </c>
      <c r="R143" s="7" t="s">
        <v>45</v>
      </c>
      <c r="S143" s="7" t="s">
        <v>34</v>
      </c>
      <c r="T143" s="7" t="s">
        <v>76</v>
      </c>
      <c r="U143" s="7" t="s">
        <v>77</v>
      </c>
      <c r="V143" s="7" t="s">
        <v>57</v>
      </c>
      <c r="W143" s="7">
        <v>4</v>
      </c>
      <c r="X143" s="7" t="s">
        <v>38</v>
      </c>
      <c r="Y143" s="7">
        <v>1</v>
      </c>
      <c r="Z143" s="7" t="s">
        <v>39</v>
      </c>
    </row>
    <row r="144" spans="1:26" x14ac:dyDescent="0.35">
      <c r="A144" s="7" t="s">
        <v>361</v>
      </c>
      <c r="B144" s="8">
        <v>45941</v>
      </c>
      <c r="C144" s="7" t="s">
        <v>351</v>
      </c>
      <c r="D144" s="7" t="s">
        <v>80</v>
      </c>
      <c r="E144" s="7" t="s">
        <v>29</v>
      </c>
      <c r="F144" s="7">
        <v>24</v>
      </c>
      <c r="G144" s="7" t="s">
        <v>74</v>
      </c>
      <c r="H144" s="7" t="s">
        <v>31</v>
      </c>
      <c r="I144" s="7" t="s">
        <v>74</v>
      </c>
      <c r="J144" s="7" t="s">
        <v>112</v>
      </c>
      <c r="K144" s="7">
        <v>1</v>
      </c>
      <c r="L144" s="7">
        <v>7447</v>
      </c>
      <c r="M144" s="7">
        <v>20</v>
      </c>
      <c r="N144" s="7">
        <v>1489.4</v>
      </c>
      <c r="O144" s="7">
        <v>1072.3699999999999</v>
      </c>
      <c r="P144" s="7">
        <v>383</v>
      </c>
      <c r="Q144" s="7">
        <v>7412.97</v>
      </c>
      <c r="R144" s="7" t="s">
        <v>33</v>
      </c>
      <c r="S144" s="7" t="s">
        <v>34</v>
      </c>
      <c r="T144" s="7" t="s">
        <v>103</v>
      </c>
      <c r="U144" s="7" t="s">
        <v>103</v>
      </c>
      <c r="V144" s="7" t="s">
        <v>57</v>
      </c>
      <c r="W144" s="7">
        <v>6</v>
      </c>
      <c r="X144" s="7" t="s">
        <v>38</v>
      </c>
      <c r="Y144" s="7">
        <v>5</v>
      </c>
      <c r="Z144" s="7" t="s">
        <v>91</v>
      </c>
    </row>
    <row r="145" spans="1:26" x14ac:dyDescent="0.35">
      <c r="A145" s="7" t="s">
        <v>362</v>
      </c>
      <c r="B145" s="8">
        <v>45831</v>
      </c>
      <c r="C145" s="7" t="s">
        <v>363</v>
      </c>
      <c r="D145" s="7" t="s">
        <v>28</v>
      </c>
      <c r="E145" s="7" t="s">
        <v>29</v>
      </c>
      <c r="F145" s="7">
        <v>27</v>
      </c>
      <c r="G145" s="7" t="s">
        <v>94</v>
      </c>
      <c r="H145" s="7" t="s">
        <v>31</v>
      </c>
      <c r="I145" s="7" t="s">
        <v>94</v>
      </c>
      <c r="J145" s="7" t="s">
        <v>112</v>
      </c>
      <c r="K145" s="7">
        <v>3</v>
      </c>
      <c r="L145" s="7">
        <v>2465</v>
      </c>
      <c r="M145" s="7">
        <v>5</v>
      </c>
      <c r="N145" s="7">
        <v>369.75</v>
      </c>
      <c r="O145" s="7">
        <v>1264.54</v>
      </c>
      <c r="P145" s="7">
        <v>407</v>
      </c>
      <c r="Q145" s="7">
        <v>8696.7999999999993</v>
      </c>
      <c r="R145" s="7" t="s">
        <v>33</v>
      </c>
      <c r="S145" s="7" t="s">
        <v>63</v>
      </c>
      <c r="T145" s="7" t="s">
        <v>70</v>
      </c>
      <c r="U145" s="7" t="s">
        <v>56</v>
      </c>
      <c r="V145" s="7" t="s">
        <v>57</v>
      </c>
      <c r="W145" s="7">
        <v>5</v>
      </c>
      <c r="X145" s="7" t="s">
        <v>47</v>
      </c>
      <c r="Y145" s="7">
        <v>5</v>
      </c>
      <c r="Z145" s="7" t="s">
        <v>47</v>
      </c>
    </row>
    <row r="146" spans="1:26" x14ac:dyDescent="0.35">
      <c r="A146" s="7" t="s">
        <v>364</v>
      </c>
      <c r="B146" s="8">
        <v>45857</v>
      </c>
      <c r="C146" s="7" t="s">
        <v>365</v>
      </c>
      <c r="D146" s="7" t="s">
        <v>80</v>
      </c>
      <c r="E146" s="7" t="s">
        <v>43</v>
      </c>
      <c r="F146" s="7">
        <v>52</v>
      </c>
      <c r="G146" s="7" t="s">
        <v>94</v>
      </c>
      <c r="H146" s="7" t="s">
        <v>31</v>
      </c>
      <c r="I146" s="7" t="s">
        <v>94</v>
      </c>
      <c r="J146" s="7" t="s">
        <v>75</v>
      </c>
      <c r="K146" s="7">
        <v>2</v>
      </c>
      <c r="L146" s="7">
        <v>43125</v>
      </c>
      <c r="M146" s="7">
        <v>10</v>
      </c>
      <c r="N146" s="7">
        <v>8625</v>
      </c>
      <c r="O146" s="7">
        <v>13972.5</v>
      </c>
      <c r="P146" s="7">
        <v>153</v>
      </c>
      <c r="Q146" s="7">
        <v>91750.5</v>
      </c>
      <c r="R146" s="7" t="s">
        <v>33</v>
      </c>
      <c r="S146" s="7" t="s">
        <v>63</v>
      </c>
      <c r="T146" s="7" t="s">
        <v>95</v>
      </c>
      <c r="U146" s="7" t="s">
        <v>96</v>
      </c>
      <c r="V146" s="7" t="s">
        <v>57</v>
      </c>
      <c r="W146" s="7">
        <v>5</v>
      </c>
      <c r="X146" s="7" t="s">
        <v>47</v>
      </c>
      <c r="Y146" s="7">
        <v>2</v>
      </c>
      <c r="Z146" s="7" t="s">
        <v>47</v>
      </c>
    </row>
    <row r="147" spans="1:26" x14ac:dyDescent="0.35">
      <c r="A147" s="7" t="s">
        <v>366</v>
      </c>
      <c r="B147" s="8">
        <v>45786</v>
      </c>
      <c r="C147" s="7" t="s">
        <v>367</v>
      </c>
      <c r="D147" s="7" t="s">
        <v>73</v>
      </c>
      <c r="E147" s="7" t="s">
        <v>43</v>
      </c>
      <c r="F147" s="7">
        <v>48</v>
      </c>
      <c r="G147" s="7" t="s">
        <v>90</v>
      </c>
      <c r="H147" s="7" t="s">
        <v>31</v>
      </c>
      <c r="I147" s="7" t="s">
        <v>90</v>
      </c>
      <c r="J147" s="7" t="s">
        <v>125</v>
      </c>
      <c r="K147" s="7">
        <v>2</v>
      </c>
      <c r="L147" s="7">
        <v>25854</v>
      </c>
      <c r="M147" s="7">
        <v>15</v>
      </c>
      <c r="N147" s="7">
        <v>7756.2</v>
      </c>
      <c r="O147" s="7">
        <v>7911.32</v>
      </c>
      <c r="P147" s="7">
        <v>26</v>
      </c>
      <c r="Q147" s="7">
        <v>51889.120000000003</v>
      </c>
      <c r="R147" s="7" t="s">
        <v>54</v>
      </c>
      <c r="S147" s="7" t="s">
        <v>63</v>
      </c>
      <c r="T147" s="7" t="s">
        <v>70</v>
      </c>
      <c r="U147" s="7" t="s">
        <v>56</v>
      </c>
      <c r="V147" s="7" t="s">
        <v>57</v>
      </c>
      <c r="W147" s="7">
        <v>1</v>
      </c>
      <c r="X147" s="7" t="s">
        <v>47</v>
      </c>
      <c r="Y147" s="7">
        <v>5</v>
      </c>
      <c r="Z147" s="7" t="s">
        <v>58</v>
      </c>
    </row>
    <row r="148" spans="1:26" x14ac:dyDescent="0.35">
      <c r="A148" s="7" t="s">
        <v>368</v>
      </c>
      <c r="B148" s="8">
        <v>45939</v>
      </c>
      <c r="C148" s="7" t="s">
        <v>369</v>
      </c>
      <c r="D148" s="7" t="s">
        <v>80</v>
      </c>
      <c r="E148" s="7" t="s">
        <v>43</v>
      </c>
      <c r="F148" s="7">
        <v>24</v>
      </c>
      <c r="G148" s="7" t="s">
        <v>44</v>
      </c>
      <c r="H148" s="7" t="s">
        <v>31</v>
      </c>
      <c r="I148" s="7" t="s">
        <v>44</v>
      </c>
      <c r="J148" s="7" t="s">
        <v>53</v>
      </c>
      <c r="K148" s="7">
        <v>4</v>
      </c>
      <c r="L148" s="7">
        <v>24413</v>
      </c>
      <c r="M148" s="7">
        <v>0</v>
      </c>
      <c r="N148" s="7">
        <v>0</v>
      </c>
      <c r="O148" s="7">
        <v>17577.36</v>
      </c>
      <c r="P148" s="7">
        <v>0</v>
      </c>
      <c r="Q148" s="7">
        <v>115229.36</v>
      </c>
      <c r="R148" s="7" t="s">
        <v>54</v>
      </c>
      <c r="S148" s="7" t="s">
        <v>63</v>
      </c>
      <c r="T148" s="7" t="s">
        <v>35</v>
      </c>
      <c r="U148" s="7" t="s">
        <v>36</v>
      </c>
      <c r="V148" s="7" t="s">
        <v>37</v>
      </c>
      <c r="W148" s="7">
        <v>2</v>
      </c>
      <c r="X148" s="7" t="s">
        <v>38</v>
      </c>
      <c r="Y148" s="7">
        <v>1</v>
      </c>
      <c r="Z148" s="7" t="s">
        <v>91</v>
      </c>
    </row>
    <row r="149" spans="1:26" x14ac:dyDescent="0.35">
      <c r="A149" s="7" t="s">
        <v>370</v>
      </c>
      <c r="B149" s="8">
        <v>45947</v>
      </c>
      <c r="C149" s="7" t="s">
        <v>371</v>
      </c>
      <c r="D149" s="7" t="s">
        <v>111</v>
      </c>
      <c r="E149" s="7" t="s">
        <v>43</v>
      </c>
      <c r="F149" s="7">
        <v>59</v>
      </c>
      <c r="G149" s="7" t="s">
        <v>139</v>
      </c>
      <c r="H149" s="7" t="s">
        <v>31</v>
      </c>
      <c r="I149" s="7" t="s">
        <v>139</v>
      </c>
      <c r="J149" s="7" t="s">
        <v>69</v>
      </c>
      <c r="K149" s="7">
        <v>2</v>
      </c>
      <c r="L149" s="7">
        <v>8194</v>
      </c>
      <c r="M149" s="7">
        <v>5</v>
      </c>
      <c r="N149" s="7">
        <v>819.4</v>
      </c>
      <c r="O149" s="7">
        <v>2802.35</v>
      </c>
      <c r="P149" s="7">
        <v>178</v>
      </c>
      <c r="Q149" s="7">
        <v>18548.95</v>
      </c>
      <c r="R149" s="7" t="s">
        <v>33</v>
      </c>
      <c r="S149" s="7" t="s">
        <v>63</v>
      </c>
      <c r="T149" s="7" t="s">
        <v>103</v>
      </c>
      <c r="U149" s="7" t="s">
        <v>103</v>
      </c>
      <c r="V149" s="7" t="s">
        <v>57</v>
      </c>
      <c r="W149" s="7">
        <v>2</v>
      </c>
      <c r="X149" s="7" t="s">
        <v>47</v>
      </c>
      <c r="Y149" s="7">
        <v>3</v>
      </c>
      <c r="Z149" s="7" t="s">
        <v>58</v>
      </c>
    </row>
    <row r="150" spans="1:26" x14ac:dyDescent="0.35">
      <c r="A150" s="7" t="s">
        <v>372</v>
      </c>
      <c r="B150" s="8">
        <v>45810</v>
      </c>
      <c r="C150" s="7" t="s">
        <v>373</v>
      </c>
      <c r="D150" s="7" t="s">
        <v>42</v>
      </c>
      <c r="E150" s="7" t="s">
        <v>43</v>
      </c>
      <c r="F150" s="7">
        <v>31</v>
      </c>
      <c r="G150" s="7" t="s">
        <v>94</v>
      </c>
      <c r="H150" s="7" t="s">
        <v>31</v>
      </c>
      <c r="I150" s="7" t="s">
        <v>94</v>
      </c>
      <c r="J150" s="7" t="s">
        <v>75</v>
      </c>
      <c r="K150" s="7">
        <v>2</v>
      </c>
      <c r="L150" s="7">
        <v>23798</v>
      </c>
      <c r="M150" s="7">
        <v>5</v>
      </c>
      <c r="N150" s="7">
        <v>2379.8000000000002</v>
      </c>
      <c r="O150" s="7">
        <v>8138.92</v>
      </c>
      <c r="P150" s="7">
        <v>62</v>
      </c>
      <c r="Q150" s="7">
        <v>53417.120000000003</v>
      </c>
      <c r="R150" s="7" t="s">
        <v>45</v>
      </c>
      <c r="S150" s="7" t="s">
        <v>63</v>
      </c>
      <c r="T150" s="7" t="s">
        <v>46</v>
      </c>
      <c r="U150" s="7" t="s">
        <v>36</v>
      </c>
      <c r="V150" s="7" t="s">
        <v>37</v>
      </c>
      <c r="W150" s="7">
        <v>2</v>
      </c>
      <c r="X150" s="7" t="s">
        <v>47</v>
      </c>
      <c r="Y150" s="7">
        <v>5</v>
      </c>
      <c r="Z150" s="7" t="s">
        <v>58</v>
      </c>
    </row>
    <row r="151" spans="1:26" x14ac:dyDescent="0.35">
      <c r="A151" s="7" t="s">
        <v>374</v>
      </c>
      <c r="B151" s="8">
        <v>45903</v>
      </c>
      <c r="C151" s="7" t="s">
        <v>375</v>
      </c>
      <c r="D151" s="7" t="s">
        <v>61</v>
      </c>
      <c r="E151" s="7" t="s">
        <v>29</v>
      </c>
      <c r="F151" s="7">
        <v>50</v>
      </c>
      <c r="G151" s="7" t="s">
        <v>51</v>
      </c>
      <c r="H151" s="7" t="s">
        <v>52</v>
      </c>
      <c r="I151" s="7" t="s">
        <v>51</v>
      </c>
      <c r="J151" s="7" t="s">
        <v>62</v>
      </c>
      <c r="K151" s="7">
        <v>1</v>
      </c>
      <c r="L151" s="7">
        <v>26351</v>
      </c>
      <c r="M151" s="7">
        <v>5</v>
      </c>
      <c r="N151" s="7">
        <v>1317.55</v>
      </c>
      <c r="O151" s="7">
        <v>4506.0200000000004</v>
      </c>
      <c r="P151" s="7">
        <v>205</v>
      </c>
      <c r="Q151" s="7">
        <v>29744.47</v>
      </c>
      <c r="R151" s="7" t="s">
        <v>45</v>
      </c>
      <c r="S151" s="7" t="s">
        <v>63</v>
      </c>
      <c r="T151" s="7" t="s">
        <v>103</v>
      </c>
      <c r="U151" s="7" t="s">
        <v>103</v>
      </c>
      <c r="V151" s="7" t="s">
        <v>57</v>
      </c>
      <c r="W151" s="7">
        <v>9</v>
      </c>
      <c r="X151" s="7" t="s">
        <v>47</v>
      </c>
      <c r="Y151" s="7">
        <v>1</v>
      </c>
      <c r="Z151" s="7" t="s">
        <v>39</v>
      </c>
    </row>
    <row r="152" spans="1:26" x14ac:dyDescent="0.35">
      <c r="A152" s="7" t="s">
        <v>376</v>
      </c>
      <c r="B152" s="8">
        <v>45890</v>
      </c>
      <c r="C152" s="7" t="s">
        <v>377</v>
      </c>
      <c r="D152" s="7" t="s">
        <v>42</v>
      </c>
      <c r="E152" s="7" t="s">
        <v>29</v>
      </c>
      <c r="F152" s="7">
        <v>40</v>
      </c>
      <c r="G152" s="7" t="s">
        <v>134</v>
      </c>
      <c r="H152" s="7" t="s">
        <v>31</v>
      </c>
      <c r="I152" s="7" t="s">
        <v>134</v>
      </c>
      <c r="J152" s="7" t="s">
        <v>75</v>
      </c>
      <c r="K152" s="7">
        <v>2</v>
      </c>
      <c r="L152" s="7">
        <v>32644</v>
      </c>
      <c r="M152" s="7">
        <v>0</v>
      </c>
      <c r="N152" s="7">
        <v>0</v>
      </c>
      <c r="O152" s="7">
        <v>11751.84</v>
      </c>
      <c r="P152" s="7">
        <v>413</v>
      </c>
      <c r="Q152" s="7">
        <v>77452.84</v>
      </c>
      <c r="R152" s="7" t="s">
        <v>83</v>
      </c>
      <c r="S152" s="7" t="s">
        <v>34</v>
      </c>
      <c r="T152" s="7" t="s">
        <v>46</v>
      </c>
      <c r="U152" s="7" t="s">
        <v>36</v>
      </c>
      <c r="V152" s="7" t="s">
        <v>37</v>
      </c>
      <c r="W152" s="7">
        <v>7</v>
      </c>
      <c r="X152" s="7" t="s">
        <v>38</v>
      </c>
      <c r="Y152" s="7">
        <v>4</v>
      </c>
      <c r="Z152" s="7" t="s">
        <v>58</v>
      </c>
    </row>
    <row r="153" spans="1:26" x14ac:dyDescent="0.35">
      <c r="A153" s="7" t="s">
        <v>378</v>
      </c>
      <c r="B153" s="8">
        <v>45772</v>
      </c>
      <c r="C153" s="7" t="s">
        <v>379</v>
      </c>
      <c r="D153" s="7" t="s">
        <v>66</v>
      </c>
      <c r="E153" s="7" t="s">
        <v>29</v>
      </c>
      <c r="F153" s="7">
        <v>34</v>
      </c>
      <c r="G153" s="7" t="s">
        <v>134</v>
      </c>
      <c r="H153" s="7" t="s">
        <v>31</v>
      </c>
      <c r="I153" s="7" t="s">
        <v>134</v>
      </c>
      <c r="J153" s="7" t="s">
        <v>32</v>
      </c>
      <c r="K153" s="7">
        <v>5</v>
      </c>
      <c r="L153" s="7">
        <v>13792</v>
      </c>
      <c r="M153" s="7">
        <v>0</v>
      </c>
      <c r="N153" s="7">
        <v>0</v>
      </c>
      <c r="O153" s="7">
        <v>12412.8</v>
      </c>
      <c r="P153" s="7">
        <v>437</v>
      </c>
      <c r="Q153" s="7">
        <v>81809.8</v>
      </c>
      <c r="R153" s="7" t="s">
        <v>54</v>
      </c>
      <c r="S153" s="7" t="s">
        <v>63</v>
      </c>
      <c r="T153" s="7" t="s">
        <v>95</v>
      </c>
      <c r="U153" s="7" t="s">
        <v>96</v>
      </c>
      <c r="V153" s="7" t="s">
        <v>57</v>
      </c>
      <c r="W153" s="7">
        <v>1</v>
      </c>
      <c r="X153" s="7" t="s">
        <v>38</v>
      </c>
      <c r="Y153" s="7">
        <v>4</v>
      </c>
      <c r="Z153" s="7" t="s">
        <v>39</v>
      </c>
    </row>
    <row r="154" spans="1:26" x14ac:dyDescent="0.35">
      <c r="A154" s="7" t="s">
        <v>380</v>
      </c>
      <c r="B154" s="8">
        <v>45828</v>
      </c>
      <c r="C154" s="7" t="s">
        <v>257</v>
      </c>
      <c r="D154" s="7" t="s">
        <v>89</v>
      </c>
      <c r="E154" s="7" t="s">
        <v>43</v>
      </c>
      <c r="F154" s="7">
        <v>31</v>
      </c>
      <c r="G154" s="7" t="s">
        <v>74</v>
      </c>
      <c r="H154" s="7" t="s">
        <v>31</v>
      </c>
      <c r="I154" s="7" t="s">
        <v>74</v>
      </c>
      <c r="J154" s="7" t="s">
        <v>125</v>
      </c>
      <c r="K154" s="7">
        <v>5</v>
      </c>
      <c r="L154" s="7">
        <v>12497</v>
      </c>
      <c r="M154" s="7">
        <v>15</v>
      </c>
      <c r="N154" s="7">
        <v>9372.75</v>
      </c>
      <c r="O154" s="7">
        <v>9560.2000000000007</v>
      </c>
      <c r="P154" s="7">
        <v>71</v>
      </c>
      <c r="Q154" s="7">
        <v>62743.46</v>
      </c>
      <c r="R154" s="7" t="s">
        <v>33</v>
      </c>
      <c r="S154" s="7" t="s">
        <v>63</v>
      </c>
      <c r="T154" s="7" t="s">
        <v>95</v>
      </c>
      <c r="U154" s="7" t="s">
        <v>96</v>
      </c>
      <c r="V154" s="7" t="s">
        <v>57</v>
      </c>
      <c r="W154" s="7">
        <v>10</v>
      </c>
      <c r="X154" s="7" t="s">
        <v>47</v>
      </c>
      <c r="Y154" s="7">
        <v>5</v>
      </c>
      <c r="Z154" s="7" t="s">
        <v>39</v>
      </c>
    </row>
    <row r="155" spans="1:26" x14ac:dyDescent="0.35">
      <c r="A155" s="7" t="s">
        <v>381</v>
      </c>
      <c r="B155" s="8">
        <v>45939</v>
      </c>
      <c r="C155" s="7" t="s">
        <v>382</v>
      </c>
      <c r="D155" s="7" t="s">
        <v>108</v>
      </c>
      <c r="E155" s="7" t="s">
        <v>29</v>
      </c>
      <c r="F155" s="7">
        <v>51</v>
      </c>
      <c r="G155" s="7" t="s">
        <v>51</v>
      </c>
      <c r="H155" s="7" t="s">
        <v>52</v>
      </c>
      <c r="I155" s="7" t="s">
        <v>51</v>
      </c>
      <c r="J155" s="7" t="s">
        <v>53</v>
      </c>
      <c r="K155" s="7">
        <v>5</v>
      </c>
      <c r="L155" s="7">
        <v>46090</v>
      </c>
      <c r="M155" s="7">
        <v>5</v>
      </c>
      <c r="N155" s="7">
        <v>11522.5</v>
      </c>
      <c r="O155" s="7">
        <v>39406.949999999997</v>
      </c>
      <c r="P155" s="7">
        <v>212</v>
      </c>
      <c r="Q155" s="7">
        <v>258546.45</v>
      </c>
      <c r="R155" s="7" t="s">
        <v>54</v>
      </c>
      <c r="S155" s="7" t="s">
        <v>63</v>
      </c>
      <c r="T155" s="7" t="s">
        <v>84</v>
      </c>
      <c r="U155" s="7" t="s">
        <v>85</v>
      </c>
      <c r="V155" s="7" t="s">
        <v>86</v>
      </c>
      <c r="W155" s="7">
        <v>6</v>
      </c>
      <c r="X155" s="7" t="s">
        <v>38</v>
      </c>
      <c r="Y155" s="7">
        <v>2</v>
      </c>
      <c r="Z155" s="7" t="s">
        <v>58</v>
      </c>
    </row>
    <row r="156" spans="1:26" x14ac:dyDescent="0.35">
      <c r="A156" s="7" t="s">
        <v>383</v>
      </c>
      <c r="B156" s="8">
        <v>45974</v>
      </c>
      <c r="C156" s="7" t="s">
        <v>384</v>
      </c>
      <c r="D156" s="7" t="s">
        <v>42</v>
      </c>
      <c r="E156" s="7" t="s">
        <v>29</v>
      </c>
      <c r="F156" s="7">
        <v>34</v>
      </c>
      <c r="G156" s="7" t="s">
        <v>94</v>
      </c>
      <c r="H156" s="7" t="s">
        <v>31</v>
      </c>
      <c r="I156" s="7" t="s">
        <v>94</v>
      </c>
      <c r="J156" s="7" t="s">
        <v>201</v>
      </c>
      <c r="K156" s="7">
        <v>5</v>
      </c>
      <c r="L156" s="7">
        <v>5689</v>
      </c>
      <c r="M156" s="7">
        <v>10</v>
      </c>
      <c r="N156" s="7">
        <v>2844.5</v>
      </c>
      <c r="O156" s="7">
        <v>4608.09</v>
      </c>
      <c r="P156" s="7">
        <v>96</v>
      </c>
      <c r="Q156" s="7">
        <v>30304.59</v>
      </c>
      <c r="R156" s="7" t="s">
        <v>54</v>
      </c>
      <c r="S156" s="7" t="s">
        <v>34</v>
      </c>
      <c r="T156" s="7" t="s">
        <v>70</v>
      </c>
      <c r="U156" s="7" t="s">
        <v>56</v>
      </c>
      <c r="V156" s="7" t="s">
        <v>57</v>
      </c>
      <c r="W156" s="7">
        <v>6</v>
      </c>
      <c r="X156" s="7" t="s">
        <v>47</v>
      </c>
      <c r="Y156" s="7">
        <v>1</v>
      </c>
      <c r="Z156" s="7" t="s">
        <v>58</v>
      </c>
    </row>
    <row r="157" spans="1:26" x14ac:dyDescent="0.35">
      <c r="A157" s="7" t="s">
        <v>385</v>
      </c>
      <c r="B157" s="8">
        <v>46120</v>
      </c>
      <c r="C157" s="7" t="s">
        <v>386</v>
      </c>
      <c r="D157" s="7" t="s">
        <v>73</v>
      </c>
      <c r="E157" s="7" t="s">
        <v>29</v>
      </c>
      <c r="F157" s="7">
        <v>39</v>
      </c>
      <c r="G157" s="7" t="s">
        <v>51</v>
      </c>
      <c r="H157" s="7" t="s">
        <v>52</v>
      </c>
      <c r="I157" s="7" t="s">
        <v>51</v>
      </c>
      <c r="J157" s="7" t="s">
        <v>75</v>
      </c>
      <c r="K157" s="7">
        <v>1</v>
      </c>
      <c r="L157" s="7">
        <v>37843</v>
      </c>
      <c r="M157" s="7">
        <v>0</v>
      </c>
      <c r="N157" s="7">
        <v>0</v>
      </c>
      <c r="O157" s="7">
        <v>6811.74</v>
      </c>
      <c r="P157" s="7">
        <v>134</v>
      </c>
      <c r="Q157" s="7">
        <v>44788.74</v>
      </c>
      <c r="R157" s="7" t="s">
        <v>45</v>
      </c>
      <c r="S157" s="7" t="s">
        <v>34</v>
      </c>
      <c r="T157" s="7" t="s">
        <v>84</v>
      </c>
      <c r="U157" s="7" t="s">
        <v>85</v>
      </c>
      <c r="V157" s="7" t="s">
        <v>86</v>
      </c>
      <c r="W157" s="7">
        <v>8</v>
      </c>
      <c r="X157" s="7" t="s">
        <v>38</v>
      </c>
      <c r="Y157" s="7">
        <v>3</v>
      </c>
      <c r="Z157" s="7" t="s">
        <v>91</v>
      </c>
    </row>
    <row r="158" spans="1:26" x14ac:dyDescent="0.35">
      <c r="A158" s="7" t="s">
        <v>387</v>
      </c>
      <c r="B158" s="8">
        <v>46064</v>
      </c>
      <c r="C158" s="7" t="s">
        <v>388</v>
      </c>
      <c r="D158" s="7" t="s">
        <v>42</v>
      </c>
      <c r="E158" s="7" t="s">
        <v>43</v>
      </c>
      <c r="F158" s="7">
        <v>26</v>
      </c>
      <c r="G158" s="7" t="s">
        <v>139</v>
      </c>
      <c r="H158" s="7" t="s">
        <v>31</v>
      </c>
      <c r="I158" s="7" t="s">
        <v>139</v>
      </c>
      <c r="J158" s="7" t="s">
        <v>53</v>
      </c>
      <c r="K158" s="7">
        <v>2</v>
      </c>
      <c r="L158" s="7">
        <v>11265</v>
      </c>
      <c r="M158" s="7">
        <v>20</v>
      </c>
      <c r="N158" s="7">
        <v>4506</v>
      </c>
      <c r="O158" s="7">
        <v>3244.32</v>
      </c>
      <c r="P158" s="7">
        <v>220</v>
      </c>
      <c r="Q158" s="7">
        <v>21488.32</v>
      </c>
      <c r="R158" s="7" t="s">
        <v>54</v>
      </c>
      <c r="S158" s="7" t="s">
        <v>63</v>
      </c>
      <c r="T158" s="7" t="s">
        <v>84</v>
      </c>
      <c r="U158" s="7" t="s">
        <v>85</v>
      </c>
      <c r="V158" s="7" t="s">
        <v>86</v>
      </c>
      <c r="W158" s="7">
        <v>4</v>
      </c>
      <c r="X158" s="7" t="s">
        <v>47</v>
      </c>
      <c r="Y158" s="7">
        <v>2</v>
      </c>
      <c r="Z158" s="7" t="s">
        <v>58</v>
      </c>
    </row>
    <row r="159" spans="1:26" x14ac:dyDescent="0.35">
      <c r="A159" s="7" t="s">
        <v>389</v>
      </c>
      <c r="B159" s="8">
        <v>45853</v>
      </c>
      <c r="C159" s="7" t="s">
        <v>390</v>
      </c>
      <c r="D159" s="7" t="s">
        <v>42</v>
      </c>
      <c r="E159" s="7" t="s">
        <v>29</v>
      </c>
      <c r="F159" s="7">
        <v>28</v>
      </c>
      <c r="G159" s="7" t="s">
        <v>74</v>
      </c>
      <c r="H159" s="7" t="s">
        <v>31</v>
      </c>
      <c r="I159" s="7" t="s">
        <v>74</v>
      </c>
      <c r="J159" s="7" t="s">
        <v>75</v>
      </c>
      <c r="K159" s="7">
        <v>2</v>
      </c>
      <c r="L159" s="7">
        <v>3628</v>
      </c>
      <c r="M159" s="7">
        <v>20</v>
      </c>
      <c r="N159" s="7">
        <v>1451.2</v>
      </c>
      <c r="O159" s="7">
        <v>1044.8599999999999</v>
      </c>
      <c r="P159" s="7">
        <v>45</v>
      </c>
      <c r="Q159" s="7">
        <v>6894.66</v>
      </c>
      <c r="R159" s="7" t="s">
        <v>83</v>
      </c>
      <c r="S159" s="7" t="s">
        <v>34</v>
      </c>
      <c r="T159" s="7" t="s">
        <v>103</v>
      </c>
      <c r="U159" s="7" t="s">
        <v>103</v>
      </c>
      <c r="V159" s="7" t="s">
        <v>57</v>
      </c>
      <c r="W159" s="7">
        <v>2</v>
      </c>
      <c r="X159" s="7" t="s">
        <v>47</v>
      </c>
      <c r="Y159" s="7">
        <v>1</v>
      </c>
      <c r="Z159" s="7" t="s">
        <v>39</v>
      </c>
    </row>
    <row r="160" spans="1:26" x14ac:dyDescent="0.35">
      <c r="A160" s="7" t="s">
        <v>391</v>
      </c>
      <c r="B160" s="8">
        <v>46043</v>
      </c>
      <c r="C160" s="7" t="s">
        <v>392</v>
      </c>
      <c r="D160" s="7" t="s">
        <v>80</v>
      </c>
      <c r="E160" s="7" t="s">
        <v>43</v>
      </c>
      <c r="F160" s="7">
        <v>35</v>
      </c>
      <c r="G160" s="7" t="s">
        <v>74</v>
      </c>
      <c r="H160" s="7" t="s">
        <v>31</v>
      </c>
      <c r="I160" s="7" t="s">
        <v>74</v>
      </c>
      <c r="J160" s="7" t="s">
        <v>62</v>
      </c>
      <c r="K160" s="7">
        <v>2</v>
      </c>
      <c r="L160" s="7">
        <v>7118</v>
      </c>
      <c r="M160" s="7">
        <v>10</v>
      </c>
      <c r="N160" s="7">
        <v>1423.6</v>
      </c>
      <c r="O160" s="7">
        <v>2306.23</v>
      </c>
      <c r="P160" s="7">
        <v>140</v>
      </c>
      <c r="Q160" s="7">
        <v>15258.63</v>
      </c>
      <c r="R160" s="7" t="s">
        <v>83</v>
      </c>
      <c r="S160" s="7" t="s">
        <v>63</v>
      </c>
      <c r="T160" s="7" t="s">
        <v>46</v>
      </c>
      <c r="U160" s="7" t="s">
        <v>36</v>
      </c>
      <c r="V160" s="7" t="s">
        <v>37</v>
      </c>
      <c r="W160" s="7">
        <v>10</v>
      </c>
      <c r="X160" s="7" t="s">
        <v>38</v>
      </c>
      <c r="Y160" s="7">
        <v>3</v>
      </c>
      <c r="Z160" s="7" t="s">
        <v>91</v>
      </c>
    </row>
    <row r="161" spans="1:26" x14ac:dyDescent="0.35">
      <c r="A161" s="7" t="s">
        <v>393</v>
      </c>
      <c r="B161" s="8">
        <v>45812</v>
      </c>
      <c r="C161" s="7" t="s">
        <v>127</v>
      </c>
      <c r="D161" s="7" t="s">
        <v>108</v>
      </c>
      <c r="E161" s="7" t="s">
        <v>43</v>
      </c>
      <c r="F161" s="7">
        <v>48</v>
      </c>
      <c r="G161" s="7" t="s">
        <v>94</v>
      </c>
      <c r="H161" s="7" t="s">
        <v>31</v>
      </c>
      <c r="I161" s="7" t="s">
        <v>94</v>
      </c>
      <c r="J161" s="7" t="s">
        <v>62</v>
      </c>
      <c r="K161" s="7">
        <v>2</v>
      </c>
      <c r="L161" s="7">
        <v>31726</v>
      </c>
      <c r="M161" s="7">
        <v>15</v>
      </c>
      <c r="N161" s="7">
        <v>9517.7999999999993</v>
      </c>
      <c r="O161" s="7">
        <v>9708.16</v>
      </c>
      <c r="P161" s="7">
        <v>13</v>
      </c>
      <c r="Q161" s="7">
        <v>63655.360000000001</v>
      </c>
      <c r="R161" s="7" t="s">
        <v>83</v>
      </c>
      <c r="S161" s="7" t="s">
        <v>63</v>
      </c>
      <c r="T161" s="7" t="s">
        <v>35</v>
      </c>
      <c r="U161" s="7" t="s">
        <v>36</v>
      </c>
      <c r="V161" s="7" t="s">
        <v>37</v>
      </c>
      <c r="W161" s="7">
        <v>1</v>
      </c>
      <c r="X161" s="7" t="s">
        <v>38</v>
      </c>
      <c r="Y161" s="7">
        <v>5</v>
      </c>
      <c r="Z161" s="7" t="s">
        <v>58</v>
      </c>
    </row>
    <row r="162" spans="1:26" x14ac:dyDescent="0.35">
      <c r="A162" s="7" t="s">
        <v>394</v>
      </c>
      <c r="B162" s="8">
        <v>45935</v>
      </c>
      <c r="C162" s="7" t="s">
        <v>395</v>
      </c>
      <c r="D162" s="7" t="s">
        <v>89</v>
      </c>
      <c r="E162" s="7" t="s">
        <v>29</v>
      </c>
      <c r="F162" s="7">
        <v>24</v>
      </c>
      <c r="G162" s="7" t="s">
        <v>139</v>
      </c>
      <c r="H162" s="7" t="s">
        <v>31</v>
      </c>
      <c r="I162" s="7" t="s">
        <v>139</v>
      </c>
      <c r="J162" s="7" t="s">
        <v>69</v>
      </c>
      <c r="K162" s="7">
        <v>4</v>
      </c>
      <c r="L162" s="7">
        <v>42298</v>
      </c>
      <c r="M162" s="7">
        <v>20</v>
      </c>
      <c r="N162" s="7">
        <v>33838.400000000001</v>
      </c>
      <c r="O162" s="7">
        <v>24363.65</v>
      </c>
      <c r="P162" s="7">
        <v>262</v>
      </c>
      <c r="Q162" s="7">
        <v>159979.25</v>
      </c>
      <c r="R162" s="7" t="s">
        <v>45</v>
      </c>
      <c r="S162" s="7" t="s">
        <v>63</v>
      </c>
      <c r="T162" s="7" t="s">
        <v>70</v>
      </c>
      <c r="U162" s="7" t="s">
        <v>56</v>
      </c>
      <c r="V162" s="7" t="s">
        <v>57</v>
      </c>
      <c r="W162" s="7">
        <v>8</v>
      </c>
      <c r="X162" s="7" t="s">
        <v>38</v>
      </c>
      <c r="Y162" s="7">
        <v>5</v>
      </c>
      <c r="Z162" s="7" t="s">
        <v>39</v>
      </c>
    </row>
    <row r="163" spans="1:26" x14ac:dyDescent="0.35">
      <c r="A163" s="7" t="s">
        <v>396</v>
      </c>
      <c r="B163" s="8">
        <v>45949</v>
      </c>
      <c r="C163" s="7" t="s">
        <v>397</v>
      </c>
      <c r="D163" s="7" t="s">
        <v>61</v>
      </c>
      <c r="E163" s="7" t="s">
        <v>43</v>
      </c>
      <c r="F163" s="7">
        <v>30</v>
      </c>
      <c r="G163" s="7" t="s">
        <v>44</v>
      </c>
      <c r="H163" s="7" t="s">
        <v>31</v>
      </c>
      <c r="I163" s="7" t="s">
        <v>44</v>
      </c>
      <c r="J163" s="7" t="s">
        <v>112</v>
      </c>
      <c r="K163" s="7">
        <v>4</v>
      </c>
      <c r="L163" s="7">
        <v>43897</v>
      </c>
      <c r="M163" s="7">
        <v>15</v>
      </c>
      <c r="N163" s="7">
        <v>26338.2</v>
      </c>
      <c r="O163" s="7">
        <v>26864.959999999999</v>
      </c>
      <c r="P163" s="7">
        <v>108</v>
      </c>
      <c r="Q163" s="7">
        <v>176222.76</v>
      </c>
      <c r="R163" s="7" t="s">
        <v>45</v>
      </c>
      <c r="S163" s="7" t="s">
        <v>63</v>
      </c>
      <c r="T163" s="7" t="s">
        <v>70</v>
      </c>
      <c r="U163" s="7" t="s">
        <v>56</v>
      </c>
      <c r="V163" s="7" t="s">
        <v>57</v>
      </c>
      <c r="W163" s="7">
        <v>8</v>
      </c>
      <c r="X163" s="7" t="s">
        <v>38</v>
      </c>
      <c r="Y163" s="7">
        <v>3</v>
      </c>
      <c r="Z163" s="7" t="s">
        <v>58</v>
      </c>
    </row>
    <row r="164" spans="1:26" x14ac:dyDescent="0.35">
      <c r="A164" s="7" t="s">
        <v>398</v>
      </c>
      <c r="B164" s="8">
        <v>45923</v>
      </c>
      <c r="C164" s="7" t="s">
        <v>351</v>
      </c>
      <c r="D164" s="7" t="s">
        <v>28</v>
      </c>
      <c r="E164" s="7" t="s">
        <v>29</v>
      </c>
      <c r="F164" s="7">
        <v>19</v>
      </c>
      <c r="G164" s="7" t="s">
        <v>99</v>
      </c>
      <c r="H164" s="7" t="s">
        <v>52</v>
      </c>
      <c r="I164" s="7" t="s">
        <v>99</v>
      </c>
      <c r="J164" s="7" t="s">
        <v>112</v>
      </c>
      <c r="K164" s="7">
        <v>2</v>
      </c>
      <c r="L164" s="7">
        <v>48486</v>
      </c>
      <c r="M164" s="7">
        <v>0</v>
      </c>
      <c r="N164" s="7">
        <v>0</v>
      </c>
      <c r="O164" s="7">
        <v>17454.96</v>
      </c>
      <c r="P164" s="7">
        <v>267</v>
      </c>
      <c r="Q164" s="7">
        <v>114693.96</v>
      </c>
      <c r="R164" s="7" t="s">
        <v>45</v>
      </c>
      <c r="S164" s="7" t="s">
        <v>34</v>
      </c>
      <c r="T164" s="7" t="s">
        <v>84</v>
      </c>
      <c r="U164" s="7" t="s">
        <v>85</v>
      </c>
      <c r="V164" s="7" t="s">
        <v>86</v>
      </c>
      <c r="W164" s="7">
        <v>1</v>
      </c>
      <c r="X164" s="7" t="s">
        <v>38</v>
      </c>
      <c r="Y164" s="7">
        <v>5</v>
      </c>
      <c r="Z164" s="7" t="s">
        <v>39</v>
      </c>
    </row>
    <row r="165" spans="1:26" x14ac:dyDescent="0.35">
      <c r="A165" s="7" t="s">
        <v>399</v>
      </c>
      <c r="B165" s="8">
        <v>45860</v>
      </c>
      <c r="C165" s="7" t="s">
        <v>118</v>
      </c>
      <c r="D165" s="7" t="s">
        <v>80</v>
      </c>
      <c r="E165" s="7" t="s">
        <v>29</v>
      </c>
      <c r="F165" s="7">
        <v>37</v>
      </c>
      <c r="G165" s="7" t="s">
        <v>99</v>
      </c>
      <c r="H165" s="7" t="s">
        <v>52</v>
      </c>
      <c r="I165" s="7" t="s">
        <v>99</v>
      </c>
      <c r="J165" s="7" t="s">
        <v>75</v>
      </c>
      <c r="K165" s="7">
        <v>3</v>
      </c>
      <c r="L165" s="7">
        <v>11761</v>
      </c>
      <c r="M165" s="7">
        <v>15</v>
      </c>
      <c r="N165" s="7">
        <v>5292.45</v>
      </c>
      <c r="O165" s="7">
        <v>5398.3</v>
      </c>
      <c r="P165" s="7">
        <v>14</v>
      </c>
      <c r="Q165" s="7">
        <v>35402.85</v>
      </c>
      <c r="R165" s="7" t="s">
        <v>33</v>
      </c>
      <c r="S165" s="7" t="s">
        <v>63</v>
      </c>
      <c r="T165" s="7" t="s">
        <v>55</v>
      </c>
      <c r="U165" s="7" t="s">
        <v>56</v>
      </c>
      <c r="V165" s="7" t="s">
        <v>57</v>
      </c>
      <c r="W165" s="7">
        <v>5</v>
      </c>
      <c r="X165" s="7" t="s">
        <v>38</v>
      </c>
      <c r="Y165" s="7">
        <v>1</v>
      </c>
      <c r="Z165" s="7" t="s">
        <v>39</v>
      </c>
    </row>
    <row r="166" spans="1:26" x14ac:dyDescent="0.35">
      <c r="A166" s="7" t="s">
        <v>400</v>
      </c>
      <c r="B166" s="8">
        <v>46001</v>
      </c>
      <c r="C166" s="7" t="s">
        <v>401</v>
      </c>
      <c r="D166" s="7" t="s">
        <v>73</v>
      </c>
      <c r="E166" s="7" t="s">
        <v>43</v>
      </c>
      <c r="F166" s="7">
        <v>19</v>
      </c>
      <c r="G166" s="7" t="s">
        <v>90</v>
      </c>
      <c r="H166" s="7" t="s">
        <v>31</v>
      </c>
      <c r="I166" s="7" t="s">
        <v>90</v>
      </c>
      <c r="J166" s="7" t="s">
        <v>102</v>
      </c>
      <c r="K166" s="7">
        <v>1</v>
      </c>
      <c r="L166" s="7">
        <v>34466</v>
      </c>
      <c r="M166" s="7">
        <v>5</v>
      </c>
      <c r="N166" s="7">
        <v>1723.3</v>
      </c>
      <c r="O166" s="7">
        <v>5893.69</v>
      </c>
      <c r="P166" s="7">
        <v>50</v>
      </c>
      <c r="Q166" s="7">
        <v>38686.39</v>
      </c>
      <c r="R166" s="7" t="s">
        <v>83</v>
      </c>
      <c r="S166" s="7" t="s">
        <v>34</v>
      </c>
      <c r="T166" s="7" t="s">
        <v>95</v>
      </c>
      <c r="U166" s="7" t="s">
        <v>96</v>
      </c>
      <c r="V166" s="7" t="s">
        <v>57</v>
      </c>
      <c r="W166" s="7">
        <v>1</v>
      </c>
      <c r="X166" s="7" t="s">
        <v>38</v>
      </c>
      <c r="Y166" s="7">
        <v>3</v>
      </c>
      <c r="Z166" s="7" t="s">
        <v>39</v>
      </c>
    </row>
    <row r="167" spans="1:26" x14ac:dyDescent="0.35">
      <c r="A167" s="7" t="s">
        <v>402</v>
      </c>
      <c r="B167" s="8">
        <v>45947</v>
      </c>
      <c r="C167" s="7" t="s">
        <v>384</v>
      </c>
      <c r="D167" s="7" t="s">
        <v>66</v>
      </c>
      <c r="E167" s="7" t="s">
        <v>29</v>
      </c>
      <c r="F167" s="7">
        <v>57</v>
      </c>
      <c r="G167" s="7" t="s">
        <v>99</v>
      </c>
      <c r="H167" s="7" t="s">
        <v>52</v>
      </c>
      <c r="I167" s="7" t="s">
        <v>99</v>
      </c>
      <c r="J167" s="7" t="s">
        <v>32</v>
      </c>
      <c r="K167" s="7">
        <v>3</v>
      </c>
      <c r="L167" s="7">
        <v>42623</v>
      </c>
      <c r="M167" s="7">
        <v>20</v>
      </c>
      <c r="N167" s="7">
        <v>25573.8</v>
      </c>
      <c r="O167" s="7">
        <v>18413.14</v>
      </c>
      <c r="P167" s="7">
        <v>20</v>
      </c>
      <c r="Q167" s="7">
        <v>120728.34</v>
      </c>
      <c r="R167" s="7" t="s">
        <v>45</v>
      </c>
      <c r="S167" s="7" t="s">
        <v>63</v>
      </c>
      <c r="T167" s="7" t="s">
        <v>95</v>
      </c>
      <c r="U167" s="7" t="s">
        <v>96</v>
      </c>
      <c r="V167" s="7" t="s">
        <v>57</v>
      </c>
      <c r="W167" s="7">
        <v>1</v>
      </c>
      <c r="X167" s="7" t="s">
        <v>47</v>
      </c>
      <c r="Y167" s="7">
        <v>1</v>
      </c>
      <c r="Z167" s="7" t="s">
        <v>91</v>
      </c>
    </row>
    <row r="168" spans="1:26" x14ac:dyDescent="0.35">
      <c r="A168" s="7" t="s">
        <v>403</v>
      </c>
      <c r="B168" s="8">
        <v>46059</v>
      </c>
      <c r="C168" s="7" t="s">
        <v>404</v>
      </c>
      <c r="D168" s="7" t="s">
        <v>89</v>
      </c>
      <c r="E168" s="7" t="s">
        <v>29</v>
      </c>
      <c r="F168" s="7">
        <v>45</v>
      </c>
      <c r="G168" s="7" t="s">
        <v>51</v>
      </c>
      <c r="H168" s="7" t="s">
        <v>52</v>
      </c>
      <c r="I168" s="7" t="s">
        <v>51</v>
      </c>
      <c r="J168" s="7" t="s">
        <v>150</v>
      </c>
      <c r="K168" s="7">
        <v>2</v>
      </c>
      <c r="L168" s="7">
        <v>35830</v>
      </c>
      <c r="M168" s="7">
        <v>10</v>
      </c>
      <c r="N168" s="7">
        <v>7166</v>
      </c>
      <c r="O168" s="7">
        <v>11608.92</v>
      </c>
      <c r="P168" s="7">
        <v>133</v>
      </c>
      <c r="Q168" s="7">
        <v>76235.92</v>
      </c>
      <c r="R168" s="7" t="s">
        <v>54</v>
      </c>
      <c r="S168" s="7" t="s">
        <v>34</v>
      </c>
      <c r="T168" s="7" t="s">
        <v>55</v>
      </c>
      <c r="U168" s="7" t="s">
        <v>56</v>
      </c>
      <c r="V168" s="7" t="s">
        <v>57</v>
      </c>
      <c r="W168" s="7">
        <v>8</v>
      </c>
      <c r="X168" s="7" t="s">
        <v>47</v>
      </c>
      <c r="Y168" s="7">
        <v>1</v>
      </c>
      <c r="Z168" s="7" t="s">
        <v>39</v>
      </c>
    </row>
    <row r="169" spans="1:26" x14ac:dyDescent="0.35">
      <c r="A169" s="7" t="s">
        <v>405</v>
      </c>
      <c r="B169" s="8">
        <v>45837</v>
      </c>
      <c r="C169" s="7" t="s">
        <v>406</v>
      </c>
      <c r="D169" s="7" t="s">
        <v>108</v>
      </c>
      <c r="E169" s="7" t="s">
        <v>29</v>
      </c>
      <c r="F169" s="7">
        <v>37</v>
      </c>
      <c r="G169" s="7" t="s">
        <v>99</v>
      </c>
      <c r="H169" s="7" t="s">
        <v>52</v>
      </c>
      <c r="I169" s="7" t="s">
        <v>99</v>
      </c>
      <c r="J169" s="7" t="s">
        <v>32</v>
      </c>
      <c r="K169" s="7">
        <v>1</v>
      </c>
      <c r="L169" s="7">
        <v>40523</v>
      </c>
      <c r="M169" s="7">
        <v>0</v>
      </c>
      <c r="N169" s="7">
        <v>0</v>
      </c>
      <c r="O169" s="7">
        <v>7294.14</v>
      </c>
      <c r="P169" s="7">
        <v>302</v>
      </c>
      <c r="Q169" s="7">
        <v>48119.14</v>
      </c>
      <c r="R169" s="7" t="s">
        <v>83</v>
      </c>
      <c r="S169" s="7" t="s">
        <v>63</v>
      </c>
      <c r="T169" s="7" t="s">
        <v>70</v>
      </c>
      <c r="U169" s="7" t="s">
        <v>56</v>
      </c>
      <c r="V169" s="7" t="s">
        <v>57</v>
      </c>
      <c r="W169" s="7">
        <v>9</v>
      </c>
      <c r="X169" s="7" t="s">
        <v>38</v>
      </c>
      <c r="Y169" s="7">
        <v>5</v>
      </c>
      <c r="Z169" s="7" t="s">
        <v>47</v>
      </c>
    </row>
    <row r="170" spans="1:26" x14ac:dyDescent="0.35">
      <c r="A170" s="7" t="s">
        <v>407</v>
      </c>
      <c r="B170" s="8">
        <v>46085</v>
      </c>
      <c r="C170" s="7" t="s">
        <v>408</v>
      </c>
      <c r="D170" s="7" t="s">
        <v>80</v>
      </c>
      <c r="E170" s="7" t="s">
        <v>43</v>
      </c>
      <c r="F170" s="7">
        <v>24</v>
      </c>
      <c r="G170" s="7" t="s">
        <v>44</v>
      </c>
      <c r="H170" s="7" t="s">
        <v>31</v>
      </c>
      <c r="I170" s="7" t="s">
        <v>44</v>
      </c>
      <c r="J170" s="7" t="s">
        <v>201</v>
      </c>
      <c r="K170" s="7">
        <v>4</v>
      </c>
      <c r="L170" s="7">
        <v>11352</v>
      </c>
      <c r="M170" s="7">
        <v>0</v>
      </c>
      <c r="N170" s="7">
        <v>0</v>
      </c>
      <c r="O170" s="7">
        <v>8173.44</v>
      </c>
      <c r="P170" s="7">
        <v>161</v>
      </c>
      <c r="Q170" s="7">
        <v>53742.44</v>
      </c>
      <c r="R170" s="7" t="s">
        <v>45</v>
      </c>
      <c r="S170" s="7" t="s">
        <v>34</v>
      </c>
      <c r="T170" s="7" t="s">
        <v>35</v>
      </c>
      <c r="U170" s="7" t="s">
        <v>36</v>
      </c>
      <c r="V170" s="7" t="s">
        <v>37</v>
      </c>
      <c r="W170" s="7">
        <v>6</v>
      </c>
      <c r="X170" s="7" t="s">
        <v>38</v>
      </c>
      <c r="Y170" s="7">
        <v>1</v>
      </c>
      <c r="Z170" s="7" t="s">
        <v>58</v>
      </c>
    </row>
    <row r="171" spans="1:26" x14ac:dyDescent="0.35">
      <c r="A171" s="7" t="s">
        <v>409</v>
      </c>
      <c r="B171" s="8">
        <v>45956</v>
      </c>
      <c r="C171" s="7" t="s">
        <v>410</v>
      </c>
      <c r="D171" s="7" t="s">
        <v>28</v>
      </c>
      <c r="E171" s="7" t="s">
        <v>43</v>
      </c>
      <c r="F171" s="7">
        <v>18</v>
      </c>
      <c r="G171" s="7" t="s">
        <v>67</v>
      </c>
      <c r="H171" s="7" t="s">
        <v>68</v>
      </c>
      <c r="I171" s="7" t="s">
        <v>67</v>
      </c>
      <c r="J171" s="7" t="s">
        <v>32</v>
      </c>
      <c r="K171" s="7">
        <v>4</v>
      </c>
      <c r="L171" s="7">
        <v>42955</v>
      </c>
      <c r="M171" s="7">
        <v>0</v>
      </c>
      <c r="N171" s="7">
        <v>0</v>
      </c>
      <c r="O171" s="7">
        <v>30927.599999999999</v>
      </c>
      <c r="P171" s="7">
        <v>41</v>
      </c>
      <c r="Q171" s="7">
        <v>202788.6</v>
      </c>
      <c r="R171" s="7" t="s">
        <v>45</v>
      </c>
      <c r="S171" s="7" t="s">
        <v>63</v>
      </c>
      <c r="T171" s="7" t="s">
        <v>46</v>
      </c>
      <c r="U171" s="7" t="s">
        <v>36</v>
      </c>
      <c r="V171" s="7" t="s">
        <v>37</v>
      </c>
      <c r="W171" s="7">
        <v>9</v>
      </c>
      <c r="X171" s="7" t="s">
        <v>38</v>
      </c>
      <c r="Y171" s="7">
        <v>3</v>
      </c>
      <c r="Z171" s="7" t="s">
        <v>47</v>
      </c>
    </row>
    <row r="172" spans="1:26" x14ac:dyDescent="0.35">
      <c r="A172" s="7" t="s">
        <v>411</v>
      </c>
      <c r="B172" s="8">
        <v>45931</v>
      </c>
      <c r="C172" s="7" t="s">
        <v>412</v>
      </c>
      <c r="D172" s="7" t="s">
        <v>108</v>
      </c>
      <c r="E172" s="7" t="s">
        <v>29</v>
      </c>
      <c r="F172" s="7">
        <v>59</v>
      </c>
      <c r="G172" s="7" t="s">
        <v>51</v>
      </c>
      <c r="H172" s="7" t="s">
        <v>52</v>
      </c>
      <c r="I172" s="7" t="s">
        <v>51</v>
      </c>
      <c r="J172" s="7" t="s">
        <v>112</v>
      </c>
      <c r="K172" s="7">
        <v>3</v>
      </c>
      <c r="L172" s="7">
        <v>40789</v>
      </c>
      <c r="M172" s="7">
        <v>10</v>
      </c>
      <c r="N172" s="7">
        <v>12236.7</v>
      </c>
      <c r="O172" s="7">
        <v>19823.45</v>
      </c>
      <c r="P172" s="7">
        <v>488</v>
      </c>
      <c r="Q172" s="7">
        <v>130441.75</v>
      </c>
      <c r="R172" s="7" t="s">
        <v>83</v>
      </c>
      <c r="S172" s="7" t="s">
        <v>34</v>
      </c>
      <c r="T172" s="7" t="s">
        <v>55</v>
      </c>
      <c r="U172" s="7" t="s">
        <v>56</v>
      </c>
      <c r="V172" s="7" t="s">
        <v>57</v>
      </c>
      <c r="W172" s="7">
        <v>3</v>
      </c>
      <c r="X172" s="7" t="s">
        <v>38</v>
      </c>
      <c r="Y172" s="7">
        <v>1</v>
      </c>
      <c r="Z172" s="7" t="s">
        <v>47</v>
      </c>
    </row>
    <row r="173" spans="1:26" x14ac:dyDescent="0.35">
      <c r="A173" s="7" t="s">
        <v>413</v>
      </c>
      <c r="B173" s="8">
        <v>45865</v>
      </c>
      <c r="C173" s="7" t="s">
        <v>414</v>
      </c>
      <c r="D173" s="7" t="s">
        <v>66</v>
      </c>
      <c r="E173" s="7" t="s">
        <v>29</v>
      </c>
      <c r="F173" s="7">
        <v>56</v>
      </c>
      <c r="G173" s="7" t="s">
        <v>30</v>
      </c>
      <c r="H173" s="7" t="s">
        <v>31</v>
      </c>
      <c r="I173" s="7" t="s">
        <v>30</v>
      </c>
      <c r="J173" s="7" t="s">
        <v>32</v>
      </c>
      <c r="K173" s="7">
        <v>5</v>
      </c>
      <c r="L173" s="7">
        <v>39991</v>
      </c>
      <c r="M173" s="7">
        <v>5</v>
      </c>
      <c r="N173" s="7">
        <v>9997.75</v>
      </c>
      <c r="O173" s="7">
        <v>34192.31</v>
      </c>
      <c r="P173" s="7">
        <v>328</v>
      </c>
      <c r="Q173" s="7">
        <v>224477.55</v>
      </c>
      <c r="R173" s="7" t="s">
        <v>33</v>
      </c>
      <c r="S173" s="7" t="s">
        <v>63</v>
      </c>
      <c r="T173" s="7" t="s">
        <v>103</v>
      </c>
      <c r="U173" s="7" t="s">
        <v>103</v>
      </c>
      <c r="V173" s="7" t="s">
        <v>57</v>
      </c>
      <c r="W173" s="7">
        <v>10</v>
      </c>
      <c r="X173" s="7" t="s">
        <v>47</v>
      </c>
      <c r="Y173" s="7">
        <v>4</v>
      </c>
      <c r="Z173" s="7" t="s">
        <v>58</v>
      </c>
    </row>
    <row r="174" spans="1:26" x14ac:dyDescent="0.35">
      <c r="A174" s="7" t="s">
        <v>415</v>
      </c>
      <c r="B174" s="8">
        <v>46009</v>
      </c>
      <c r="C174" s="7" t="s">
        <v>266</v>
      </c>
      <c r="D174" s="7" t="s">
        <v>89</v>
      </c>
      <c r="E174" s="7" t="s">
        <v>43</v>
      </c>
      <c r="F174" s="7">
        <v>41</v>
      </c>
      <c r="G174" s="7" t="s">
        <v>44</v>
      </c>
      <c r="H174" s="7" t="s">
        <v>31</v>
      </c>
      <c r="I174" s="7" t="s">
        <v>44</v>
      </c>
      <c r="J174" s="7" t="s">
        <v>201</v>
      </c>
      <c r="K174" s="7">
        <v>3</v>
      </c>
      <c r="L174" s="7">
        <v>22410</v>
      </c>
      <c r="M174" s="7">
        <v>10</v>
      </c>
      <c r="N174" s="7">
        <v>6723</v>
      </c>
      <c r="O174" s="7">
        <v>10891.26</v>
      </c>
      <c r="P174" s="7">
        <v>365</v>
      </c>
      <c r="Q174" s="7">
        <v>71763.259999999995</v>
      </c>
      <c r="R174" s="7" t="s">
        <v>45</v>
      </c>
      <c r="S174" s="7" t="s">
        <v>63</v>
      </c>
      <c r="T174" s="7" t="s">
        <v>103</v>
      </c>
      <c r="U174" s="7" t="s">
        <v>103</v>
      </c>
      <c r="V174" s="7" t="s">
        <v>57</v>
      </c>
      <c r="W174" s="7">
        <v>1</v>
      </c>
      <c r="X174" s="7" t="s">
        <v>47</v>
      </c>
      <c r="Y174" s="7">
        <v>1</v>
      </c>
      <c r="Z174" s="7" t="s">
        <v>47</v>
      </c>
    </row>
    <row r="175" spans="1:26" x14ac:dyDescent="0.35">
      <c r="A175" s="7" t="s">
        <v>416</v>
      </c>
      <c r="B175" s="8">
        <v>45938</v>
      </c>
      <c r="C175" s="7" t="s">
        <v>417</v>
      </c>
      <c r="D175" s="7" t="s">
        <v>80</v>
      </c>
      <c r="E175" s="7" t="s">
        <v>29</v>
      </c>
      <c r="F175" s="7">
        <v>18</v>
      </c>
      <c r="G175" s="7" t="s">
        <v>94</v>
      </c>
      <c r="H175" s="7" t="s">
        <v>31</v>
      </c>
      <c r="I175" s="7" t="s">
        <v>94</v>
      </c>
      <c r="J175" s="7" t="s">
        <v>53</v>
      </c>
      <c r="K175" s="7">
        <v>4</v>
      </c>
      <c r="L175" s="7">
        <v>3086</v>
      </c>
      <c r="M175" s="7">
        <v>10</v>
      </c>
      <c r="N175" s="7">
        <v>1234.4000000000001</v>
      </c>
      <c r="O175" s="7">
        <v>1999.73</v>
      </c>
      <c r="P175" s="7">
        <v>247</v>
      </c>
      <c r="Q175" s="7">
        <v>13356.33</v>
      </c>
      <c r="R175" s="7" t="s">
        <v>33</v>
      </c>
      <c r="S175" s="7" t="s">
        <v>63</v>
      </c>
      <c r="T175" s="7" t="s">
        <v>35</v>
      </c>
      <c r="U175" s="7" t="s">
        <v>36</v>
      </c>
      <c r="V175" s="7" t="s">
        <v>37</v>
      </c>
      <c r="W175" s="7">
        <v>4</v>
      </c>
      <c r="X175" s="7" t="s">
        <v>47</v>
      </c>
      <c r="Y175" s="7">
        <v>5</v>
      </c>
      <c r="Z175" s="7" t="s">
        <v>58</v>
      </c>
    </row>
    <row r="176" spans="1:26" x14ac:dyDescent="0.35">
      <c r="A176" s="7" t="s">
        <v>418</v>
      </c>
      <c r="B176" s="8">
        <v>45868</v>
      </c>
      <c r="C176" s="7" t="s">
        <v>419</v>
      </c>
      <c r="D176" s="7" t="s">
        <v>50</v>
      </c>
      <c r="E176" s="7" t="s">
        <v>43</v>
      </c>
      <c r="F176" s="7">
        <v>53</v>
      </c>
      <c r="G176" s="7" t="s">
        <v>30</v>
      </c>
      <c r="H176" s="7" t="s">
        <v>31</v>
      </c>
      <c r="I176" s="7" t="s">
        <v>30</v>
      </c>
      <c r="J176" s="7" t="s">
        <v>62</v>
      </c>
      <c r="K176" s="7">
        <v>3</v>
      </c>
      <c r="L176" s="7">
        <v>39476</v>
      </c>
      <c r="M176" s="7">
        <v>20</v>
      </c>
      <c r="N176" s="7">
        <v>23685.599999999999</v>
      </c>
      <c r="O176" s="7">
        <v>17053.63</v>
      </c>
      <c r="P176" s="7">
        <v>78</v>
      </c>
      <c r="Q176" s="7">
        <v>111874.03</v>
      </c>
      <c r="R176" s="7" t="s">
        <v>83</v>
      </c>
      <c r="S176" s="7" t="s">
        <v>63</v>
      </c>
      <c r="T176" s="7" t="s">
        <v>103</v>
      </c>
      <c r="U176" s="7" t="s">
        <v>103</v>
      </c>
      <c r="V176" s="7" t="s">
        <v>57</v>
      </c>
      <c r="W176" s="7">
        <v>5</v>
      </c>
      <c r="X176" s="7" t="s">
        <v>47</v>
      </c>
      <c r="Y176" s="7">
        <v>2</v>
      </c>
      <c r="Z176" s="7" t="s">
        <v>47</v>
      </c>
    </row>
    <row r="177" spans="1:26" x14ac:dyDescent="0.35">
      <c r="A177" s="7" t="s">
        <v>420</v>
      </c>
      <c r="B177" s="8">
        <v>45925</v>
      </c>
      <c r="C177" s="7" t="s">
        <v>421</v>
      </c>
      <c r="D177" s="7" t="s">
        <v>50</v>
      </c>
      <c r="E177" s="7" t="s">
        <v>29</v>
      </c>
      <c r="F177" s="7">
        <v>31</v>
      </c>
      <c r="G177" s="7" t="s">
        <v>44</v>
      </c>
      <c r="H177" s="7" t="s">
        <v>31</v>
      </c>
      <c r="I177" s="7" t="s">
        <v>44</v>
      </c>
      <c r="J177" s="7" t="s">
        <v>53</v>
      </c>
      <c r="K177" s="7">
        <v>1</v>
      </c>
      <c r="L177" s="7">
        <v>31021</v>
      </c>
      <c r="M177" s="7">
        <v>15</v>
      </c>
      <c r="N177" s="7">
        <v>4653.1499999999996</v>
      </c>
      <c r="O177" s="7">
        <v>4746.21</v>
      </c>
      <c r="P177" s="7">
        <v>39</v>
      </c>
      <c r="Q177" s="7">
        <v>31153.06</v>
      </c>
      <c r="R177" s="7" t="s">
        <v>83</v>
      </c>
      <c r="S177" s="7" t="s">
        <v>34</v>
      </c>
      <c r="T177" s="7" t="s">
        <v>70</v>
      </c>
      <c r="U177" s="7" t="s">
        <v>56</v>
      </c>
      <c r="V177" s="7" t="s">
        <v>57</v>
      </c>
      <c r="W177" s="7">
        <v>8</v>
      </c>
      <c r="X177" s="7" t="s">
        <v>47</v>
      </c>
      <c r="Y177" s="7">
        <v>4</v>
      </c>
      <c r="Z177" s="7" t="s">
        <v>39</v>
      </c>
    </row>
    <row r="178" spans="1:26" x14ac:dyDescent="0.35">
      <c r="A178" s="7" t="s">
        <v>422</v>
      </c>
      <c r="B178" s="8">
        <v>45842</v>
      </c>
      <c r="C178" s="7" t="s">
        <v>423</v>
      </c>
      <c r="D178" s="7" t="s">
        <v>73</v>
      </c>
      <c r="E178" s="7" t="s">
        <v>43</v>
      </c>
      <c r="F178" s="7">
        <v>46</v>
      </c>
      <c r="G178" s="7" t="s">
        <v>74</v>
      </c>
      <c r="H178" s="7" t="s">
        <v>31</v>
      </c>
      <c r="I178" s="7" t="s">
        <v>74</v>
      </c>
      <c r="J178" s="7" t="s">
        <v>201</v>
      </c>
      <c r="K178" s="7">
        <v>1</v>
      </c>
      <c r="L178" s="7">
        <v>581</v>
      </c>
      <c r="M178" s="7">
        <v>0</v>
      </c>
      <c r="N178" s="7">
        <v>0</v>
      </c>
      <c r="O178" s="7">
        <v>104.58</v>
      </c>
      <c r="P178" s="7">
        <v>19</v>
      </c>
      <c r="Q178" s="7">
        <v>704.58</v>
      </c>
      <c r="R178" s="7" t="s">
        <v>83</v>
      </c>
      <c r="S178" s="7" t="s">
        <v>34</v>
      </c>
      <c r="T178" s="7" t="s">
        <v>103</v>
      </c>
      <c r="U178" s="7" t="s">
        <v>103</v>
      </c>
      <c r="V178" s="7" t="s">
        <v>57</v>
      </c>
      <c r="W178" s="7">
        <v>4</v>
      </c>
      <c r="X178" s="7" t="s">
        <v>47</v>
      </c>
      <c r="Y178" s="7">
        <v>2</v>
      </c>
      <c r="Z178" s="7" t="s">
        <v>91</v>
      </c>
    </row>
    <row r="179" spans="1:26" x14ac:dyDescent="0.35">
      <c r="A179" s="7" t="s">
        <v>424</v>
      </c>
      <c r="B179" s="8">
        <v>46058</v>
      </c>
      <c r="C179" s="7" t="s">
        <v>425</v>
      </c>
      <c r="D179" s="7" t="s">
        <v>111</v>
      </c>
      <c r="E179" s="7" t="s">
        <v>29</v>
      </c>
      <c r="F179" s="7">
        <v>23</v>
      </c>
      <c r="G179" s="7" t="s">
        <v>134</v>
      </c>
      <c r="H179" s="7" t="s">
        <v>31</v>
      </c>
      <c r="I179" s="7" t="s">
        <v>134</v>
      </c>
      <c r="J179" s="7" t="s">
        <v>102</v>
      </c>
      <c r="K179" s="7">
        <v>3</v>
      </c>
      <c r="L179" s="7">
        <v>36753</v>
      </c>
      <c r="M179" s="7">
        <v>10</v>
      </c>
      <c r="N179" s="7">
        <v>11025.9</v>
      </c>
      <c r="O179" s="7">
        <v>17861.96</v>
      </c>
      <c r="P179" s="7">
        <v>200</v>
      </c>
      <c r="Q179" s="7">
        <v>117295.06</v>
      </c>
      <c r="R179" s="7" t="s">
        <v>54</v>
      </c>
      <c r="S179" s="7" t="s">
        <v>34</v>
      </c>
      <c r="T179" s="7" t="s">
        <v>95</v>
      </c>
      <c r="U179" s="7" t="s">
        <v>96</v>
      </c>
      <c r="V179" s="7" t="s">
        <v>57</v>
      </c>
      <c r="W179" s="7">
        <v>9</v>
      </c>
      <c r="X179" s="7" t="s">
        <v>38</v>
      </c>
      <c r="Y179" s="7">
        <v>3</v>
      </c>
      <c r="Z179" s="7" t="s">
        <v>58</v>
      </c>
    </row>
    <row r="180" spans="1:26" x14ac:dyDescent="0.35">
      <c r="A180" s="7" t="s">
        <v>426</v>
      </c>
      <c r="B180" s="8">
        <v>46011</v>
      </c>
      <c r="C180" s="7" t="s">
        <v>427</v>
      </c>
      <c r="D180" s="7" t="s">
        <v>28</v>
      </c>
      <c r="E180" s="7" t="s">
        <v>43</v>
      </c>
      <c r="F180" s="7">
        <v>30</v>
      </c>
      <c r="G180" s="7" t="s">
        <v>139</v>
      </c>
      <c r="H180" s="7" t="s">
        <v>31</v>
      </c>
      <c r="I180" s="7" t="s">
        <v>139</v>
      </c>
      <c r="J180" s="7" t="s">
        <v>75</v>
      </c>
      <c r="K180" s="7">
        <v>3</v>
      </c>
      <c r="L180" s="7">
        <v>34859</v>
      </c>
      <c r="M180" s="7">
        <v>5</v>
      </c>
      <c r="N180" s="7">
        <v>5228.8500000000004</v>
      </c>
      <c r="O180" s="7">
        <v>17882.669999999998</v>
      </c>
      <c r="P180" s="7">
        <v>482</v>
      </c>
      <c r="Q180" s="7">
        <v>117712.82</v>
      </c>
      <c r="R180" s="7" t="s">
        <v>54</v>
      </c>
      <c r="S180" s="7" t="s">
        <v>34</v>
      </c>
      <c r="T180" s="7" t="s">
        <v>70</v>
      </c>
      <c r="U180" s="7" t="s">
        <v>56</v>
      </c>
      <c r="V180" s="7" t="s">
        <v>57</v>
      </c>
      <c r="W180" s="7">
        <v>6</v>
      </c>
      <c r="X180" s="7" t="s">
        <v>47</v>
      </c>
      <c r="Y180" s="7">
        <v>1</v>
      </c>
      <c r="Z180" s="7" t="s">
        <v>47</v>
      </c>
    </row>
    <row r="181" spans="1:26" x14ac:dyDescent="0.35">
      <c r="A181" s="7" t="s">
        <v>428</v>
      </c>
      <c r="B181" s="8">
        <v>46101</v>
      </c>
      <c r="C181" s="7" t="s">
        <v>172</v>
      </c>
      <c r="D181" s="7" t="s">
        <v>108</v>
      </c>
      <c r="E181" s="7" t="s">
        <v>43</v>
      </c>
      <c r="F181" s="7">
        <v>38</v>
      </c>
      <c r="G181" s="7" t="s">
        <v>67</v>
      </c>
      <c r="H181" s="7" t="s">
        <v>68</v>
      </c>
      <c r="I181" s="7" t="s">
        <v>67</v>
      </c>
      <c r="J181" s="7" t="s">
        <v>150</v>
      </c>
      <c r="K181" s="7">
        <v>3</v>
      </c>
      <c r="L181" s="7">
        <v>27908</v>
      </c>
      <c r="M181" s="7">
        <v>15</v>
      </c>
      <c r="N181" s="7">
        <v>12558.6</v>
      </c>
      <c r="O181" s="7">
        <v>12809.77</v>
      </c>
      <c r="P181" s="7">
        <v>250</v>
      </c>
      <c r="Q181" s="7">
        <v>84225.17</v>
      </c>
      <c r="R181" s="7" t="s">
        <v>45</v>
      </c>
      <c r="S181" s="7" t="s">
        <v>34</v>
      </c>
      <c r="T181" s="7" t="s">
        <v>70</v>
      </c>
      <c r="U181" s="7" t="s">
        <v>56</v>
      </c>
      <c r="V181" s="7" t="s">
        <v>57</v>
      </c>
      <c r="W181" s="7">
        <v>9</v>
      </c>
      <c r="X181" s="7" t="s">
        <v>47</v>
      </c>
      <c r="Y181" s="7">
        <v>5</v>
      </c>
      <c r="Z181" s="7" t="s">
        <v>39</v>
      </c>
    </row>
    <row r="182" spans="1:26" x14ac:dyDescent="0.35">
      <c r="A182" s="7" t="s">
        <v>429</v>
      </c>
      <c r="B182" s="8">
        <v>46028</v>
      </c>
      <c r="C182" s="7" t="s">
        <v>301</v>
      </c>
      <c r="D182" s="7" t="s">
        <v>108</v>
      </c>
      <c r="E182" s="7" t="s">
        <v>43</v>
      </c>
      <c r="F182" s="7">
        <v>29</v>
      </c>
      <c r="G182" s="7" t="s">
        <v>139</v>
      </c>
      <c r="H182" s="7" t="s">
        <v>31</v>
      </c>
      <c r="I182" s="7" t="s">
        <v>139</v>
      </c>
      <c r="J182" s="7" t="s">
        <v>69</v>
      </c>
      <c r="K182" s="7">
        <v>3</v>
      </c>
      <c r="L182" s="7">
        <v>47658</v>
      </c>
      <c r="M182" s="7">
        <v>0</v>
      </c>
      <c r="N182" s="7">
        <v>0</v>
      </c>
      <c r="O182" s="7">
        <v>25735.32</v>
      </c>
      <c r="P182" s="7">
        <v>240</v>
      </c>
      <c r="Q182" s="7">
        <v>168949.32</v>
      </c>
      <c r="R182" s="7" t="s">
        <v>45</v>
      </c>
      <c r="S182" s="7" t="s">
        <v>34</v>
      </c>
      <c r="T182" s="7" t="s">
        <v>70</v>
      </c>
      <c r="U182" s="7" t="s">
        <v>56</v>
      </c>
      <c r="V182" s="7" t="s">
        <v>57</v>
      </c>
      <c r="W182" s="7">
        <v>4</v>
      </c>
      <c r="X182" s="7" t="s">
        <v>38</v>
      </c>
      <c r="Y182" s="7">
        <v>2</v>
      </c>
      <c r="Z182" s="7" t="s">
        <v>58</v>
      </c>
    </row>
    <row r="183" spans="1:26" x14ac:dyDescent="0.35">
      <c r="A183" s="7" t="s">
        <v>430</v>
      </c>
      <c r="B183" s="8">
        <v>45954</v>
      </c>
      <c r="C183" s="7" t="s">
        <v>431</v>
      </c>
      <c r="D183" s="7" t="s">
        <v>89</v>
      </c>
      <c r="E183" s="7" t="s">
        <v>43</v>
      </c>
      <c r="F183" s="7">
        <v>56</v>
      </c>
      <c r="G183" s="7" t="s">
        <v>30</v>
      </c>
      <c r="H183" s="7" t="s">
        <v>31</v>
      </c>
      <c r="I183" s="7" t="s">
        <v>30</v>
      </c>
      <c r="J183" s="7" t="s">
        <v>62</v>
      </c>
      <c r="K183" s="7">
        <v>4</v>
      </c>
      <c r="L183" s="7">
        <v>2329</v>
      </c>
      <c r="M183" s="7">
        <v>0</v>
      </c>
      <c r="N183" s="7">
        <v>0</v>
      </c>
      <c r="O183" s="7">
        <v>1676.88</v>
      </c>
      <c r="P183" s="7">
        <v>348</v>
      </c>
      <c r="Q183" s="7">
        <v>11340.88</v>
      </c>
      <c r="R183" s="7" t="s">
        <v>54</v>
      </c>
      <c r="S183" s="7" t="s">
        <v>34</v>
      </c>
      <c r="T183" s="7" t="s">
        <v>55</v>
      </c>
      <c r="U183" s="7" t="s">
        <v>56</v>
      </c>
      <c r="V183" s="7" t="s">
        <v>57</v>
      </c>
      <c r="W183" s="7">
        <v>1</v>
      </c>
      <c r="X183" s="7" t="s">
        <v>38</v>
      </c>
      <c r="Y183" s="7">
        <v>2</v>
      </c>
      <c r="Z183" s="7" t="s">
        <v>39</v>
      </c>
    </row>
    <row r="184" spans="1:26" x14ac:dyDescent="0.35">
      <c r="A184" s="7" t="s">
        <v>432</v>
      </c>
      <c r="B184" s="8">
        <v>45975</v>
      </c>
      <c r="C184" s="7" t="s">
        <v>433</v>
      </c>
      <c r="D184" s="7" t="s">
        <v>89</v>
      </c>
      <c r="E184" s="7" t="s">
        <v>43</v>
      </c>
      <c r="F184" s="7">
        <v>42</v>
      </c>
      <c r="G184" s="7" t="s">
        <v>30</v>
      </c>
      <c r="H184" s="7" t="s">
        <v>31</v>
      </c>
      <c r="I184" s="7" t="s">
        <v>30</v>
      </c>
      <c r="J184" s="7" t="s">
        <v>201</v>
      </c>
      <c r="K184" s="7">
        <v>2</v>
      </c>
      <c r="L184" s="7">
        <v>10674</v>
      </c>
      <c r="M184" s="7">
        <v>20</v>
      </c>
      <c r="N184" s="7">
        <v>4269.6000000000004</v>
      </c>
      <c r="O184" s="7">
        <v>3074.11</v>
      </c>
      <c r="P184" s="7">
        <v>316</v>
      </c>
      <c r="Q184" s="7">
        <v>20468.509999999998</v>
      </c>
      <c r="R184" s="7" t="s">
        <v>33</v>
      </c>
      <c r="S184" s="7" t="s">
        <v>34</v>
      </c>
      <c r="T184" s="7" t="s">
        <v>46</v>
      </c>
      <c r="U184" s="7" t="s">
        <v>36</v>
      </c>
      <c r="V184" s="7" t="s">
        <v>37</v>
      </c>
      <c r="W184" s="7">
        <v>5</v>
      </c>
      <c r="X184" s="7" t="s">
        <v>38</v>
      </c>
      <c r="Y184" s="7">
        <v>1</v>
      </c>
      <c r="Z184" s="7" t="s">
        <v>91</v>
      </c>
    </row>
    <row r="185" spans="1:26" x14ac:dyDescent="0.35">
      <c r="A185" s="7" t="s">
        <v>434</v>
      </c>
      <c r="B185" s="8">
        <v>45910</v>
      </c>
      <c r="C185" s="7" t="s">
        <v>435</v>
      </c>
      <c r="D185" s="7" t="s">
        <v>108</v>
      </c>
      <c r="E185" s="7" t="s">
        <v>29</v>
      </c>
      <c r="F185" s="7">
        <v>37</v>
      </c>
      <c r="G185" s="7" t="s">
        <v>139</v>
      </c>
      <c r="H185" s="7" t="s">
        <v>31</v>
      </c>
      <c r="I185" s="7" t="s">
        <v>139</v>
      </c>
      <c r="J185" s="7" t="s">
        <v>62</v>
      </c>
      <c r="K185" s="7">
        <v>4</v>
      </c>
      <c r="L185" s="7">
        <v>9797</v>
      </c>
      <c r="M185" s="7">
        <v>15</v>
      </c>
      <c r="N185" s="7">
        <v>5878.2</v>
      </c>
      <c r="O185" s="7">
        <v>5995.76</v>
      </c>
      <c r="P185" s="7">
        <v>457</v>
      </c>
      <c r="Q185" s="7">
        <v>39762.559999999998</v>
      </c>
      <c r="R185" s="7" t="s">
        <v>83</v>
      </c>
      <c r="S185" s="7" t="s">
        <v>34</v>
      </c>
      <c r="T185" s="7" t="s">
        <v>55</v>
      </c>
      <c r="U185" s="7" t="s">
        <v>56</v>
      </c>
      <c r="V185" s="7" t="s">
        <v>57</v>
      </c>
      <c r="W185" s="7">
        <v>3</v>
      </c>
      <c r="X185" s="7" t="s">
        <v>47</v>
      </c>
      <c r="Y185" s="7">
        <v>5</v>
      </c>
      <c r="Z185" s="7" t="s">
        <v>91</v>
      </c>
    </row>
    <row r="186" spans="1:26" x14ac:dyDescent="0.35">
      <c r="A186" s="7" t="s">
        <v>436</v>
      </c>
      <c r="B186" s="8">
        <v>45990</v>
      </c>
      <c r="C186" s="7" t="s">
        <v>299</v>
      </c>
      <c r="D186" s="7" t="s">
        <v>80</v>
      </c>
      <c r="E186" s="7" t="s">
        <v>43</v>
      </c>
      <c r="F186" s="7">
        <v>46</v>
      </c>
      <c r="G186" s="7" t="s">
        <v>74</v>
      </c>
      <c r="H186" s="7" t="s">
        <v>31</v>
      </c>
      <c r="I186" s="7" t="s">
        <v>74</v>
      </c>
      <c r="J186" s="7" t="s">
        <v>32</v>
      </c>
      <c r="K186" s="7">
        <v>3</v>
      </c>
      <c r="L186" s="7">
        <v>44724</v>
      </c>
      <c r="M186" s="7">
        <v>5</v>
      </c>
      <c r="N186" s="7">
        <v>6708.6</v>
      </c>
      <c r="O186" s="7">
        <v>22943.41</v>
      </c>
      <c r="P186" s="7">
        <v>76</v>
      </c>
      <c r="Q186" s="7">
        <v>150482.81</v>
      </c>
      <c r="R186" s="7" t="s">
        <v>83</v>
      </c>
      <c r="S186" s="7" t="s">
        <v>34</v>
      </c>
      <c r="T186" s="7" t="s">
        <v>103</v>
      </c>
      <c r="U186" s="7" t="s">
        <v>103</v>
      </c>
      <c r="V186" s="7" t="s">
        <v>57</v>
      </c>
      <c r="W186" s="7">
        <v>7</v>
      </c>
      <c r="X186" s="7" t="s">
        <v>47</v>
      </c>
      <c r="Y186" s="7">
        <v>2</v>
      </c>
      <c r="Z186" s="7" t="s">
        <v>91</v>
      </c>
    </row>
    <row r="187" spans="1:26" x14ac:dyDescent="0.35">
      <c r="A187" s="7" t="s">
        <v>437</v>
      </c>
      <c r="B187" s="8">
        <v>46075</v>
      </c>
      <c r="C187" s="7" t="s">
        <v>438</v>
      </c>
      <c r="D187" s="7" t="s">
        <v>80</v>
      </c>
      <c r="E187" s="7" t="s">
        <v>29</v>
      </c>
      <c r="F187" s="7">
        <v>33</v>
      </c>
      <c r="G187" s="7" t="s">
        <v>44</v>
      </c>
      <c r="H187" s="7" t="s">
        <v>31</v>
      </c>
      <c r="I187" s="7" t="s">
        <v>44</v>
      </c>
      <c r="J187" s="7" t="s">
        <v>150</v>
      </c>
      <c r="K187" s="7">
        <v>2</v>
      </c>
      <c r="L187" s="7">
        <v>41199</v>
      </c>
      <c r="M187" s="7">
        <v>20</v>
      </c>
      <c r="N187" s="7">
        <v>16479.599999999999</v>
      </c>
      <c r="O187" s="7">
        <v>11865.31</v>
      </c>
      <c r="P187" s="7">
        <v>317</v>
      </c>
      <c r="Q187" s="7">
        <v>78100.710000000006</v>
      </c>
      <c r="R187" s="7" t="s">
        <v>54</v>
      </c>
      <c r="S187" s="7" t="s">
        <v>63</v>
      </c>
      <c r="T187" s="7" t="s">
        <v>46</v>
      </c>
      <c r="U187" s="7" t="s">
        <v>36</v>
      </c>
      <c r="V187" s="7" t="s">
        <v>37</v>
      </c>
      <c r="W187" s="7">
        <v>2</v>
      </c>
      <c r="X187" s="7" t="s">
        <v>38</v>
      </c>
      <c r="Y187" s="7">
        <v>3</v>
      </c>
      <c r="Z187" s="7" t="s">
        <v>39</v>
      </c>
    </row>
    <row r="188" spans="1:26" x14ac:dyDescent="0.35">
      <c r="A188" s="7" t="s">
        <v>439</v>
      </c>
      <c r="B188" s="8">
        <v>45849</v>
      </c>
      <c r="C188" s="7" t="s">
        <v>375</v>
      </c>
      <c r="D188" s="7" t="s">
        <v>73</v>
      </c>
      <c r="E188" s="7" t="s">
        <v>43</v>
      </c>
      <c r="F188" s="7">
        <v>37</v>
      </c>
      <c r="G188" s="7" t="s">
        <v>94</v>
      </c>
      <c r="H188" s="7" t="s">
        <v>31</v>
      </c>
      <c r="I188" s="7" t="s">
        <v>94</v>
      </c>
      <c r="J188" s="7" t="s">
        <v>75</v>
      </c>
      <c r="K188" s="7">
        <v>5</v>
      </c>
      <c r="L188" s="7">
        <v>41589</v>
      </c>
      <c r="M188" s="7">
        <v>0</v>
      </c>
      <c r="N188" s="7">
        <v>0</v>
      </c>
      <c r="O188" s="7">
        <v>37430.1</v>
      </c>
      <c r="P188" s="7">
        <v>194</v>
      </c>
      <c r="Q188" s="7">
        <v>245569.1</v>
      </c>
      <c r="R188" s="7" t="s">
        <v>33</v>
      </c>
      <c r="S188" s="7" t="s">
        <v>63</v>
      </c>
      <c r="T188" s="7" t="s">
        <v>70</v>
      </c>
      <c r="U188" s="7" t="s">
        <v>56</v>
      </c>
      <c r="V188" s="7" t="s">
        <v>57</v>
      </c>
      <c r="W188" s="7">
        <v>10</v>
      </c>
      <c r="X188" s="7" t="s">
        <v>38</v>
      </c>
      <c r="Y188" s="7">
        <v>1</v>
      </c>
      <c r="Z188" s="7" t="s">
        <v>39</v>
      </c>
    </row>
    <row r="189" spans="1:26" x14ac:dyDescent="0.35">
      <c r="A189" s="7" t="s">
        <v>440</v>
      </c>
      <c r="B189" s="8">
        <v>46068</v>
      </c>
      <c r="C189" s="7" t="s">
        <v>441</v>
      </c>
      <c r="D189" s="7" t="s">
        <v>42</v>
      </c>
      <c r="E189" s="7" t="s">
        <v>43</v>
      </c>
      <c r="F189" s="7">
        <v>50</v>
      </c>
      <c r="G189" s="7" t="s">
        <v>139</v>
      </c>
      <c r="H189" s="7" t="s">
        <v>31</v>
      </c>
      <c r="I189" s="7" t="s">
        <v>139</v>
      </c>
      <c r="J189" s="7" t="s">
        <v>150</v>
      </c>
      <c r="K189" s="7">
        <v>3</v>
      </c>
      <c r="L189" s="7">
        <v>38807</v>
      </c>
      <c r="M189" s="7">
        <v>5</v>
      </c>
      <c r="N189" s="7">
        <v>5821.05</v>
      </c>
      <c r="O189" s="7">
        <v>19907.990000000002</v>
      </c>
      <c r="P189" s="7">
        <v>361</v>
      </c>
      <c r="Q189" s="7">
        <v>130868.94</v>
      </c>
      <c r="R189" s="7" t="s">
        <v>45</v>
      </c>
      <c r="S189" s="7" t="s">
        <v>34</v>
      </c>
      <c r="T189" s="7" t="s">
        <v>46</v>
      </c>
      <c r="U189" s="7" t="s">
        <v>36</v>
      </c>
      <c r="V189" s="7" t="s">
        <v>37</v>
      </c>
      <c r="W189" s="7">
        <v>10</v>
      </c>
      <c r="X189" s="7" t="s">
        <v>47</v>
      </c>
      <c r="Y189" s="7">
        <v>5</v>
      </c>
      <c r="Z189" s="7" t="s">
        <v>47</v>
      </c>
    </row>
    <row r="190" spans="1:26" x14ac:dyDescent="0.35">
      <c r="A190" s="7" t="s">
        <v>442</v>
      </c>
      <c r="B190" s="8">
        <v>45840</v>
      </c>
      <c r="C190" s="7" t="s">
        <v>443</v>
      </c>
      <c r="D190" s="7" t="s">
        <v>61</v>
      </c>
      <c r="E190" s="7" t="s">
        <v>43</v>
      </c>
      <c r="F190" s="7">
        <v>32</v>
      </c>
      <c r="G190" s="7" t="s">
        <v>30</v>
      </c>
      <c r="H190" s="7" t="s">
        <v>31</v>
      </c>
      <c r="I190" s="7" t="s">
        <v>30</v>
      </c>
      <c r="J190" s="7" t="s">
        <v>69</v>
      </c>
      <c r="K190" s="7">
        <v>1</v>
      </c>
      <c r="L190" s="7">
        <v>6099</v>
      </c>
      <c r="M190" s="7">
        <v>0</v>
      </c>
      <c r="N190" s="7">
        <v>0</v>
      </c>
      <c r="O190" s="7">
        <v>1097.82</v>
      </c>
      <c r="P190" s="7">
        <v>238</v>
      </c>
      <c r="Q190" s="7">
        <v>7434.82</v>
      </c>
      <c r="R190" s="7" t="s">
        <v>45</v>
      </c>
      <c r="S190" s="7" t="s">
        <v>63</v>
      </c>
      <c r="T190" s="7" t="s">
        <v>95</v>
      </c>
      <c r="U190" s="7" t="s">
        <v>96</v>
      </c>
      <c r="V190" s="7" t="s">
        <v>57</v>
      </c>
      <c r="W190" s="7">
        <v>10</v>
      </c>
      <c r="X190" s="7" t="s">
        <v>38</v>
      </c>
      <c r="Y190" s="7">
        <v>2</v>
      </c>
      <c r="Z190" s="7" t="s">
        <v>39</v>
      </c>
    </row>
    <row r="191" spans="1:26" x14ac:dyDescent="0.35">
      <c r="A191" s="7" t="s">
        <v>444</v>
      </c>
      <c r="B191" s="8">
        <v>45929</v>
      </c>
      <c r="C191" s="7" t="s">
        <v>445</v>
      </c>
      <c r="D191" s="7" t="s">
        <v>108</v>
      </c>
      <c r="E191" s="7" t="s">
        <v>29</v>
      </c>
      <c r="F191" s="7">
        <v>25</v>
      </c>
      <c r="G191" s="7" t="s">
        <v>51</v>
      </c>
      <c r="H191" s="7" t="s">
        <v>52</v>
      </c>
      <c r="I191" s="7" t="s">
        <v>51</v>
      </c>
      <c r="J191" s="7" t="s">
        <v>201</v>
      </c>
      <c r="K191" s="7">
        <v>1</v>
      </c>
      <c r="L191" s="7">
        <v>22901</v>
      </c>
      <c r="M191" s="7">
        <v>0</v>
      </c>
      <c r="N191" s="7">
        <v>0</v>
      </c>
      <c r="O191" s="7">
        <v>4122.18</v>
      </c>
      <c r="P191" s="7">
        <v>141</v>
      </c>
      <c r="Q191" s="7">
        <v>27164.18</v>
      </c>
      <c r="R191" s="7" t="s">
        <v>54</v>
      </c>
      <c r="S191" s="7" t="s">
        <v>34</v>
      </c>
      <c r="T191" s="7" t="s">
        <v>95</v>
      </c>
      <c r="U191" s="7" t="s">
        <v>96</v>
      </c>
      <c r="V191" s="7" t="s">
        <v>57</v>
      </c>
      <c r="W191" s="7">
        <v>4</v>
      </c>
      <c r="X191" s="7" t="s">
        <v>47</v>
      </c>
      <c r="Y191" s="7">
        <v>3</v>
      </c>
      <c r="Z191" s="7" t="s">
        <v>39</v>
      </c>
    </row>
    <row r="192" spans="1:26" x14ac:dyDescent="0.35">
      <c r="A192" s="7" t="s">
        <v>446</v>
      </c>
      <c r="B192" s="8">
        <v>45994</v>
      </c>
      <c r="C192" s="7" t="s">
        <v>447</v>
      </c>
      <c r="D192" s="7" t="s">
        <v>61</v>
      </c>
      <c r="E192" s="7" t="s">
        <v>29</v>
      </c>
      <c r="F192" s="7">
        <v>58</v>
      </c>
      <c r="G192" s="7" t="s">
        <v>44</v>
      </c>
      <c r="H192" s="7" t="s">
        <v>31</v>
      </c>
      <c r="I192" s="7" t="s">
        <v>44</v>
      </c>
      <c r="J192" s="7" t="s">
        <v>53</v>
      </c>
      <c r="K192" s="7">
        <v>2</v>
      </c>
      <c r="L192" s="7">
        <v>15512</v>
      </c>
      <c r="M192" s="7">
        <v>20</v>
      </c>
      <c r="N192" s="7">
        <v>6204.8</v>
      </c>
      <c r="O192" s="7">
        <v>4467.46</v>
      </c>
      <c r="P192" s="7">
        <v>484</v>
      </c>
      <c r="Q192" s="7">
        <v>29770.66</v>
      </c>
      <c r="R192" s="7" t="s">
        <v>83</v>
      </c>
      <c r="S192" s="7" t="s">
        <v>63</v>
      </c>
      <c r="T192" s="7" t="s">
        <v>35</v>
      </c>
      <c r="U192" s="7" t="s">
        <v>36</v>
      </c>
      <c r="V192" s="7" t="s">
        <v>37</v>
      </c>
      <c r="W192" s="7">
        <v>8</v>
      </c>
      <c r="X192" s="7" t="s">
        <v>47</v>
      </c>
      <c r="Y192" s="7">
        <v>1</v>
      </c>
      <c r="Z192" s="7" t="s">
        <v>47</v>
      </c>
    </row>
    <row r="193" spans="1:26" x14ac:dyDescent="0.35">
      <c r="A193" s="7" t="s">
        <v>448</v>
      </c>
      <c r="B193" s="8">
        <v>45778</v>
      </c>
      <c r="C193" s="7" t="s">
        <v>449</v>
      </c>
      <c r="D193" s="7" t="s">
        <v>28</v>
      </c>
      <c r="E193" s="7" t="s">
        <v>43</v>
      </c>
      <c r="F193" s="7">
        <v>58</v>
      </c>
      <c r="G193" s="7" t="s">
        <v>94</v>
      </c>
      <c r="H193" s="7" t="s">
        <v>31</v>
      </c>
      <c r="I193" s="7" t="s">
        <v>94</v>
      </c>
      <c r="J193" s="7" t="s">
        <v>62</v>
      </c>
      <c r="K193" s="7">
        <v>3</v>
      </c>
      <c r="L193" s="7">
        <v>15329</v>
      </c>
      <c r="M193" s="7">
        <v>15</v>
      </c>
      <c r="N193" s="7">
        <v>6898.05</v>
      </c>
      <c r="O193" s="7">
        <v>7036.01</v>
      </c>
      <c r="P193" s="7">
        <v>288</v>
      </c>
      <c r="Q193" s="7">
        <v>46412.959999999999</v>
      </c>
      <c r="R193" s="7" t="s">
        <v>45</v>
      </c>
      <c r="S193" s="7" t="s">
        <v>63</v>
      </c>
      <c r="T193" s="7" t="s">
        <v>76</v>
      </c>
      <c r="U193" s="7" t="s">
        <v>77</v>
      </c>
      <c r="V193" s="7" t="s">
        <v>57</v>
      </c>
      <c r="W193" s="7">
        <v>4</v>
      </c>
      <c r="X193" s="7" t="s">
        <v>38</v>
      </c>
      <c r="Y193" s="7">
        <v>5</v>
      </c>
      <c r="Z193" s="7" t="s">
        <v>91</v>
      </c>
    </row>
    <row r="194" spans="1:26" x14ac:dyDescent="0.35">
      <c r="A194" s="7" t="s">
        <v>450</v>
      </c>
      <c r="B194" s="8">
        <v>45814</v>
      </c>
      <c r="C194" s="7" t="s">
        <v>451</v>
      </c>
      <c r="D194" s="7" t="s">
        <v>28</v>
      </c>
      <c r="E194" s="7" t="s">
        <v>43</v>
      </c>
      <c r="F194" s="7">
        <v>57</v>
      </c>
      <c r="G194" s="7" t="s">
        <v>51</v>
      </c>
      <c r="H194" s="7" t="s">
        <v>52</v>
      </c>
      <c r="I194" s="7" t="s">
        <v>51</v>
      </c>
      <c r="J194" s="7" t="s">
        <v>32</v>
      </c>
      <c r="K194" s="7">
        <v>1</v>
      </c>
      <c r="L194" s="7">
        <v>10386</v>
      </c>
      <c r="M194" s="7">
        <v>10</v>
      </c>
      <c r="N194" s="7">
        <v>1038.5999999999999</v>
      </c>
      <c r="O194" s="7">
        <v>1682.53</v>
      </c>
      <c r="P194" s="7">
        <v>35</v>
      </c>
      <c r="Q194" s="7">
        <v>11064.93</v>
      </c>
      <c r="R194" s="7" t="s">
        <v>83</v>
      </c>
      <c r="S194" s="7" t="s">
        <v>63</v>
      </c>
      <c r="T194" s="7" t="s">
        <v>70</v>
      </c>
      <c r="U194" s="7" t="s">
        <v>56</v>
      </c>
      <c r="V194" s="7" t="s">
        <v>57</v>
      </c>
      <c r="W194" s="7">
        <v>10</v>
      </c>
      <c r="X194" s="7" t="s">
        <v>47</v>
      </c>
      <c r="Y194" s="7">
        <v>4</v>
      </c>
      <c r="Z194" s="7" t="s">
        <v>39</v>
      </c>
    </row>
    <row r="195" spans="1:26" x14ac:dyDescent="0.35">
      <c r="A195" s="7" t="s">
        <v>452</v>
      </c>
      <c r="B195" s="8">
        <v>45802</v>
      </c>
      <c r="C195" s="7" t="s">
        <v>453</v>
      </c>
      <c r="D195" s="7" t="s">
        <v>111</v>
      </c>
      <c r="E195" s="7" t="s">
        <v>43</v>
      </c>
      <c r="F195" s="7">
        <v>24</v>
      </c>
      <c r="G195" s="7" t="s">
        <v>90</v>
      </c>
      <c r="H195" s="7" t="s">
        <v>31</v>
      </c>
      <c r="I195" s="7" t="s">
        <v>90</v>
      </c>
      <c r="J195" s="7" t="s">
        <v>125</v>
      </c>
      <c r="K195" s="7">
        <v>1</v>
      </c>
      <c r="L195" s="7">
        <v>35438</v>
      </c>
      <c r="M195" s="7">
        <v>20</v>
      </c>
      <c r="N195" s="7">
        <v>7087.6</v>
      </c>
      <c r="O195" s="7">
        <v>5103.07</v>
      </c>
      <c r="P195" s="7">
        <v>457</v>
      </c>
      <c r="Q195" s="7">
        <v>33910.47</v>
      </c>
      <c r="R195" s="7" t="s">
        <v>33</v>
      </c>
      <c r="S195" s="7" t="s">
        <v>34</v>
      </c>
      <c r="T195" s="7" t="s">
        <v>55</v>
      </c>
      <c r="U195" s="7" t="s">
        <v>56</v>
      </c>
      <c r="V195" s="7" t="s">
        <v>57</v>
      </c>
      <c r="W195" s="7">
        <v>10</v>
      </c>
      <c r="X195" s="7" t="s">
        <v>38</v>
      </c>
      <c r="Y195" s="7">
        <v>1</v>
      </c>
      <c r="Z195" s="7" t="s">
        <v>47</v>
      </c>
    </row>
    <row r="196" spans="1:26" x14ac:dyDescent="0.35">
      <c r="A196" s="7" t="s">
        <v>454</v>
      </c>
      <c r="B196" s="8">
        <v>46007</v>
      </c>
      <c r="C196" s="7" t="s">
        <v>455</v>
      </c>
      <c r="D196" s="7" t="s">
        <v>28</v>
      </c>
      <c r="E196" s="7" t="s">
        <v>29</v>
      </c>
      <c r="F196" s="7">
        <v>56</v>
      </c>
      <c r="G196" s="7" t="s">
        <v>51</v>
      </c>
      <c r="H196" s="7" t="s">
        <v>52</v>
      </c>
      <c r="I196" s="7" t="s">
        <v>51</v>
      </c>
      <c r="J196" s="7" t="s">
        <v>62</v>
      </c>
      <c r="K196" s="7">
        <v>2</v>
      </c>
      <c r="L196" s="7">
        <v>44534</v>
      </c>
      <c r="M196" s="7">
        <v>15</v>
      </c>
      <c r="N196" s="7">
        <v>13360.2</v>
      </c>
      <c r="O196" s="7">
        <v>13627.4</v>
      </c>
      <c r="P196" s="7">
        <v>3</v>
      </c>
      <c r="Q196" s="7">
        <v>89338.2</v>
      </c>
      <c r="R196" s="7" t="s">
        <v>45</v>
      </c>
      <c r="S196" s="7" t="s">
        <v>34</v>
      </c>
      <c r="T196" s="7" t="s">
        <v>103</v>
      </c>
      <c r="U196" s="7" t="s">
        <v>103</v>
      </c>
      <c r="V196" s="7" t="s">
        <v>57</v>
      </c>
      <c r="W196" s="7">
        <v>5</v>
      </c>
      <c r="X196" s="7" t="s">
        <v>38</v>
      </c>
      <c r="Y196" s="7">
        <v>2</v>
      </c>
      <c r="Z196" s="7" t="s">
        <v>47</v>
      </c>
    </row>
    <row r="197" spans="1:26" x14ac:dyDescent="0.35">
      <c r="A197" s="7" t="s">
        <v>456</v>
      </c>
      <c r="B197" s="8">
        <v>46005</v>
      </c>
      <c r="C197" s="7" t="s">
        <v>457</v>
      </c>
      <c r="D197" s="7" t="s">
        <v>111</v>
      </c>
      <c r="E197" s="7" t="s">
        <v>29</v>
      </c>
      <c r="F197" s="7">
        <v>50</v>
      </c>
      <c r="G197" s="7" t="s">
        <v>139</v>
      </c>
      <c r="H197" s="7" t="s">
        <v>31</v>
      </c>
      <c r="I197" s="7" t="s">
        <v>139</v>
      </c>
      <c r="J197" s="7" t="s">
        <v>62</v>
      </c>
      <c r="K197" s="7">
        <v>3</v>
      </c>
      <c r="L197" s="7">
        <v>34485</v>
      </c>
      <c r="M197" s="7">
        <v>20</v>
      </c>
      <c r="N197" s="7">
        <v>20691</v>
      </c>
      <c r="O197" s="7">
        <v>14897.52</v>
      </c>
      <c r="P197" s="7">
        <v>283</v>
      </c>
      <c r="Q197" s="7">
        <v>97944.52</v>
      </c>
      <c r="R197" s="7" t="s">
        <v>45</v>
      </c>
      <c r="S197" s="7" t="s">
        <v>63</v>
      </c>
      <c r="T197" s="7" t="s">
        <v>76</v>
      </c>
      <c r="U197" s="7" t="s">
        <v>77</v>
      </c>
      <c r="V197" s="7" t="s">
        <v>57</v>
      </c>
      <c r="W197" s="7">
        <v>6</v>
      </c>
      <c r="X197" s="7" t="s">
        <v>38</v>
      </c>
      <c r="Y197" s="7">
        <v>5</v>
      </c>
      <c r="Z197" s="7" t="s">
        <v>58</v>
      </c>
    </row>
    <row r="198" spans="1:26" x14ac:dyDescent="0.35">
      <c r="A198" s="7" t="s">
        <v>458</v>
      </c>
      <c r="B198" s="8">
        <v>46099</v>
      </c>
      <c r="C198" s="7" t="s">
        <v>459</v>
      </c>
      <c r="D198" s="7" t="s">
        <v>28</v>
      </c>
      <c r="E198" s="7" t="s">
        <v>29</v>
      </c>
      <c r="F198" s="7">
        <v>29</v>
      </c>
      <c r="G198" s="7" t="s">
        <v>134</v>
      </c>
      <c r="H198" s="7" t="s">
        <v>31</v>
      </c>
      <c r="I198" s="7" t="s">
        <v>134</v>
      </c>
      <c r="J198" s="7" t="s">
        <v>112</v>
      </c>
      <c r="K198" s="7">
        <v>5</v>
      </c>
      <c r="L198" s="7">
        <v>2512</v>
      </c>
      <c r="M198" s="7">
        <v>5</v>
      </c>
      <c r="N198" s="7">
        <v>628</v>
      </c>
      <c r="O198" s="7">
        <v>2147.7600000000002</v>
      </c>
      <c r="P198" s="7">
        <v>234</v>
      </c>
      <c r="Q198" s="7">
        <v>14313.76</v>
      </c>
      <c r="R198" s="7" t="s">
        <v>54</v>
      </c>
      <c r="S198" s="7" t="s">
        <v>34</v>
      </c>
      <c r="T198" s="7" t="s">
        <v>35</v>
      </c>
      <c r="U198" s="7" t="s">
        <v>36</v>
      </c>
      <c r="V198" s="7" t="s">
        <v>37</v>
      </c>
      <c r="W198" s="7">
        <v>5</v>
      </c>
      <c r="X198" s="7" t="s">
        <v>38</v>
      </c>
      <c r="Y198" s="7">
        <v>2</v>
      </c>
      <c r="Z198" s="7" t="s">
        <v>39</v>
      </c>
    </row>
    <row r="199" spans="1:26" x14ac:dyDescent="0.35">
      <c r="A199" s="7" t="s">
        <v>460</v>
      </c>
      <c r="B199" s="8">
        <v>45809</v>
      </c>
      <c r="C199" s="7" t="s">
        <v>461</v>
      </c>
      <c r="D199" s="7" t="s">
        <v>73</v>
      </c>
      <c r="E199" s="7" t="s">
        <v>43</v>
      </c>
      <c r="F199" s="7">
        <v>33</v>
      </c>
      <c r="G199" s="7" t="s">
        <v>74</v>
      </c>
      <c r="H199" s="7" t="s">
        <v>31</v>
      </c>
      <c r="I199" s="7" t="s">
        <v>74</v>
      </c>
      <c r="J199" s="7" t="s">
        <v>102</v>
      </c>
      <c r="K199" s="7">
        <v>5</v>
      </c>
      <c r="L199" s="7">
        <v>17388</v>
      </c>
      <c r="M199" s="7">
        <v>0</v>
      </c>
      <c r="N199" s="7">
        <v>0</v>
      </c>
      <c r="O199" s="7">
        <v>15649.2</v>
      </c>
      <c r="P199" s="7">
        <v>308</v>
      </c>
      <c r="Q199" s="7">
        <v>102897.2</v>
      </c>
      <c r="R199" s="7" t="s">
        <v>54</v>
      </c>
      <c r="S199" s="7" t="s">
        <v>63</v>
      </c>
      <c r="T199" s="7" t="s">
        <v>84</v>
      </c>
      <c r="U199" s="7" t="s">
        <v>85</v>
      </c>
      <c r="V199" s="7" t="s">
        <v>86</v>
      </c>
      <c r="W199" s="7">
        <v>7</v>
      </c>
      <c r="X199" s="7" t="s">
        <v>47</v>
      </c>
      <c r="Y199" s="7">
        <v>5</v>
      </c>
      <c r="Z199" s="7" t="s">
        <v>39</v>
      </c>
    </row>
    <row r="200" spans="1:26" x14ac:dyDescent="0.35">
      <c r="A200" s="7" t="s">
        <v>462</v>
      </c>
      <c r="B200" s="8">
        <v>45948</v>
      </c>
      <c r="C200" s="7" t="s">
        <v>419</v>
      </c>
      <c r="D200" s="7" t="s">
        <v>50</v>
      </c>
      <c r="E200" s="7" t="s">
        <v>43</v>
      </c>
      <c r="F200" s="7">
        <v>57</v>
      </c>
      <c r="G200" s="7" t="s">
        <v>139</v>
      </c>
      <c r="H200" s="7" t="s">
        <v>31</v>
      </c>
      <c r="I200" s="7" t="s">
        <v>139</v>
      </c>
      <c r="J200" s="7" t="s">
        <v>53</v>
      </c>
      <c r="K200" s="7">
        <v>2</v>
      </c>
      <c r="L200" s="7">
        <v>2519</v>
      </c>
      <c r="M200" s="7">
        <v>0</v>
      </c>
      <c r="N200" s="7">
        <v>0</v>
      </c>
      <c r="O200" s="7">
        <v>906.84</v>
      </c>
      <c r="P200" s="7">
        <v>204</v>
      </c>
      <c r="Q200" s="7">
        <v>6148.84</v>
      </c>
      <c r="R200" s="7" t="s">
        <v>83</v>
      </c>
      <c r="S200" s="7" t="s">
        <v>34</v>
      </c>
      <c r="T200" s="7" t="s">
        <v>84</v>
      </c>
      <c r="U200" s="7" t="s">
        <v>85</v>
      </c>
      <c r="V200" s="7" t="s">
        <v>86</v>
      </c>
      <c r="W200" s="7">
        <v>8</v>
      </c>
      <c r="X200" s="7" t="s">
        <v>38</v>
      </c>
      <c r="Y200" s="7">
        <v>3</v>
      </c>
      <c r="Z200" s="7" t="s">
        <v>91</v>
      </c>
    </row>
    <row r="201" spans="1:26" x14ac:dyDescent="0.35">
      <c r="A201" s="7" t="s">
        <v>463</v>
      </c>
      <c r="B201" s="8">
        <v>45873</v>
      </c>
      <c r="C201" s="7" t="s">
        <v>464</v>
      </c>
      <c r="D201" s="7" t="s">
        <v>28</v>
      </c>
      <c r="E201" s="7" t="s">
        <v>43</v>
      </c>
      <c r="F201" s="7">
        <v>51</v>
      </c>
      <c r="G201" s="7" t="s">
        <v>30</v>
      </c>
      <c r="H201" s="7" t="s">
        <v>31</v>
      </c>
      <c r="I201" s="7" t="s">
        <v>30</v>
      </c>
      <c r="J201" s="7" t="s">
        <v>201</v>
      </c>
      <c r="K201" s="7">
        <v>3</v>
      </c>
      <c r="L201" s="7">
        <v>16183</v>
      </c>
      <c r="M201" s="7">
        <v>10</v>
      </c>
      <c r="N201" s="7">
        <v>4854.8999999999996</v>
      </c>
      <c r="O201" s="7">
        <v>7864.94</v>
      </c>
      <c r="P201" s="7">
        <v>2</v>
      </c>
      <c r="Q201" s="7">
        <v>51561.04</v>
      </c>
      <c r="R201" s="7" t="s">
        <v>33</v>
      </c>
      <c r="S201" s="7" t="s">
        <v>63</v>
      </c>
      <c r="T201" s="7" t="s">
        <v>35</v>
      </c>
      <c r="U201" s="7" t="s">
        <v>36</v>
      </c>
      <c r="V201" s="7" t="s">
        <v>37</v>
      </c>
      <c r="W201" s="7">
        <v>6</v>
      </c>
      <c r="X201" s="7" t="s">
        <v>47</v>
      </c>
      <c r="Y201" s="7">
        <v>2</v>
      </c>
      <c r="Z201" s="7" t="s">
        <v>47</v>
      </c>
    </row>
    <row r="202" spans="1:26" x14ac:dyDescent="0.35">
      <c r="A202" s="7" t="s">
        <v>465</v>
      </c>
      <c r="B202" s="8">
        <v>45862</v>
      </c>
      <c r="C202" s="7" t="s">
        <v>449</v>
      </c>
      <c r="D202" s="7" t="s">
        <v>42</v>
      </c>
      <c r="E202" s="7" t="s">
        <v>29</v>
      </c>
      <c r="F202" s="7">
        <v>18</v>
      </c>
      <c r="G202" s="7" t="s">
        <v>139</v>
      </c>
      <c r="H202" s="7" t="s">
        <v>31</v>
      </c>
      <c r="I202" s="7" t="s">
        <v>139</v>
      </c>
      <c r="J202" s="7" t="s">
        <v>53</v>
      </c>
      <c r="K202" s="7">
        <v>1</v>
      </c>
      <c r="L202" s="7">
        <v>10602</v>
      </c>
      <c r="M202" s="7">
        <v>5</v>
      </c>
      <c r="N202" s="7">
        <v>530.1</v>
      </c>
      <c r="O202" s="7">
        <v>1812.94</v>
      </c>
      <c r="P202" s="7">
        <v>367</v>
      </c>
      <c r="Q202" s="7">
        <v>12251.84</v>
      </c>
      <c r="R202" s="7" t="s">
        <v>33</v>
      </c>
      <c r="S202" s="7" t="s">
        <v>34</v>
      </c>
      <c r="T202" s="7" t="s">
        <v>95</v>
      </c>
      <c r="U202" s="7" t="s">
        <v>96</v>
      </c>
      <c r="V202" s="7" t="s">
        <v>57</v>
      </c>
      <c r="W202" s="7">
        <v>2</v>
      </c>
      <c r="X202" s="7" t="s">
        <v>38</v>
      </c>
      <c r="Y202" s="7">
        <v>1</v>
      </c>
      <c r="Z202" s="7" t="s">
        <v>58</v>
      </c>
    </row>
    <row r="203" spans="1:26" x14ac:dyDescent="0.35">
      <c r="A203" s="7" t="s">
        <v>466</v>
      </c>
      <c r="B203" s="8">
        <v>45911</v>
      </c>
      <c r="C203" s="7" t="s">
        <v>467</v>
      </c>
      <c r="D203" s="7" t="s">
        <v>66</v>
      </c>
      <c r="E203" s="7" t="s">
        <v>29</v>
      </c>
      <c r="F203" s="7">
        <v>21</v>
      </c>
      <c r="G203" s="7" t="s">
        <v>139</v>
      </c>
      <c r="H203" s="7" t="s">
        <v>31</v>
      </c>
      <c r="I203" s="7" t="s">
        <v>139</v>
      </c>
      <c r="J203" s="7" t="s">
        <v>125</v>
      </c>
      <c r="K203" s="7">
        <v>4</v>
      </c>
      <c r="L203" s="7">
        <v>7961</v>
      </c>
      <c r="M203" s="7">
        <v>10</v>
      </c>
      <c r="N203" s="7">
        <v>3184.4</v>
      </c>
      <c r="O203" s="7">
        <v>5158.7299999999996</v>
      </c>
      <c r="P203" s="7">
        <v>317</v>
      </c>
      <c r="Q203" s="7">
        <v>34135.33</v>
      </c>
      <c r="R203" s="7" t="s">
        <v>33</v>
      </c>
      <c r="S203" s="7" t="s">
        <v>34</v>
      </c>
      <c r="T203" s="7" t="s">
        <v>46</v>
      </c>
      <c r="U203" s="7" t="s">
        <v>36</v>
      </c>
      <c r="V203" s="7" t="s">
        <v>37</v>
      </c>
      <c r="W203" s="7">
        <v>4</v>
      </c>
      <c r="X203" s="7" t="s">
        <v>47</v>
      </c>
      <c r="Y203" s="7">
        <v>5</v>
      </c>
      <c r="Z203" s="7" t="s">
        <v>91</v>
      </c>
    </row>
    <row r="204" spans="1:26" x14ac:dyDescent="0.35">
      <c r="A204" s="7" t="s">
        <v>468</v>
      </c>
      <c r="B204" s="8">
        <v>46072</v>
      </c>
      <c r="C204" s="7" t="s">
        <v>469</v>
      </c>
      <c r="D204" s="7" t="s">
        <v>66</v>
      </c>
      <c r="E204" s="7" t="s">
        <v>29</v>
      </c>
      <c r="F204" s="7">
        <v>19</v>
      </c>
      <c r="G204" s="7" t="s">
        <v>51</v>
      </c>
      <c r="H204" s="7" t="s">
        <v>52</v>
      </c>
      <c r="I204" s="7" t="s">
        <v>51</v>
      </c>
      <c r="J204" s="7" t="s">
        <v>32</v>
      </c>
      <c r="K204" s="7">
        <v>1</v>
      </c>
      <c r="L204" s="7">
        <v>12794</v>
      </c>
      <c r="M204" s="7">
        <v>0</v>
      </c>
      <c r="N204" s="7">
        <v>0</v>
      </c>
      <c r="O204" s="7">
        <v>2302.92</v>
      </c>
      <c r="P204" s="7">
        <v>244</v>
      </c>
      <c r="Q204" s="7">
        <v>15340.92</v>
      </c>
      <c r="R204" s="7" t="s">
        <v>33</v>
      </c>
      <c r="S204" s="7" t="s">
        <v>63</v>
      </c>
      <c r="T204" s="7" t="s">
        <v>35</v>
      </c>
      <c r="U204" s="7" t="s">
        <v>36</v>
      </c>
      <c r="V204" s="7" t="s">
        <v>37</v>
      </c>
      <c r="W204" s="7">
        <v>6</v>
      </c>
      <c r="X204" s="7" t="s">
        <v>38</v>
      </c>
      <c r="Y204" s="7">
        <v>3</v>
      </c>
      <c r="Z204" s="7" t="s">
        <v>91</v>
      </c>
    </row>
    <row r="205" spans="1:26" x14ac:dyDescent="0.35">
      <c r="A205" s="7" t="s">
        <v>470</v>
      </c>
      <c r="B205" s="8">
        <v>45806</v>
      </c>
      <c r="C205" s="7" t="s">
        <v>471</v>
      </c>
      <c r="D205" s="7" t="s">
        <v>111</v>
      </c>
      <c r="E205" s="7" t="s">
        <v>29</v>
      </c>
      <c r="F205" s="7">
        <v>35</v>
      </c>
      <c r="G205" s="7" t="s">
        <v>90</v>
      </c>
      <c r="H205" s="7" t="s">
        <v>31</v>
      </c>
      <c r="I205" s="7" t="s">
        <v>90</v>
      </c>
      <c r="J205" s="7" t="s">
        <v>125</v>
      </c>
      <c r="K205" s="7">
        <v>4</v>
      </c>
      <c r="L205" s="7">
        <v>22668</v>
      </c>
      <c r="M205" s="7">
        <v>5</v>
      </c>
      <c r="N205" s="7">
        <v>4533.6000000000004</v>
      </c>
      <c r="O205" s="7">
        <v>15504.91</v>
      </c>
      <c r="P205" s="7">
        <v>15</v>
      </c>
      <c r="Q205" s="7">
        <v>101658.31</v>
      </c>
      <c r="R205" s="7" t="s">
        <v>83</v>
      </c>
      <c r="S205" s="7" t="s">
        <v>63</v>
      </c>
      <c r="T205" s="7" t="s">
        <v>103</v>
      </c>
      <c r="U205" s="7" t="s">
        <v>103</v>
      </c>
      <c r="V205" s="7" t="s">
        <v>57</v>
      </c>
      <c r="W205" s="7">
        <v>8</v>
      </c>
      <c r="X205" s="7" t="s">
        <v>38</v>
      </c>
      <c r="Y205" s="7">
        <v>5</v>
      </c>
      <c r="Z205" s="7" t="s">
        <v>47</v>
      </c>
    </row>
    <row r="206" spans="1:26" x14ac:dyDescent="0.35">
      <c r="A206" s="7" t="s">
        <v>472</v>
      </c>
      <c r="B206" s="8">
        <v>46031</v>
      </c>
      <c r="C206" s="7" t="s">
        <v>473</v>
      </c>
      <c r="D206" s="7" t="s">
        <v>61</v>
      </c>
      <c r="E206" s="7" t="s">
        <v>29</v>
      </c>
      <c r="F206" s="7">
        <v>41</v>
      </c>
      <c r="G206" s="7" t="s">
        <v>30</v>
      </c>
      <c r="H206" s="7" t="s">
        <v>31</v>
      </c>
      <c r="I206" s="7" t="s">
        <v>30</v>
      </c>
      <c r="J206" s="7" t="s">
        <v>112</v>
      </c>
      <c r="K206" s="7">
        <v>3</v>
      </c>
      <c r="L206" s="7">
        <v>5734</v>
      </c>
      <c r="M206" s="7">
        <v>20</v>
      </c>
      <c r="N206" s="7">
        <v>3440.4</v>
      </c>
      <c r="O206" s="7">
        <v>2477.09</v>
      </c>
      <c r="P206" s="7">
        <v>0</v>
      </c>
      <c r="Q206" s="7">
        <v>16238.69</v>
      </c>
      <c r="R206" s="7" t="s">
        <v>83</v>
      </c>
      <c r="S206" s="7" t="s">
        <v>63</v>
      </c>
      <c r="T206" s="7" t="s">
        <v>70</v>
      </c>
      <c r="U206" s="7" t="s">
        <v>56</v>
      </c>
      <c r="V206" s="7" t="s">
        <v>57</v>
      </c>
      <c r="W206" s="7">
        <v>5</v>
      </c>
      <c r="X206" s="7" t="s">
        <v>47</v>
      </c>
      <c r="Y206" s="7">
        <v>3</v>
      </c>
      <c r="Z206" s="7" t="s">
        <v>58</v>
      </c>
    </row>
    <row r="207" spans="1:26" x14ac:dyDescent="0.35">
      <c r="A207" s="7" t="s">
        <v>474</v>
      </c>
      <c r="B207" s="8">
        <v>45926</v>
      </c>
      <c r="C207" s="7" t="s">
        <v>475</v>
      </c>
      <c r="D207" s="7" t="s">
        <v>50</v>
      </c>
      <c r="E207" s="7" t="s">
        <v>29</v>
      </c>
      <c r="F207" s="7">
        <v>59</v>
      </c>
      <c r="G207" s="7" t="s">
        <v>139</v>
      </c>
      <c r="H207" s="7" t="s">
        <v>31</v>
      </c>
      <c r="I207" s="7" t="s">
        <v>139</v>
      </c>
      <c r="J207" s="7" t="s">
        <v>102</v>
      </c>
      <c r="K207" s="7">
        <v>4</v>
      </c>
      <c r="L207" s="7">
        <v>30869</v>
      </c>
      <c r="M207" s="7">
        <v>0</v>
      </c>
      <c r="N207" s="7">
        <v>0</v>
      </c>
      <c r="O207" s="7">
        <v>22225.68</v>
      </c>
      <c r="P207" s="7">
        <v>282</v>
      </c>
      <c r="Q207" s="7">
        <v>145983.67999999999</v>
      </c>
      <c r="R207" s="7" t="s">
        <v>83</v>
      </c>
      <c r="S207" s="7" t="s">
        <v>34</v>
      </c>
      <c r="T207" s="7" t="s">
        <v>84</v>
      </c>
      <c r="U207" s="7" t="s">
        <v>85</v>
      </c>
      <c r="V207" s="7" t="s">
        <v>86</v>
      </c>
      <c r="W207" s="7">
        <v>7</v>
      </c>
      <c r="X207" s="7" t="s">
        <v>38</v>
      </c>
      <c r="Y207" s="7">
        <v>4</v>
      </c>
      <c r="Z207" s="7" t="s">
        <v>91</v>
      </c>
    </row>
    <row r="208" spans="1:26" x14ac:dyDescent="0.35">
      <c r="A208" s="7" t="s">
        <v>476</v>
      </c>
      <c r="B208" s="8">
        <v>45797</v>
      </c>
      <c r="C208" s="7" t="s">
        <v>477</v>
      </c>
      <c r="D208" s="7" t="s">
        <v>66</v>
      </c>
      <c r="E208" s="7" t="s">
        <v>29</v>
      </c>
      <c r="F208" s="7">
        <v>49</v>
      </c>
      <c r="G208" s="7" t="s">
        <v>67</v>
      </c>
      <c r="H208" s="7" t="s">
        <v>68</v>
      </c>
      <c r="I208" s="7" t="s">
        <v>67</v>
      </c>
      <c r="J208" s="7" t="s">
        <v>32</v>
      </c>
      <c r="K208" s="7">
        <v>1</v>
      </c>
      <c r="L208" s="7">
        <v>7798</v>
      </c>
      <c r="M208" s="7">
        <v>10</v>
      </c>
      <c r="N208" s="7">
        <v>779.8</v>
      </c>
      <c r="O208" s="7">
        <v>1263.28</v>
      </c>
      <c r="P208" s="7">
        <v>371</v>
      </c>
      <c r="Q208" s="7">
        <v>8652.48</v>
      </c>
      <c r="R208" s="7" t="s">
        <v>83</v>
      </c>
      <c r="S208" s="7" t="s">
        <v>63</v>
      </c>
      <c r="T208" s="7" t="s">
        <v>70</v>
      </c>
      <c r="U208" s="7" t="s">
        <v>56</v>
      </c>
      <c r="V208" s="7" t="s">
        <v>57</v>
      </c>
      <c r="W208" s="7">
        <v>6</v>
      </c>
      <c r="X208" s="7" t="s">
        <v>38</v>
      </c>
      <c r="Y208" s="7">
        <v>3</v>
      </c>
      <c r="Z208" s="7" t="s">
        <v>58</v>
      </c>
    </row>
    <row r="209" spans="1:26" x14ac:dyDescent="0.35">
      <c r="A209" s="7" t="s">
        <v>478</v>
      </c>
      <c r="B209" s="8">
        <v>45912</v>
      </c>
      <c r="C209" s="7" t="s">
        <v>479</v>
      </c>
      <c r="D209" s="7" t="s">
        <v>80</v>
      </c>
      <c r="E209" s="7" t="s">
        <v>43</v>
      </c>
      <c r="F209" s="7">
        <v>49</v>
      </c>
      <c r="G209" s="7" t="s">
        <v>139</v>
      </c>
      <c r="H209" s="7" t="s">
        <v>31</v>
      </c>
      <c r="I209" s="7" t="s">
        <v>139</v>
      </c>
      <c r="J209" s="7" t="s">
        <v>102</v>
      </c>
      <c r="K209" s="7">
        <v>2</v>
      </c>
      <c r="L209" s="7">
        <v>41986</v>
      </c>
      <c r="M209" s="7">
        <v>5</v>
      </c>
      <c r="N209" s="7">
        <v>4198.6000000000004</v>
      </c>
      <c r="O209" s="7">
        <v>14359.21</v>
      </c>
      <c r="P209" s="7">
        <v>169</v>
      </c>
      <c r="Q209" s="7">
        <v>94301.61</v>
      </c>
      <c r="R209" s="7" t="s">
        <v>83</v>
      </c>
      <c r="S209" s="7" t="s">
        <v>63</v>
      </c>
      <c r="T209" s="7" t="s">
        <v>70</v>
      </c>
      <c r="U209" s="7" t="s">
        <v>56</v>
      </c>
      <c r="V209" s="7" t="s">
        <v>57</v>
      </c>
      <c r="W209" s="7">
        <v>6</v>
      </c>
      <c r="X209" s="7" t="s">
        <v>47</v>
      </c>
      <c r="Y209" s="7">
        <v>5</v>
      </c>
      <c r="Z209" s="7" t="s">
        <v>91</v>
      </c>
    </row>
    <row r="210" spans="1:26" x14ac:dyDescent="0.35">
      <c r="A210" s="7" t="s">
        <v>480</v>
      </c>
      <c r="B210" s="8">
        <v>46020</v>
      </c>
      <c r="C210" s="7" t="s">
        <v>481</v>
      </c>
      <c r="D210" s="7" t="s">
        <v>66</v>
      </c>
      <c r="E210" s="7" t="s">
        <v>29</v>
      </c>
      <c r="F210" s="7">
        <v>26</v>
      </c>
      <c r="G210" s="7" t="s">
        <v>134</v>
      </c>
      <c r="H210" s="7" t="s">
        <v>31</v>
      </c>
      <c r="I210" s="7" t="s">
        <v>134</v>
      </c>
      <c r="J210" s="7" t="s">
        <v>125</v>
      </c>
      <c r="K210" s="7">
        <v>1</v>
      </c>
      <c r="L210" s="7">
        <v>31155</v>
      </c>
      <c r="M210" s="7">
        <v>5</v>
      </c>
      <c r="N210" s="7">
        <v>1557.75</v>
      </c>
      <c r="O210" s="7">
        <v>5327.51</v>
      </c>
      <c r="P210" s="7">
        <v>11</v>
      </c>
      <c r="Q210" s="7">
        <v>34935.75</v>
      </c>
      <c r="R210" s="7" t="s">
        <v>54</v>
      </c>
      <c r="S210" s="7" t="s">
        <v>34</v>
      </c>
      <c r="T210" s="7" t="s">
        <v>95</v>
      </c>
      <c r="U210" s="7" t="s">
        <v>96</v>
      </c>
      <c r="V210" s="7" t="s">
        <v>57</v>
      </c>
      <c r="W210" s="7">
        <v>1</v>
      </c>
      <c r="X210" s="7" t="s">
        <v>47</v>
      </c>
      <c r="Y210" s="7">
        <v>5</v>
      </c>
      <c r="Z210" s="7" t="s">
        <v>39</v>
      </c>
    </row>
    <row r="211" spans="1:26" x14ac:dyDescent="0.35">
      <c r="A211" s="7" t="s">
        <v>482</v>
      </c>
      <c r="B211" s="8">
        <v>45836</v>
      </c>
      <c r="C211" s="7" t="s">
        <v>249</v>
      </c>
      <c r="D211" s="7" t="s">
        <v>66</v>
      </c>
      <c r="E211" s="7" t="s">
        <v>43</v>
      </c>
      <c r="F211" s="7">
        <v>53</v>
      </c>
      <c r="G211" s="7" t="s">
        <v>90</v>
      </c>
      <c r="H211" s="7" t="s">
        <v>31</v>
      </c>
      <c r="I211" s="7" t="s">
        <v>90</v>
      </c>
      <c r="J211" s="7" t="s">
        <v>150</v>
      </c>
      <c r="K211" s="7">
        <v>4</v>
      </c>
      <c r="L211" s="7">
        <v>41074</v>
      </c>
      <c r="M211" s="7">
        <v>20</v>
      </c>
      <c r="N211" s="7">
        <v>32859.199999999997</v>
      </c>
      <c r="O211" s="7">
        <v>23658.62</v>
      </c>
      <c r="P211" s="7">
        <v>115</v>
      </c>
      <c r="Q211" s="7">
        <v>155210.42000000001</v>
      </c>
      <c r="R211" s="7" t="s">
        <v>45</v>
      </c>
      <c r="S211" s="7" t="s">
        <v>34</v>
      </c>
      <c r="T211" s="7" t="s">
        <v>103</v>
      </c>
      <c r="U211" s="7" t="s">
        <v>103</v>
      </c>
      <c r="V211" s="7" t="s">
        <v>57</v>
      </c>
      <c r="W211" s="7">
        <v>1</v>
      </c>
      <c r="X211" s="7" t="s">
        <v>38</v>
      </c>
      <c r="Y211" s="7">
        <v>1</v>
      </c>
      <c r="Z211" s="7" t="s">
        <v>47</v>
      </c>
    </row>
    <row r="212" spans="1:26" x14ac:dyDescent="0.35">
      <c r="A212" s="7" t="s">
        <v>483</v>
      </c>
      <c r="B212" s="8">
        <v>46013</v>
      </c>
      <c r="C212" s="7" t="s">
        <v>484</v>
      </c>
      <c r="D212" s="7" t="s">
        <v>73</v>
      </c>
      <c r="E212" s="7" t="s">
        <v>29</v>
      </c>
      <c r="F212" s="7">
        <v>50</v>
      </c>
      <c r="G212" s="7" t="s">
        <v>90</v>
      </c>
      <c r="H212" s="7" t="s">
        <v>31</v>
      </c>
      <c r="I212" s="7" t="s">
        <v>90</v>
      </c>
      <c r="J212" s="7" t="s">
        <v>150</v>
      </c>
      <c r="K212" s="7">
        <v>1</v>
      </c>
      <c r="L212" s="7">
        <v>47164</v>
      </c>
      <c r="M212" s="7">
        <v>20</v>
      </c>
      <c r="N212" s="7">
        <v>9432.7999999999993</v>
      </c>
      <c r="O212" s="7">
        <v>6791.62</v>
      </c>
      <c r="P212" s="7">
        <v>27</v>
      </c>
      <c r="Q212" s="7">
        <v>44549.82</v>
      </c>
      <c r="R212" s="7" t="s">
        <v>33</v>
      </c>
      <c r="S212" s="7" t="s">
        <v>63</v>
      </c>
      <c r="T212" s="7" t="s">
        <v>35</v>
      </c>
      <c r="U212" s="7" t="s">
        <v>36</v>
      </c>
      <c r="V212" s="7" t="s">
        <v>37</v>
      </c>
      <c r="W212" s="7">
        <v>3</v>
      </c>
      <c r="X212" s="7" t="s">
        <v>47</v>
      </c>
      <c r="Y212" s="7">
        <v>3</v>
      </c>
      <c r="Z212" s="7" t="s">
        <v>91</v>
      </c>
    </row>
    <row r="213" spans="1:26" x14ac:dyDescent="0.35">
      <c r="A213" s="7" t="s">
        <v>485</v>
      </c>
      <c r="B213" s="8">
        <v>46001</v>
      </c>
      <c r="C213" s="7" t="s">
        <v>486</v>
      </c>
      <c r="D213" s="7" t="s">
        <v>73</v>
      </c>
      <c r="E213" s="7" t="s">
        <v>29</v>
      </c>
      <c r="F213" s="7">
        <v>35</v>
      </c>
      <c r="G213" s="7" t="s">
        <v>51</v>
      </c>
      <c r="H213" s="7" t="s">
        <v>52</v>
      </c>
      <c r="I213" s="7" t="s">
        <v>51</v>
      </c>
      <c r="J213" s="7" t="s">
        <v>75</v>
      </c>
      <c r="K213" s="7">
        <v>4</v>
      </c>
      <c r="L213" s="7">
        <v>12596</v>
      </c>
      <c r="M213" s="7">
        <v>15</v>
      </c>
      <c r="N213" s="7">
        <v>7557.6</v>
      </c>
      <c r="O213" s="7">
        <v>7708.75</v>
      </c>
      <c r="P213" s="7">
        <v>445</v>
      </c>
      <c r="Q213" s="7">
        <v>50980.15</v>
      </c>
      <c r="R213" s="7" t="s">
        <v>45</v>
      </c>
      <c r="S213" s="7" t="s">
        <v>34</v>
      </c>
      <c r="T213" s="7" t="s">
        <v>55</v>
      </c>
      <c r="U213" s="7" t="s">
        <v>56</v>
      </c>
      <c r="V213" s="7" t="s">
        <v>57</v>
      </c>
      <c r="W213" s="7">
        <v>8</v>
      </c>
      <c r="X213" s="7" t="s">
        <v>38</v>
      </c>
      <c r="Y213" s="7">
        <v>3</v>
      </c>
      <c r="Z213" s="7" t="s">
        <v>58</v>
      </c>
    </row>
    <row r="214" spans="1:26" x14ac:dyDescent="0.35">
      <c r="A214" s="7" t="s">
        <v>487</v>
      </c>
      <c r="B214" s="8">
        <v>46086</v>
      </c>
      <c r="C214" s="7" t="s">
        <v>488</v>
      </c>
      <c r="D214" s="7" t="s">
        <v>42</v>
      </c>
      <c r="E214" s="7" t="s">
        <v>43</v>
      </c>
      <c r="F214" s="7">
        <v>35</v>
      </c>
      <c r="G214" s="7" t="s">
        <v>134</v>
      </c>
      <c r="H214" s="7" t="s">
        <v>31</v>
      </c>
      <c r="I214" s="7" t="s">
        <v>134</v>
      </c>
      <c r="J214" s="7" t="s">
        <v>62</v>
      </c>
      <c r="K214" s="7">
        <v>3</v>
      </c>
      <c r="L214" s="7">
        <v>17489</v>
      </c>
      <c r="M214" s="7">
        <v>20</v>
      </c>
      <c r="N214" s="7">
        <v>10493.4</v>
      </c>
      <c r="O214" s="7">
        <v>7555.25</v>
      </c>
      <c r="P214" s="7">
        <v>241</v>
      </c>
      <c r="Q214" s="7">
        <v>49769.85</v>
      </c>
      <c r="R214" s="7" t="s">
        <v>83</v>
      </c>
      <c r="S214" s="7" t="s">
        <v>34</v>
      </c>
      <c r="T214" s="7" t="s">
        <v>84</v>
      </c>
      <c r="U214" s="7" t="s">
        <v>85</v>
      </c>
      <c r="V214" s="7" t="s">
        <v>86</v>
      </c>
      <c r="W214" s="7">
        <v>8</v>
      </c>
      <c r="X214" s="7" t="s">
        <v>47</v>
      </c>
      <c r="Y214" s="7">
        <v>4</v>
      </c>
      <c r="Z214" s="7" t="s">
        <v>91</v>
      </c>
    </row>
    <row r="215" spans="1:26" x14ac:dyDescent="0.35">
      <c r="A215" s="7" t="s">
        <v>489</v>
      </c>
      <c r="B215" s="8">
        <v>46056</v>
      </c>
      <c r="C215" s="7" t="s">
        <v>423</v>
      </c>
      <c r="D215" s="7" t="s">
        <v>50</v>
      </c>
      <c r="E215" s="7" t="s">
        <v>43</v>
      </c>
      <c r="F215" s="7">
        <v>54</v>
      </c>
      <c r="G215" s="7" t="s">
        <v>44</v>
      </c>
      <c r="H215" s="7" t="s">
        <v>31</v>
      </c>
      <c r="I215" s="7" t="s">
        <v>44</v>
      </c>
      <c r="J215" s="7" t="s">
        <v>125</v>
      </c>
      <c r="K215" s="7">
        <v>2</v>
      </c>
      <c r="L215" s="7">
        <v>8534</v>
      </c>
      <c r="M215" s="7">
        <v>0</v>
      </c>
      <c r="N215" s="7">
        <v>0</v>
      </c>
      <c r="O215" s="7">
        <v>3072.24</v>
      </c>
      <c r="P215" s="7">
        <v>230</v>
      </c>
      <c r="Q215" s="7">
        <v>20370.240000000002</v>
      </c>
      <c r="R215" s="7" t="s">
        <v>33</v>
      </c>
      <c r="S215" s="7" t="s">
        <v>63</v>
      </c>
      <c r="T215" s="7" t="s">
        <v>35</v>
      </c>
      <c r="U215" s="7" t="s">
        <v>36</v>
      </c>
      <c r="V215" s="7" t="s">
        <v>37</v>
      </c>
      <c r="W215" s="7">
        <v>6</v>
      </c>
      <c r="X215" s="7" t="s">
        <v>38</v>
      </c>
      <c r="Y215" s="7">
        <v>3</v>
      </c>
      <c r="Z215" s="7" t="s">
        <v>58</v>
      </c>
    </row>
    <row r="216" spans="1:26" x14ac:dyDescent="0.35">
      <c r="A216" s="7" t="s">
        <v>490</v>
      </c>
      <c r="B216" s="8">
        <v>46006</v>
      </c>
      <c r="C216" s="7" t="s">
        <v>491</v>
      </c>
      <c r="D216" s="7" t="s">
        <v>108</v>
      </c>
      <c r="E216" s="7" t="s">
        <v>29</v>
      </c>
      <c r="F216" s="7">
        <v>48</v>
      </c>
      <c r="G216" s="7" t="s">
        <v>99</v>
      </c>
      <c r="H216" s="7" t="s">
        <v>52</v>
      </c>
      <c r="I216" s="7" t="s">
        <v>99</v>
      </c>
      <c r="J216" s="7" t="s">
        <v>125</v>
      </c>
      <c r="K216" s="7">
        <v>4</v>
      </c>
      <c r="L216" s="7">
        <v>22679</v>
      </c>
      <c r="M216" s="7">
        <v>0</v>
      </c>
      <c r="N216" s="7">
        <v>0</v>
      </c>
      <c r="O216" s="7">
        <v>16328.88</v>
      </c>
      <c r="P216" s="7">
        <v>412</v>
      </c>
      <c r="Q216" s="7">
        <v>107456.88</v>
      </c>
      <c r="R216" s="7" t="s">
        <v>54</v>
      </c>
      <c r="S216" s="7" t="s">
        <v>63</v>
      </c>
      <c r="T216" s="7" t="s">
        <v>76</v>
      </c>
      <c r="U216" s="7" t="s">
        <v>77</v>
      </c>
      <c r="V216" s="7" t="s">
        <v>57</v>
      </c>
      <c r="W216" s="7">
        <v>4</v>
      </c>
      <c r="X216" s="7" t="s">
        <v>38</v>
      </c>
      <c r="Y216" s="7">
        <v>5</v>
      </c>
      <c r="Z216" s="7" t="s">
        <v>47</v>
      </c>
    </row>
    <row r="217" spans="1:26" x14ac:dyDescent="0.35">
      <c r="A217" s="7" t="s">
        <v>492</v>
      </c>
      <c r="B217" s="8">
        <v>45834</v>
      </c>
      <c r="C217" s="7" t="s">
        <v>493</v>
      </c>
      <c r="D217" s="7" t="s">
        <v>89</v>
      </c>
      <c r="E217" s="7" t="s">
        <v>43</v>
      </c>
      <c r="F217" s="7">
        <v>29</v>
      </c>
      <c r="G217" s="7" t="s">
        <v>94</v>
      </c>
      <c r="H217" s="7" t="s">
        <v>31</v>
      </c>
      <c r="I217" s="7" t="s">
        <v>94</v>
      </c>
      <c r="J217" s="7" t="s">
        <v>69</v>
      </c>
      <c r="K217" s="7">
        <v>3</v>
      </c>
      <c r="L217" s="7">
        <v>10780</v>
      </c>
      <c r="M217" s="7">
        <v>15</v>
      </c>
      <c r="N217" s="7">
        <v>4851</v>
      </c>
      <c r="O217" s="7">
        <v>4948.0200000000004</v>
      </c>
      <c r="P217" s="7">
        <v>12</v>
      </c>
      <c r="Q217" s="7">
        <v>32449.02</v>
      </c>
      <c r="R217" s="7" t="s">
        <v>83</v>
      </c>
      <c r="S217" s="7" t="s">
        <v>63</v>
      </c>
      <c r="T217" s="7" t="s">
        <v>84</v>
      </c>
      <c r="U217" s="7" t="s">
        <v>85</v>
      </c>
      <c r="V217" s="7" t="s">
        <v>86</v>
      </c>
      <c r="W217" s="7">
        <v>6</v>
      </c>
      <c r="X217" s="7" t="s">
        <v>38</v>
      </c>
      <c r="Y217" s="7">
        <v>2</v>
      </c>
      <c r="Z217" s="7" t="s">
        <v>39</v>
      </c>
    </row>
    <row r="218" spans="1:26" x14ac:dyDescent="0.35">
      <c r="A218" s="7" t="s">
        <v>494</v>
      </c>
      <c r="B218" s="8">
        <v>45780</v>
      </c>
      <c r="C218" s="7" t="s">
        <v>495</v>
      </c>
      <c r="D218" s="7" t="s">
        <v>50</v>
      </c>
      <c r="E218" s="7" t="s">
        <v>29</v>
      </c>
      <c r="F218" s="7">
        <v>22</v>
      </c>
      <c r="G218" s="7" t="s">
        <v>99</v>
      </c>
      <c r="H218" s="7" t="s">
        <v>52</v>
      </c>
      <c r="I218" s="7" t="s">
        <v>99</v>
      </c>
      <c r="J218" s="7" t="s">
        <v>201</v>
      </c>
      <c r="K218" s="7">
        <v>1</v>
      </c>
      <c r="L218" s="7">
        <v>41995</v>
      </c>
      <c r="M218" s="7">
        <v>15</v>
      </c>
      <c r="N218" s="7">
        <v>6299.25</v>
      </c>
      <c r="O218" s="7">
        <v>6425.23</v>
      </c>
      <c r="P218" s="7">
        <v>363</v>
      </c>
      <c r="Q218" s="7">
        <v>42483.99</v>
      </c>
      <c r="R218" s="7" t="s">
        <v>33</v>
      </c>
      <c r="S218" s="7" t="s">
        <v>34</v>
      </c>
      <c r="T218" s="7" t="s">
        <v>35</v>
      </c>
      <c r="U218" s="7" t="s">
        <v>36</v>
      </c>
      <c r="V218" s="7" t="s">
        <v>37</v>
      </c>
      <c r="W218" s="7">
        <v>10</v>
      </c>
      <c r="X218" s="7" t="s">
        <v>38</v>
      </c>
      <c r="Y218" s="7">
        <v>3</v>
      </c>
      <c r="Z218" s="7" t="s">
        <v>91</v>
      </c>
    </row>
    <row r="219" spans="1:26" x14ac:dyDescent="0.35">
      <c r="A219" s="7" t="s">
        <v>496</v>
      </c>
      <c r="B219" s="8">
        <v>45800</v>
      </c>
      <c r="C219" s="7" t="s">
        <v>497</v>
      </c>
      <c r="D219" s="7" t="s">
        <v>66</v>
      </c>
      <c r="E219" s="7" t="s">
        <v>29</v>
      </c>
      <c r="F219" s="7">
        <v>51</v>
      </c>
      <c r="G219" s="7" t="s">
        <v>44</v>
      </c>
      <c r="H219" s="7" t="s">
        <v>31</v>
      </c>
      <c r="I219" s="7" t="s">
        <v>44</v>
      </c>
      <c r="J219" s="7" t="s">
        <v>102</v>
      </c>
      <c r="K219" s="7">
        <v>1</v>
      </c>
      <c r="L219" s="7">
        <v>2778</v>
      </c>
      <c r="M219" s="7">
        <v>15</v>
      </c>
      <c r="N219" s="7">
        <v>416.7</v>
      </c>
      <c r="O219" s="7">
        <v>425.03</v>
      </c>
      <c r="P219" s="7">
        <v>387</v>
      </c>
      <c r="Q219" s="7">
        <v>3173.33</v>
      </c>
      <c r="R219" s="7" t="s">
        <v>83</v>
      </c>
      <c r="S219" s="7" t="s">
        <v>63</v>
      </c>
      <c r="T219" s="7" t="s">
        <v>84</v>
      </c>
      <c r="U219" s="7" t="s">
        <v>85</v>
      </c>
      <c r="V219" s="7" t="s">
        <v>86</v>
      </c>
      <c r="W219" s="7">
        <v>9</v>
      </c>
      <c r="X219" s="7" t="s">
        <v>38</v>
      </c>
      <c r="Y219" s="7">
        <v>5</v>
      </c>
      <c r="Z219" s="7" t="s">
        <v>39</v>
      </c>
    </row>
    <row r="220" spans="1:26" x14ac:dyDescent="0.35">
      <c r="A220" s="7" t="s">
        <v>498</v>
      </c>
      <c r="B220" s="8">
        <v>45836</v>
      </c>
      <c r="C220" s="7" t="s">
        <v>499</v>
      </c>
      <c r="D220" s="7" t="s">
        <v>80</v>
      </c>
      <c r="E220" s="7" t="s">
        <v>43</v>
      </c>
      <c r="F220" s="7">
        <v>27</v>
      </c>
      <c r="G220" s="7" t="s">
        <v>67</v>
      </c>
      <c r="H220" s="7" t="s">
        <v>68</v>
      </c>
      <c r="I220" s="7" t="s">
        <v>67</v>
      </c>
      <c r="J220" s="7" t="s">
        <v>69</v>
      </c>
      <c r="K220" s="7">
        <v>3</v>
      </c>
      <c r="L220" s="7">
        <v>35468</v>
      </c>
      <c r="M220" s="7">
        <v>5</v>
      </c>
      <c r="N220" s="7">
        <v>5320.2</v>
      </c>
      <c r="O220" s="7">
        <v>18195.080000000002</v>
      </c>
      <c r="P220" s="7">
        <v>238</v>
      </c>
      <c r="Q220" s="7">
        <v>119516.88</v>
      </c>
      <c r="R220" s="7" t="s">
        <v>54</v>
      </c>
      <c r="S220" s="7" t="s">
        <v>63</v>
      </c>
      <c r="T220" s="7" t="s">
        <v>95</v>
      </c>
      <c r="U220" s="7" t="s">
        <v>96</v>
      </c>
      <c r="V220" s="7" t="s">
        <v>57</v>
      </c>
      <c r="W220" s="7">
        <v>4</v>
      </c>
      <c r="X220" s="7" t="s">
        <v>47</v>
      </c>
      <c r="Y220" s="7">
        <v>1</v>
      </c>
      <c r="Z220" s="7" t="s">
        <v>91</v>
      </c>
    </row>
    <row r="221" spans="1:26" x14ac:dyDescent="0.35">
      <c r="A221" s="7" t="s">
        <v>500</v>
      </c>
      <c r="B221" s="8">
        <v>45990</v>
      </c>
      <c r="C221" s="7" t="s">
        <v>501</v>
      </c>
      <c r="D221" s="7" t="s">
        <v>89</v>
      </c>
      <c r="E221" s="7" t="s">
        <v>29</v>
      </c>
      <c r="F221" s="7">
        <v>50</v>
      </c>
      <c r="G221" s="7" t="s">
        <v>90</v>
      </c>
      <c r="H221" s="7" t="s">
        <v>31</v>
      </c>
      <c r="I221" s="7" t="s">
        <v>90</v>
      </c>
      <c r="J221" s="7" t="s">
        <v>69</v>
      </c>
      <c r="K221" s="7">
        <v>2</v>
      </c>
      <c r="L221" s="7">
        <v>32959</v>
      </c>
      <c r="M221" s="7">
        <v>20</v>
      </c>
      <c r="N221" s="7">
        <v>13183.6</v>
      </c>
      <c r="O221" s="7">
        <v>9492.19</v>
      </c>
      <c r="P221" s="7">
        <v>266</v>
      </c>
      <c r="Q221" s="7">
        <v>62492.59</v>
      </c>
      <c r="R221" s="7" t="s">
        <v>54</v>
      </c>
      <c r="S221" s="7" t="s">
        <v>63</v>
      </c>
      <c r="T221" s="7" t="s">
        <v>103</v>
      </c>
      <c r="U221" s="7" t="s">
        <v>103</v>
      </c>
      <c r="V221" s="7" t="s">
        <v>57</v>
      </c>
      <c r="W221" s="7">
        <v>8</v>
      </c>
      <c r="X221" s="7" t="s">
        <v>47</v>
      </c>
      <c r="Y221" s="7">
        <v>5</v>
      </c>
      <c r="Z221" s="7" t="s">
        <v>58</v>
      </c>
    </row>
    <row r="222" spans="1:26" x14ac:dyDescent="0.35">
      <c r="A222" s="7" t="s">
        <v>502</v>
      </c>
      <c r="B222" s="8">
        <v>45983</v>
      </c>
      <c r="C222" s="7" t="s">
        <v>503</v>
      </c>
      <c r="D222" s="7" t="s">
        <v>73</v>
      </c>
      <c r="E222" s="7" t="s">
        <v>29</v>
      </c>
      <c r="F222" s="7">
        <v>53</v>
      </c>
      <c r="G222" s="7" t="s">
        <v>94</v>
      </c>
      <c r="H222" s="7" t="s">
        <v>31</v>
      </c>
      <c r="I222" s="7" t="s">
        <v>94</v>
      </c>
      <c r="J222" s="7" t="s">
        <v>69</v>
      </c>
      <c r="K222" s="7">
        <v>4</v>
      </c>
      <c r="L222" s="7">
        <v>31028</v>
      </c>
      <c r="M222" s="7">
        <v>15</v>
      </c>
      <c r="N222" s="7">
        <v>18616.8</v>
      </c>
      <c r="O222" s="7">
        <v>18989.14</v>
      </c>
      <c r="P222" s="7">
        <v>443</v>
      </c>
      <c r="Q222" s="7">
        <v>124927.34</v>
      </c>
      <c r="R222" s="7" t="s">
        <v>83</v>
      </c>
      <c r="S222" s="7" t="s">
        <v>63</v>
      </c>
      <c r="T222" s="7" t="s">
        <v>46</v>
      </c>
      <c r="U222" s="7" t="s">
        <v>36</v>
      </c>
      <c r="V222" s="7" t="s">
        <v>37</v>
      </c>
      <c r="W222" s="7">
        <v>1</v>
      </c>
      <c r="X222" s="7" t="s">
        <v>47</v>
      </c>
      <c r="Y222" s="7">
        <v>3</v>
      </c>
      <c r="Z222" s="7" t="s">
        <v>91</v>
      </c>
    </row>
    <row r="223" spans="1:26" x14ac:dyDescent="0.35">
      <c r="A223" s="7" t="s">
        <v>504</v>
      </c>
      <c r="B223" s="8">
        <v>45973</v>
      </c>
      <c r="C223" s="7" t="s">
        <v>505</v>
      </c>
      <c r="D223" s="7" t="s">
        <v>42</v>
      </c>
      <c r="E223" s="7" t="s">
        <v>43</v>
      </c>
      <c r="F223" s="7">
        <v>54</v>
      </c>
      <c r="G223" s="7" t="s">
        <v>134</v>
      </c>
      <c r="H223" s="7" t="s">
        <v>31</v>
      </c>
      <c r="I223" s="7" t="s">
        <v>134</v>
      </c>
      <c r="J223" s="7" t="s">
        <v>62</v>
      </c>
      <c r="K223" s="7">
        <v>4</v>
      </c>
      <c r="L223" s="7">
        <v>19158</v>
      </c>
      <c r="M223" s="7">
        <v>15</v>
      </c>
      <c r="N223" s="7">
        <v>11494.8</v>
      </c>
      <c r="O223" s="7">
        <v>11724.7</v>
      </c>
      <c r="P223" s="7">
        <v>319</v>
      </c>
      <c r="Q223" s="7">
        <v>77180.899999999994</v>
      </c>
      <c r="R223" s="7" t="s">
        <v>54</v>
      </c>
      <c r="S223" s="7" t="s">
        <v>34</v>
      </c>
      <c r="T223" s="7" t="s">
        <v>84</v>
      </c>
      <c r="U223" s="7" t="s">
        <v>85</v>
      </c>
      <c r="V223" s="7" t="s">
        <v>86</v>
      </c>
      <c r="W223" s="7">
        <v>4</v>
      </c>
      <c r="X223" s="7" t="s">
        <v>47</v>
      </c>
      <c r="Y223" s="7">
        <v>2</v>
      </c>
      <c r="Z223" s="7" t="s">
        <v>91</v>
      </c>
    </row>
    <row r="224" spans="1:26" x14ac:dyDescent="0.35">
      <c r="A224" s="7" t="s">
        <v>506</v>
      </c>
      <c r="B224" s="8">
        <v>45791</v>
      </c>
      <c r="C224" s="7" t="s">
        <v>507</v>
      </c>
      <c r="D224" s="7" t="s">
        <v>108</v>
      </c>
      <c r="E224" s="7" t="s">
        <v>43</v>
      </c>
      <c r="F224" s="7">
        <v>57</v>
      </c>
      <c r="G224" s="7" t="s">
        <v>94</v>
      </c>
      <c r="H224" s="7" t="s">
        <v>31</v>
      </c>
      <c r="I224" s="7" t="s">
        <v>94</v>
      </c>
      <c r="J224" s="7" t="s">
        <v>32</v>
      </c>
      <c r="K224" s="7">
        <v>1</v>
      </c>
      <c r="L224" s="7">
        <v>25847</v>
      </c>
      <c r="M224" s="7">
        <v>10</v>
      </c>
      <c r="N224" s="7">
        <v>2584.6999999999998</v>
      </c>
      <c r="O224" s="7">
        <v>4187.21</v>
      </c>
      <c r="P224" s="7">
        <v>496</v>
      </c>
      <c r="Q224" s="7">
        <v>27945.51</v>
      </c>
      <c r="R224" s="7" t="s">
        <v>54</v>
      </c>
      <c r="S224" s="7" t="s">
        <v>34</v>
      </c>
      <c r="T224" s="7" t="s">
        <v>84</v>
      </c>
      <c r="U224" s="7" t="s">
        <v>85</v>
      </c>
      <c r="V224" s="7" t="s">
        <v>86</v>
      </c>
      <c r="W224" s="7">
        <v>9</v>
      </c>
      <c r="X224" s="7" t="s">
        <v>47</v>
      </c>
      <c r="Y224" s="7">
        <v>1</v>
      </c>
      <c r="Z224" s="7" t="s">
        <v>58</v>
      </c>
    </row>
    <row r="225" spans="1:26" x14ac:dyDescent="0.35">
      <c r="A225" s="7" t="s">
        <v>508</v>
      </c>
      <c r="B225" s="8">
        <v>46003</v>
      </c>
      <c r="C225" s="7" t="s">
        <v>509</v>
      </c>
      <c r="D225" s="7" t="s">
        <v>80</v>
      </c>
      <c r="E225" s="7" t="s">
        <v>43</v>
      </c>
      <c r="F225" s="7">
        <v>44</v>
      </c>
      <c r="G225" s="7" t="s">
        <v>67</v>
      </c>
      <c r="H225" s="7" t="s">
        <v>68</v>
      </c>
      <c r="I225" s="7" t="s">
        <v>67</v>
      </c>
      <c r="J225" s="7" t="s">
        <v>201</v>
      </c>
      <c r="K225" s="7">
        <v>2</v>
      </c>
      <c r="L225" s="7">
        <v>27899</v>
      </c>
      <c r="M225" s="7">
        <v>5</v>
      </c>
      <c r="N225" s="7">
        <v>2789.9</v>
      </c>
      <c r="O225" s="7">
        <v>9541.4599999999991</v>
      </c>
      <c r="P225" s="7">
        <v>245</v>
      </c>
      <c r="Q225" s="7">
        <v>62794.559999999998</v>
      </c>
      <c r="R225" s="7" t="s">
        <v>54</v>
      </c>
      <c r="S225" s="7" t="s">
        <v>34</v>
      </c>
      <c r="T225" s="7" t="s">
        <v>55</v>
      </c>
      <c r="U225" s="7" t="s">
        <v>56</v>
      </c>
      <c r="V225" s="7" t="s">
        <v>57</v>
      </c>
      <c r="W225" s="7">
        <v>6</v>
      </c>
      <c r="X225" s="7" t="s">
        <v>47</v>
      </c>
      <c r="Y225" s="7">
        <v>2</v>
      </c>
      <c r="Z225" s="7" t="s">
        <v>39</v>
      </c>
    </row>
    <row r="226" spans="1:26" x14ac:dyDescent="0.35">
      <c r="A226" s="7" t="s">
        <v>510</v>
      </c>
      <c r="B226" s="8">
        <v>45975</v>
      </c>
      <c r="C226" s="7" t="s">
        <v>511</v>
      </c>
      <c r="D226" s="7" t="s">
        <v>61</v>
      </c>
      <c r="E226" s="7" t="s">
        <v>43</v>
      </c>
      <c r="F226" s="7">
        <v>32</v>
      </c>
      <c r="G226" s="7" t="s">
        <v>30</v>
      </c>
      <c r="H226" s="7" t="s">
        <v>31</v>
      </c>
      <c r="I226" s="7" t="s">
        <v>30</v>
      </c>
      <c r="J226" s="7" t="s">
        <v>150</v>
      </c>
      <c r="K226" s="7">
        <v>5</v>
      </c>
      <c r="L226" s="7">
        <v>4763</v>
      </c>
      <c r="M226" s="7">
        <v>20</v>
      </c>
      <c r="N226" s="7">
        <v>4763</v>
      </c>
      <c r="O226" s="7">
        <v>3429.36</v>
      </c>
      <c r="P226" s="7">
        <v>197</v>
      </c>
      <c r="Q226" s="7">
        <v>22678.36</v>
      </c>
      <c r="R226" s="7" t="s">
        <v>83</v>
      </c>
      <c r="S226" s="7" t="s">
        <v>34</v>
      </c>
      <c r="T226" s="7" t="s">
        <v>76</v>
      </c>
      <c r="U226" s="7" t="s">
        <v>77</v>
      </c>
      <c r="V226" s="7" t="s">
        <v>57</v>
      </c>
      <c r="W226" s="7">
        <v>6</v>
      </c>
      <c r="X226" s="7" t="s">
        <v>47</v>
      </c>
      <c r="Y226" s="7">
        <v>1</v>
      </c>
      <c r="Z226" s="7" t="s">
        <v>58</v>
      </c>
    </row>
    <row r="227" spans="1:26" x14ac:dyDescent="0.35">
      <c r="A227" s="7" t="s">
        <v>512</v>
      </c>
      <c r="B227" s="8">
        <v>45945</v>
      </c>
      <c r="C227" s="7" t="s">
        <v>513</v>
      </c>
      <c r="D227" s="7" t="s">
        <v>61</v>
      </c>
      <c r="E227" s="7" t="s">
        <v>43</v>
      </c>
      <c r="F227" s="7">
        <v>18</v>
      </c>
      <c r="G227" s="7" t="s">
        <v>30</v>
      </c>
      <c r="H227" s="7" t="s">
        <v>31</v>
      </c>
      <c r="I227" s="7" t="s">
        <v>30</v>
      </c>
      <c r="J227" s="7" t="s">
        <v>125</v>
      </c>
      <c r="K227" s="7">
        <v>2</v>
      </c>
      <c r="L227" s="7">
        <v>26643</v>
      </c>
      <c r="M227" s="7">
        <v>0</v>
      </c>
      <c r="N227" s="7">
        <v>0</v>
      </c>
      <c r="O227" s="7">
        <v>9591.48</v>
      </c>
      <c r="P227" s="7">
        <v>210</v>
      </c>
      <c r="Q227" s="7">
        <v>63087.48</v>
      </c>
      <c r="R227" s="7" t="s">
        <v>45</v>
      </c>
      <c r="S227" s="7" t="s">
        <v>34</v>
      </c>
      <c r="T227" s="7" t="s">
        <v>35</v>
      </c>
      <c r="U227" s="7" t="s">
        <v>36</v>
      </c>
      <c r="V227" s="7" t="s">
        <v>37</v>
      </c>
      <c r="W227" s="7">
        <v>3</v>
      </c>
      <c r="X227" s="7" t="s">
        <v>38</v>
      </c>
      <c r="Y227" s="7">
        <v>2</v>
      </c>
      <c r="Z227" s="7" t="s">
        <v>91</v>
      </c>
    </row>
    <row r="228" spans="1:26" x14ac:dyDescent="0.35">
      <c r="A228" s="7" t="s">
        <v>514</v>
      </c>
      <c r="B228" s="8">
        <v>45907</v>
      </c>
      <c r="C228" s="7" t="s">
        <v>515</v>
      </c>
      <c r="D228" s="7" t="s">
        <v>108</v>
      </c>
      <c r="E228" s="7" t="s">
        <v>43</v>
      </c>
      <c r="F228" s="7">
        <v>41</v>
      </c>
      <c r="G228" s="7" t="s">
        <v>94</v>
      </c>
      <c r="H228" s="7" t="s">
        <v>31</v>
      </c>
      <c r="I228" s="7" t="s">
        <v>94</v>
      </c>
      <c r="J228" s="7" t="s">
        <v>62</v>
      </c>
      <c r="K228" s="7">
        <v>2</v>
      </c>
      <c r="L228" s="7">
        <v>15860</v>
      </c>
      <c r="M228" s="7">
        <v>20</v>
      </c>
      <c r="N228" s="7">
        <v>6344</v>
      </c>
      <c r="O228" s="7">
        <v>4567.68</v>
      </c>
      <c r="P228" s="7">
        <v>237</v>
      </c>
      <c r="Q228" s="7">
        <v>30180.68</v>
      </c>
      <c r="R228" s="7" t="s">
        <v>33</v>
      </c>
      <c r="S228" s="7" t="s">
        <v>63</v>
      </c>
      <c r="T228" s="7" t="s">
        <v>46</v>
      </c>
      <c r="U228" s="7" t="s">
        <v>36</v>
      </c>
      <c r="V228" s="7" t="s">
        <v>37</v>
      </c>
      <c r="W228" s="7">
        <v>9</v>
      </c>
      <c r="X228" s="7" t="s">
        <v>47</v>
      </c>
      <c r="Y228" s="7">
        <v>4</v>
      </c>
      <c r="Z228" s="7" t="s">
        <v>39</v>
      </c>
    </row>
    <row r="229" spans="1:26" x14ac:dyDescent="0.35">
      <c r="A229" s="7" t="s">
        <v>516</v>
      </c>
      <c r="B229" s="8">
        <v>46058</v>
      </c>
      <c r="C229" s="7" t="s">
        <v>517</v>
      </c>
      <c r="D229" s="7" t="s">
        <v>28</v>
      </c>
      <c r="E229" s="7" t="s">
        <v>43</v>
      </c>
      <c r="F229" s="7">
        <v>56</v>
      </c>
      <c r="G229" s="7" t="s">
        <v>90</v>
      </c>
      <c r="H229" s="7" t="s">
        <v>31</v>
      </c>
      <c r="I229" s="7" t="s">
        <v>90</v>
      </c>
      <c r="J229" s="7" t="s">
        <v>112</v>
      </c>
      <c r="K229" s="7">
        <v>5</v>
      </c>
      <c r="L229" s="7">
        <v>7974</v>
      </c>
      <c r="M229" s="7">
        <v>5</v>
      </c>
      <c r="N229" s="7">
        <v>1993.5</v>
      </c>
      <c r="O229" s="7">
        <v>6817.77</v>
      </c>
      <c r="P229" s="7">
        <v>291</v>
      </c>
      <c r="Q229" s="7">
        <v>44985.27</v>
      </c>
      <c r="R229" s="7" t="s">
        <v>83</v>
      </c>
      <c r="S229" s="7" t="s">
        <v>63</v>
      </c>
      <c r="T229" s="7" t="s">
        <v>46</v>
      </c>
      <c r="U229" s="7" t="s">
        <v>36</v>
      </c>
      <c r="V229" s="7" t="s">
        <v>37</v>
      </c>
      <c r="W229" s="7">
        <v>4</v>
      </c>
      <c r="X229" s="7" t="s">
        <v>38</v>
      </c>
      <c r="Y229" s="7">
        <v>2</v>
      </c>
      <c r="Z229" s="7" t="s">
        <v>39</v>
      </c>
    </row>
    <row r="230" spans="1:26" x14ac:dyDescent="0.35">
      <c r="A230" s="7" t="s">
        <v>518</v>
      </c>
      <c r="B230" s="8">
        <v>46068</v>
      </c>
      <c r="C230" s="7" t="s">
        <v>519</v>
      </c>
      <c r="D230" s="7" t="s">
        <v>73</v>
      </c>
      <c r="E230" s="7" t="s">
        <v>29</v>
      </c>
      <c r="F230" s="7">
        <v>35</v>
      </c>
      <c r="G230" s="7" t="s">
        <v>67</v>
      </c>
      <c r="H230" s="7" t="s">
        <v>68</v>
      </c>
      <c r="I230" s="7" t="s">
        <v>67</v>
      </c>
      <c r="J230" s="7" t="s">
        <v>201</v>
      </c>
      <c r="K230" s="7">
        <v>3</v>
      </c>
      <c r="L230" s="7">
        <v>41035</v>
      </c>
      <c r="M230" s="7">
        <v>20</v>
      </c>
      <c r="N230" s="7">
        <v>24621</v>
      </c>
      <c r="O230" s="7">
        <v>17727.12</v>
      </c>
      <c r="P230" s="7">
        <v>486</v>
      </c>
      <c r="Q230" s="7">
        <v>116697.12</v>
      </c>
      <c r="R230" s="7" t="s">
        <v>33</v>
      </c>
      <c r="S230" s="7" t="s">
        <v>63</v>
      </c>
      <c r="T230" s="7" t="s">
        <v>103</v>
      </c>
      <c r="U230" s="7" t="s">
        <v>103</v>
      </c>
      <c r="V230" s="7" t="s">
        <v>57</v>
      </c>
      <c r="W230" s="7">
        <v>9</v>
      </c>
      <c r="X230" s="7" t="s">
        <v>47</v>
      </c>
      <c r="Y230" s="7">
        <v>1</v>
      </c>
      <c r="Z230" s="7" t="s">
        <v>91</v>
      </c>
    </row>
    <row r="231" spans="1:26" x14ac:dyDescent="0.35">
      <c r="A231" s="7" t="s">
        <v>520</v>
      </c>
      <c r="B231" s="8">
        <v>45802</v>
      </c>
      <c r="C231" s="7" t="s">
        <v>521</v>
      </c>
      <c r="D231" s="7" t="s">
        <v>28</v>
      </c>
      <c r="E231" s="7" t="s">
        <v>29</v>
      </c>
      <c r="F231" s="7">
        <v>23</v>
      </c>
      <c r="G231" s="7" t="s">
        <v>30</v>
      </c>
      <c r="H231" s="7" t="s">
        <v>31</v>
      </c>
      <c r="I231" s="7" t="s">
        <v>30</v>
      </c>
      <c r="J231" s="7" t="s">
        <v>201</v>
      </c>
      <c r="K231" s="7">
        <v>5</v>
      </c>
      <c r="L231" s="7">
        <v>13190</v>
      </c>
      <c r="M231" s="7">
        <v>0</v>
      </c>
      <c r="N231" s="7">
        <v>0</v>
      </c>
      <c r="O231" s="7">
        <v>11871</v>
      </c>
      <c r="P231" s="7">
        <v>493</v>
      </c>
      <c r="Q231" s="7">
        <v>78314</v>
      </c>
      <c r="R231" s="7" t="s">
        <v>45</v>
      </c>
      <c r="S231" s="7" t="s">
        <v>34</v>
      </c>
      <c r="T231" s="7" t="s">
        <v>46</v>
      </c>
      <c r="U231" s="7" t="s">
        <v>36</v>
      </c>
      <c r="V231" s="7" t="s">
        <v>37</v>
      </c>
      <c r="W231" s="7">
        <v>10</v>
      </c>
      <c r="X231" s="7" t="s">
        <v>47</v>
      </c>
      <c r="Y231" s="7">
        <v>3</v>
      </c>
      <c r="Z231" s="7" t="s">
        <v>91</v>
      </c>
    </row>
    <row r="232" spans="1:26" x14ac:dyDescent="0.35">
      <c r="A232" s="7" t="s">
        <v>522</v>
      </c>
      <c r="B232" s="8">
        <v>46117</v>
      </c>
      <c r="C232" s="7" t="s">
        <v>523</v>
      </c>
      <c r="D232" s="7" t="s">
        <v>50</v>
      </c>
      <c r="E232" s="7" t="s">
        <v>43</v>
      </c>
      <c r="F232" s="7">
        <v>19</v>
      </c>
      <c r="G232" s="7" t="s">
        <v>134</v>
      </c>
      <c r="H232" s="7" t="s">
        <v>31</v>
      </c>
      <c r="I232" s="7" t="s">
        <v>134</v>
      </c>
      <c r="J232" s="7" t="s">
        <v>53</v>
      </c>
      <c r="K232" s="7">
        <v>3</v>
      </c>
      <c r="L232" s="7">
        <v>35079</v>
      </c>
      <c r="M232" s="7">
        <v>20</v>
      </c>
      <c r="N232" s="7">
        <v>21047.4</v>
      </c>
      <c r="O232" s="7">
        <v>15154.13</v>
      </c>
      <c r="P232" s="7">
        <v>50</v>
      </c>
      <c r="Q232" s="7">
        <v>99393.73</v>
      </c>
      <c r="R232" s="7" t="s">
        <v>54</v>
      </c>
      <c r="S232" s="7" t="s">
        <v>63</v>
      </c>
      <c r="T232" s="7" t="s">
        <v>70</v>
      </c>
      <c r="U232" s="7" t="s">
        <v>56</v>
      </c>
      <c r="V232" s="7" t="s">
        <v>57</v>
      </c>
      <c r="W232" s="7">
        <v>8</v>
      </c>
      <c r="X232" s="7" t="s">
        <v>38</v>
      </c>
      <c r="Y232" s="7">
        <v>3</v>
      </c>
      <c r="Z232" s="7" t="s">
        <v>58</v>
      </c>
    </row>
    <row r="233" spans="1:26" x14ac:dyDescent="0.35">
      <c r="A233" s="7" t="s">
        <v>524</v>
      </c>
      <c r="B233" s="8">
        <v>45897</v>
      </c>
      <c r="C233" s="7" t="s">
        <v>435</v>
      </c>
      <c r="D233" s="7" t="s">
        <v>61</v>
      </c>
      <c r="E233" s="7" t="s">
        <v>29</v>
      </c>
      <c r="F233" s="7">
        <v>43</v>
      </c>
      <c r="G233" s="7" t="s">
        <v>74</v>
      </c>
      <c r="H233" s="7" t="s">
        <v>31</v>
      </c>
      <c r="I233" s="7" t="s">
        <v>74</v>
      </c>
      <c r="J233" s="7" t="s">
        <v>62</v>
      </c>
      <c r="K233" s="7">
        <v>4</v>
      </c>
      <c r="L233" s="7">
        <v>19650</v>
      </c>
      <c r="M233" s="7">
        <v>0</v>
      </c>
      <c r="N233" s="7">
        <v>0</v>
      </c>
      <c r="O233" s="7">
        <v>14148</v>
      </c>
      <c r="P233" s="7">
        <v>372</v>
      </c>
      <c r="Q233" s="7">
        <v>93120</v>
      </c>
      <c r="R233" s="7" t="s">
        <v>83</v>
      </c>
      <c r="S233" s="7" t="s">
        <v>63</v>
      </c>
      <c r="T233" s="7" t="s">
        <v>103</v>
      </c>
      <c r="U233" s="7" t="s">
        <v>103</v>
      </c>
      <c r="V233" s="7" t="s">
        <v>57</v>
      </c>
      <c r="W233" s="7">
        <v>3</v>
      </c>
      <c r="X233" s="7" t="s">
        <v>38</v>
      </c>
      <c r="Y233" s="7">
        <v>4</v>
      </c>
      <c r="Z233" s="7" t="s">
        <v>58</v>
      </c>
    </row>
    <row r="234" spans="1:26" x14ac:dyDescent="0.35">
      <c r="A234" s="7" t="s">
        <v>525</v>
      </c>
      <c r="B234" s="8">
        <v>46027</v>
      </c>
      <c r="C234" s="7" t="s">
        <v>526</v>
      </c>
      <c r="D234" s="7" t="s">
        <v>80</v>
      </c>
      <c r="E234" s="7" t="s">
        <v>43</v>
      </c>
      <c r="F234" s="7">
        <v>23</v>
      </c>
      <c r="G234" s="7" t="s">
        <v>67</v>
      </c>
      <c r="H234" s="7" t="s">
        <v>68</v>
      </c>
      <c r="I234" s="7" t="s">
        <v>67</v>
      </c>
      <c r="J234" s="7" t="s">
        <v>69</v>
      </c>
      <c r="K234" s="7">
        <v>3</v>
      </c>
      <c r="L234" s="7">
        <v>7283</v>
      </c>
      <c r="M234" s="7">
        <v>0</v>
      </c>
      <c r="N234" s="7">
        <v>0</v>
      </c>
      <c r="O234" s="7">
        <v>3932.82</v>
      </c>
      <c r="P234" s="7">
        <v>89</v>
      </c>
      <c r="Q234" s="7">
        <v>25870.82</v>
      </c>
      <c r="R234" s="7" t="s">
        <v>83</v>
      </c>
      <c r="S234" s="7" t="s">
        <v>34</v>
      </c>
      <c r="T234" s="7" t="s">
        <v>76</v>
      </c>
      <c r="U234" s="7" t="s">
        <v>77</v>
      </c>
      <c r="V234" s="7" t="s">
        <v>57</v>
      </c>
      <c r="W234" s="7">
        <v>5</v>
      </c>
      <c r="X234" s="7" t="s">
        <v>38</v>
      </c>
      <c r="Y234" s="7">
        <v>4</v>
      </c>
      <c r="Z234" s="7" t="s">
        <v>47</v>
      </c>
    </row>
    <row r="235" spans="1:26" x14ac:dyDescent="0.35">
      <c r="A235" s="7" t="s">
        <v>527</v>
      </c>
      <c r="B235" s="8">
        <v>45846</v>
      </c>
      <c r="C235" s="7" t="s">
        <v>528</v>
      </c>
      <c r="D235" s="7" t="s">
        <v>80</v>
      </c>
      <c r="E235" s="7" t="s">
        <v>29</v>
      </c>
      <c r="F235" s="7">
        <v>47</v>
      </c>
      <c r="G235" s="7" t="s">
        <v>134</v>
      </c>
      <c r="H235" s="7" t="s">
        <v>31</v>
      </c>
      <c r="I235" s="7" t="s">
        <v>134</v>
      </c>
      <c r="J235" s="7" t="s">
        <v>112</v>
      </c>
      <c r="K235" s="7">
        <v>2</v>
      </c>
      <c r="L235" s="7">
        <v>18597</v>
      </c>
      <c r="M235" s="7">
        <v>0</v>
      </c>
      <c r="N235" s="7">
        <v>0</v>
      </c>
      <c r="O235" s="7">
        <v>6694.92</v>
      </c>
      <c r="P235" s="7">
        <v>194</v>
      </c>
      <c r="Q235" s="7">
        <v>44082.92</v>
      </c>
      <c r="R235" s="7" t="s">
        <v>33</v>
      </c>
      <c r="S235" s="7" t="s">
        <v>34</v>
      </c>
      <c r="T235" s="7" t="s">
        <v>46</v>
      </c>
      <c r="U235" s="7" t="s">
        <v>36</v>
      </c>
      <c r="V235" s="7" t="s">
        <v>37</v>
      </c>
      <c r="W235" s="7">
        <v>6</v>
      </c>
      <c r="X235" s="7" t="s">
        <v>47</v>
      </c>
      <c r="Y235" s="7">
        <v>1</v>
      </c>
      <c r="Z235" s="7" t="s">
        <v>39</v>
      </c>
    </row>
    <row r="236" spans="1:26" x14ac:dyDescent="0.35">
      <c r="A236" s="7" t="s">
        <v>529</v>
      </c>
      <c r="B236" s="8">
        <v>45812</v>
      </c>
      <c r="C236" s="7" t="s">
        <v>321</v>
      </c>
      <c r="D236" s="7" t="s">
        <v>80</v>
      </c>
      <c r="E236" s="7" t="s">
        <v>43</v>
      </c>
      <c r="F236" s="7">
        <v>41</v>
      </c>
      <c r="G236" s="7" t="s">
        <v>99</v>
      </c>
      <c r="H236" s="7" t="s">
        <v>52</v>
      </c>
      <c r="I236" s="7" t="s">
        <v>99</v>
      </c>
      <c r="J236" s="7" t="s">
        <v>125</v>
      </c>
      <c r="K236" s="7">
        <v>1</v>
      </c>
      <c r="L236" s="7">
        <v>17820</v>
      </c>
      <c r="M236" s="7">
        <v>20</v>
      </c>
      <c r="N236" s="7">
        <v>3564</v>
      </c>
      <c r="O236" s="7">
        <v>2566.08</v>
      </c>
      <c r="P236" s="7">
        <v>383</v>
      </c>
      <c r="Q236" s="7">
        <v>17205.080000000002</v>
      </c>
      <c r="R236" s="7" t="s">
        <v>83</v>
      </c>
      <c r="S236" s="7" t="s">
        <v>63</v>
      </c>
      <c r="T236" s="7" t="s">
        <v>46</v>
      </c>
      <c r="U236" s="7" t="s">
        <v>36</v>
      </c>
      <c r="V236" s="7" t="s">
        <v>37</v>
      </c>
      <c r="W236" s="7">
        <v>8</v>
      </c>
      <c r="X236" s="7" t="s">
        <v>38</v>
      </c>
      <c r="Y236" s="7">
        <v>5</v>
      </c>
      <c r="Z236" s="7" t="s">
        <v>58</v>
      </c>
    </row>
    <row r="237" spans="1:26" x14ac:dyDescent="0.35">
      <c r="A237" s="7" t="s">
        <v>530</v>
      </c>
      <c r="B237" s="8">
        <v>45930</v>
      </c>
      <c r="C237" s="7" t="s">
        <v>531</v>
      </c>
      <c r="D237" s="7" t="s">
        <v>61</v>
      </c>
      <c r="E237" s="7" t="s">
        <v>29</v>
      </c>
      <c r="F237" s="7">
        <v>58</v>
      </c>
      <c r="G237" s="7" t="s">
        <v>99</v>
      </c>
      <c r="H237" s="7" t="s">
        <v>52</v>
      </c>
      <c r="I237" s="7" t="s">
        <v>99</v>
      </c>
      <c r="J237" s="7" t="s">
        <v>32</v>
      </c>
      <c r="K237" s="7">
        <v>5</v>
      </c>
      <c r="L237" s="7">
        <v>29380</v>
      </c>
      <c r="M237" s="7">
        <v>10</v>
      </c>
      <c r="N237" s="7">
        <v>14690</v>
      </c>
      <c r="O237" s="7">
        <v>23797.8</v>
      </c>
      <c r="P237" s="7">
        <v>177</v>
      </c>
      <c r="Q237" s="7">
        <v>156184.79999999999</v>
      </c>
      <c r="R237" s="7" t="s">
        <v>83</v>
      </c>
      <c r="S237" s="7" t="s">
        <v>63</v>
      </c>
      <c r="T237" s="7" t="s">
        <v>46</v>
      </c>
      <c r="U237" s="7" t="s">
        <v>36</v>
      </c>
      <c r="V237" s="7" t="s">
        <v>37</v>
      </c>
      <c r="W237" s="7">
        <v>10</v>
      </c>
      <c r="X237" s="7" t="s">
        <v>47</v>
      </c>
      <c r="Y237" s="7">
        <v>1</v>
      </c>
      <c r="Z237" s="7" t="s">
        <v>39</v>
      </c>
    </row>
    <row r="238" spans="1:26" x14ac:dyDescent="0.35">
      <c r="A238" s="7" t="s">
        <v>532</v>
      </c>
      <c r="B238" s="8">
        <v>45960</v>
      </c>
      <c r="C238" s="7" t="s">
        <v>533</v>
      </c>
      <c r="D238" s="7" t="s">
        <v>89</v>
      </c>
      <c r="E238" s="7" t="s">
        <v>43</v>
      </c>
      <c r="F238" s="7">
        <v>55</v>
      </c>
      <c r="G238" s="7" t="s">
        <v>30</v>
      </c>
      <c r="H238" s="7" t="s">
        <v>31</v>
      </c>
      <c r="I238" s="7" t="s">
        <v>30</v>
      </c>
      <c r="J238" s="7" t="s">
        <v>112</v>
      </c>
      <c r="K238" s="7">
        <v>5</v>
      </c>
      <c r="L238" s="7">
        <v>48636</v>
      </c>
      <c r="M238" s="7">
        <v>20</v>
      </c>
      <c r="N238" s="7">
        <v>48636</v>
      </c>
      <c r="O238" s="7">
        <v>35017.919999999998</v>
      </c>
      <c r="P238" s="7">
        <v>254</v>
      </c>
      <c r="Q238" s="7">
        <v>229815.92</v>
      </c>
      <c r="R238" s="7" t="s">
        <v>45</v>
      </c>
      <c r="S238" s="7" t="s">
        <v>34</v>
      </c>
      <c r="T238" s="7" t="s">
        <v>55</v>
      </c>
      <c r="U238" s="7" t="s">
        <v>56</v>
      </c>
      <c r="V238" s="7" t="s">
        <v>57</v>
      </c>
      <c r="W238" s="7">
        <v>3</v>
      </c>
      <c r="X238" s="7" t="s">
        <v>38</v>
      </c>
      <c r="Y238" s="7">
        <v>2</v>
      </c>
      <c r="Z238" s="7" t="s">
        <v>39</v>
      </c>
    </row>
    <row r="239" spans="1:26" x14ac:dyDescent="0.35">
      <c r="A239" s="7" t="s">
        <v>534</v>
      </c>
      <c r="B239" s="8">
        <v>46092</v>
      </c>
      <c r="C239" s="7" t="s">
        <v>327</v>
      </c>
      <c r="D239" s="7" t="s">
        <v>50</v>
      </c>
      <c r="E239" s="7" t="s">
        <v>29</v>
      </c>
      <c r="F239" s="7">
        <v>40</v>
      </c>
      <c r="G239" s="7" t="s">
        <v>30</v>
      </c>
      <c r="H239" s="7" t="s">
        <v>31</v>
      </c>
      <c r="I239" s="7" t="s">
        <v>30</v>
      </c>
      <c r="J239" s="7" t="s">
        <v>102</v>
      </c>
      <c r="K239" s="7">
        <v>3</v>
      </c>
      <c r="L239" s="7">
        <v>4058</v>
      </c>
      <c r="M239" s="7">
        <v>0</v>
      </c>
      <c r="N239" s="7">
        <v>0</v>
      </c>
      <c r="O239" s="7">
        <v>2191.3200000000002</v>
      </c>
      <c r="P239" s="7">
        <v>130</v>
      </c>
      <c r="Q239" s="7">
        <v>14495.32</v>
      </c>
      <c r="R239" s="7" t="s">
        <v>33</v>
      </c>
      <c r="S239" s="7" t="s">
        <v>63</v>
      </c>
      <c r="T239" s="7" t="s">
        <v>55</v>
      </c>
      <c r="U239" s="7" t="s">
        <v>56</v>
      </c>
      <c r="V239" s="7" t="s">
        <v>57</v>
      </c>
      <c r="W239" s="7">
        <v>4</v>
      </c>
      <c r="X239" s="7" t="s">
        <v>38</v>
      </c>
      <c r="Y239" s="7">
        <v>5</v>
      </c>
      <c r="Z239" s="7" t="s">
        <v>91</v>
      </c>
    </row>
    <row r="240" spans="1:26" x14ac:dyDescent="0.35">
      <c r="A240" s="7" t="s">
        <v>535</v>
      </c>
      <c r="B240" s="8">
        <v>46070</v>
      </c>
      <c r="C240" s="7" t="s">
        <v>414</v>
      </c>
      <c r="D240" s="7" t="s">
        <v>73</v>
      </c>
      <c r="E240" s="7" t="s">
        <v>43</v>
      </c>
      <c r="F240" s="7">
        <v>50</v>
      </c>
      <c r="G240" s="7" t="s">
        <v>90</v>
      </c>
      <c r="H240" s="7" t="s">
        <v>31</v>
      </c>
      <c r="I240" s="7" t="s">
        <v>90</v>
      </c>
      <c r="J240" s="7" t="s">
        <v>201</v>
      </c>
      <c r="K240" s="7">
        <v>2</v>
      </c>
      <c r="L240" s="7">
        <v>16518</v>
      </c>
      <c r="M240" s="7">
        <v>15</v>
      </c>
      <c r="N240" s="7">
        <v>4955.3999999999996</v>
      </c>
      <c r="O240" s="7">
        <v>5054.51</v>
      </c>
      <c r="P240" s="7">
        <v>326</v>
      </c>
      <c r="Q240" s="7">
        <v>33461.11</v>
      </c>
      <c r="R240" s="7" t="s">
        <v>33</v>
      </c>
      <c r="S240" s="7" t="s">
        <v>34</v>
      </c>
      <c r="T240" s="7" t="s">
        <v>46</v>
      </c>
      <c r="U240" s="7" t="s">
        <v>36</v>
      </c>
      <c r="V240" s="7" t="s">
        <v>37</v>
      </c>
      <c r="W240" s="7">
        <v>1</v>
      </c>
      <c r="X240" s="7" t="s">
        <v>47</v>
      </c>
      <c r="Y240" s="7">
        <v>1</v>
      </c>
      <c r="Z240" s="7" t="s">
        <v>47</v>
      </c>
    </row>
    <row r="241" spans="1:26" x14ac:dyDescent="0.35">
      <c r="A241" s="7" t="s">
        <v>536</v>
      </c>
      <c r="B241" s="8">
        <v>45807</v>
      </c>
      <c r="C241" s="7" t="s">
        <v>386</v>
      </c>
      <c r="D241" s="7" t="s">
        <v>73</v>
      </c>
      <c r="E241" s="7" t="s">
        <v>43</v>
      </c>
      <c r="F241" s="7">
        <v>42</v>
      </c>
      <c r="G241" s="7" t="s">
        <v>99</v>
      </c>
      <c r="H241" s="7" t="s">
        <v>52</v>
      </c>
      <c r="I241" s="7" t="s">
        <v>99</v>
      </c>
      <c r="J241" s="7" t="s">
        <v>69</v>
      </c>
      <c r="K241" s="7">
        <v>2</v>
      </c>
      <c r="L241" s="7">
        <v>42034</v>
      </c>
      <c r="M241" s="7">
        <v>20</v>
      </c>
      <c r="N241" s="7">
        <v>16813.599999999999</v>
      </c>
      <c r="O241" s="7">
        <v>12105.79</v>
      </c>
      <c r="P241" s="7">
        <v>55</v>
      </c>
      <c r="Q241" s="7">
        <v>79415.19</v>
      </c>
      <c r="R241" s="7" t="s">
        <v>33</v>
      </c>
      <c r="S241" s="7" t="s">
        <v>63</v>
      </c>
      <c r="T241" s="7" t="s">
        <v>76</v>
      </c>
      <c r="U241" s="7" t="s">
        <v>77</v>
      </c>
      <c r="V241" s="7" t="s">
        <v>57</v>
      </c>
      <c r="W241" s="7">
        <v>6</v>
      </c>
      <c r="X241" s="7" t="s">
        <v>47</v>
      </c>
      <c r="Y241" s="7">
        <v>1</v>
      </c>
      <c r="Z241" s="7" t="s">
        <v>58</v>
      </c>
    </row>
    <row r="242" spans="1:26" x14ac:dyDescent="0.35">
      <c r="A242" s="7" t="s">
        <v>537</v>
      </c>
      <c r="B242" s="8">
        <v>45973</v>
      </c>
      <c r="C242" s="7" t="s">
        <v>538</v>
      </c>
      <c r="D242" s="7" t="s">
        <v>80</v>
      </c>
      <c r="E242" s="7" t="s">
        <v>29</v>
      </c>
      <c r="F242" s="7">
        <v>43</v>
      </c>
      <c r="G242" s="7" t="s">
        <v>51</v>
      </c>
      <c r="H242" s="7" t="s">
        <v>52</v>
      </c>
      <c r="I242" s="7" t="s">
        <v>51</v>
      </c>
      <c r="J242" s="7" t="s">
        <v>112</v>
      </c>
      <c r="K242" s="7">
        <v>2</v>
      </c>
      <c r="L242" s="7">
        <v>40255</v>
      </c>
      <c r="M242" s="7">
        <v>0</v>
      </c>
      <c r="N242" s="7">
        <v>0</v>
      </c>
      <c r="O242" s="7">
        <v>14491.8</v>
      </c>
      <c r="P242" s="7">
        <v>415</v>
      </c>
      <c r="Q242" s="7">
        <v>95416.8</v>
      </c>
      <c r="R242" s="7" t="s">
        <v>83</v>
      </c>
      <c r="S242" s="7" t="s">
        <v>34</v>
      </c>
      <c r="T242" s="7" t="s">
        <v>70</v>
      </c>
      <c r="U242" s="7" t="s">
        <v>56</v>
      </c>
      <c r="V242" s="7" t="s">
        <v>57</v>
      </c>
      <c r="W242" s="7">
        <v>6</v>
      </c>
      <c r="X242" s="7" t="s">
        <v>38</v>
      </c>
      <c r="Y242" s="7">
        <v>3</v>
      </c>
      <c r="Z242" s="7" t="s">
        <v>91</v>
      </c>
    </row>
    <row r="243" spans="1:26" x14ac:dyDescent="0.35">
      <c r="A243" s="7" t="s">
        <v>539</v>
      </c>
      <c r="B243" s="8">
        <v>45802</v>
      </c>
      <c r="C243" s="7" t="s">
        <v>540</v>
      </c>
      <c r="D243" s="7" t="s">
        <v>61</v>
      </c>
      <c r="E243" s="7" t="s">
        <v>43</v>
      </c>
      <c r="F243" s="7">
        <v>41</v>
      </c>
      <c r="G243" s="7" t="s">
        <v>30</v>
      </c>
      <c r="H243" s="7" t="s">
        <v>31</v>
      </c>
      <c r="I243" s="7" t="s">
        <v>30</v>
      </c>
      <c r="J243" s="7" t="s">
        <v>150</v>
      </c>
      <c r="K243" s="7">
        <v>2</v>
      </c>
      <c r="L243" s="7">
        <v>16819</v>
      </c>
      <c r="M243" s="7">
        <v>10</v>
      </c>
      <c r="N243" s="7">
        <v>3363.8</v>
      </c>
      <c r="O243" s="7">
        <v>5449.36</v>
      </c>
      <c r="P243" s="7">
        <v>185</v>
      </c>
      <c r="Q243" s="7">
        <v>35908.559999999998</v>
      </c>
      <c r="R243" s="7" t="s">
        <v>33</v>
      </c>
      <c r="S243" s="7" t="s">
        <v>63</v>
      </c>
      <c r="T243" s="7" t="s">
        <v>46</v>
      </c>
      <c r="U243" s="7" t="s">
        <v>36</v>
      </c>
      <c r="V243" s="7" t="s">
        <v>37</v>
      </c>
      <c r="W243" s="7">
        <v>9</v>
      </c>
      <c r="X243" s="7" t="s">
        <v>47</v>
      </c>
      <c r="Y243" s="7">
        <v>1</v>
      </c>
      <c r="Z243" s="7" t="s">
        <v>91</v>
      </c>
    </row>
    <row r="244" spans="1:26" x14ac:dyDescent="0.35">
      <c r="A244" s="7" t="s">
        <v>541</v>
      </c>
      <c r="B244" s="8">
        <v>46034</v>
      </c>
      <c r="C244" s="7" t="s">
        <v>542</v>
      </c>
      <c r="D244" s="7" t="s">
        <v>50</v>
      </c>
      <c r="E244" s="7" t="s">
        <v>43</v>
      </c>
      <c r="F244" s="7">
        <v>36</v>
      </c>
      <c r="G244" s="7" t="s">
        <v>30</v>
      </c>
      <c r="H244" s="7" t="s">
        <v>31</v>
      </c>
      <c r="I244" s="7" t="s">
        <v>30</v>
      </c>
      <c r="J244" s="7" t="s">
        <v>102</v>
      </c>
      <c r="K244" s="7">
        <v>5</v>
      </c>
      <c r="L244" s="7">
        <v>17749</v>
      </c>
      <c r="M244" s="7">
        <v>0</v>
      </c>
      <c r="N244" s="7">
        <v>0</v>
      </c>
      <c r="O244" s="7">
        <v>15974.1</v>
      </c>
      <c r="P244" s="7">
        <v>215</v>
      </c>
      <c r="Q244" s="7">
        <v>104934.1</v>
      </c>
      <c r="R244" s="7" t="s">
        <v>45</v>
      </c>
      <c r="S244" s="7" t="s">
        <v>34</v>
      </c>
      <c r="T244" s="7" t="s">
        <v>76</v>
      </c>
      <c r="U244" s="7" t="s">
        <v>77</v>
      </c>
      <c r="V244" s="7" t="s">
        <v>57</v>
      </c>
      <c r="W244" s="7">
        <v>9</v>
      </c>
      <c r="X244" s="7" t="s">
        <v>38</v>
      </c>
      <c r="Y244" s="7">
        <v>1</v>
      </c>
      <c r="Z244" s="7" t="s">
        <v>58</v>
      </c>
    </row>
    <row r="245" spans="1:26" x14ac:dyDescent="0.35">
      <c r="A245" s="7" t="s">
        <v>543</v>
      </c>
      <c r="B245" s="8">
        <v>45850</v>
      </c>
      <c r="C245" s="7" t="s">
        <v>544</v>
      </c>
      <c r="D245" s="7" t="s">
        <v>73</v>
      </c>
      <c r="E245" s="7" t="s">
        <v>29</v>
      </c>
      <c r="F245" s="7">
        <v>59</v>
      </c>
      <c r="G245" s="7" t="s">
        <v>99</v>
      </c>
      <c r="H245" s="7" t="s">
        <v>52</v>
      </c>
      <c r="I245" s="7" t="s">
        <v>99</v>
      </c>
      <c r="J245" s="7" t="s">
        <v>53</v>
      </c>
      <c r="K245" s="7">
        <v>1</v>
      </c>
      <c r="L245" s="7">
        <v>17819</v>
      </c>
      <c r="M245" s="7">
        <v>15</v>
      </c>
      <c r="N245" s="7">
        <v>2672.85</v>
      </c>
      <c r="O245" s="7">
        <v>2726.31</v>
      </c>
      <c r="P245" s="7">
        <v>350</v>
      </c>
      <c r="Q245" s="7">
        <v>18222.46</v>
      </c>
      <c r="R245" s="7" t="s">
        <v>83</v>
      </c>
      <c r="S245" s="7" t="s">
        <v>63</v>
      </c>
      <c r="T245" s="7" t="s">
        <v>95</v>
      </c>
      <c r="U245" s="7" t="s">
        <v>96</v>
      </c>
      <c r="V245" s="7" t="s">
        <v>57</v>
      </c>
      <c r="W245" s="7">
        <v>4</v>
      </c>
      <c r="X245" s="7" t="s">
        <v>47</v>
      </c>
      <c r="Y245" s="7">
        <v>3</v>
      </c>
      <c r="Z245" s="7" t="s">
        <v>91</v>
      </c>
    </row>
    <row r="246" spans="1:26" x14ac:dyDescent="0.35">
      <c r="A246" s="7" t="s">
        <v>545</v>
      </c>
      <c r="B246" s="8">
        <v>45873</v>
      </c>
      <c r="C246" s="7" t="s">
        <v>211</v>
      </c>
      <c r="D246" s="7" t="s">
        <v>66</v>
      </c>
      <c r="E246" s="7" t="s">
        <v>43</v>
      </c>
      <c r="F246" s="7">
        <v>30</v>
      </c>
      <c r="G246" s="7" t="s">
        <v>44</v>
      </c>
      <c r="H246" s="7" t="s">
        <v>31</v>
      </c>
      <c r="I246" s="7" t="s">
        <v>44</v>
      </c>
      <c r="J246" s="7" t="s">
        <v>201</v>
      </c>
      <c r="K246" s="7">
        <v>3</v>
      </c>
      <c r="L246" s="7">
        <v>34354</v>
      </c>
      <c r="M246" s="7">
        <v>5</v>
      </c>
      <c r="N246" s="7">
        <v>5153.1000000000004</v>
      </c>
      <c r="O246" s="7">
        <v>17623.599999999999</v>
      </c>
      <c r="P246" s="7">
        <v>57</v>
      </c>
      <c r="Q246" s="7">
        <v>115589.5</v>
      </c>
      <c r="R246" s="7" t="s">
        <v>83</v>
      </c>
      <c r="S246" s="7" t="s">
        <v>63</v>
      </c>
      <c r="T246" s="7" t="s">
        <v>103</v>
      </c>
      <c r="U246" s="7" t="s">
        <v>103</v>
      </c>
      <c r="V246" s="7" t="s">
        <v>57</v>
      </c>
      <c r="W246" s="7">
        <v>3</v>
      </c>
      <c r="X246" s="7" t="s">
        <v>47</v>
      </c>
      <c r="Y246" s="7">
        <v>3</v>
      </c>
      <c r="Z246" s="7" t="s">
        <v>58</v>
      </c>
    </row>
    <row r="247" spans="1:26" x14ac:dyDescent="0.35">
      <c r="A247" s="7" t="s">
        <v>546</v>
      </c>
      <c r="B247" s="8">
        <v>46084</v>
      </c>
      <c r="C247" s="7" t="s">
        <v>547</v>
      </c>
      <c r="D247" s="7" t="s">
        <v>73</v>
      </c>
      <c r="E247" s="7" t="s">
        <v>29</v>
      </c>
      <c r="F247" s="7">
        <v>52</v>
      </c>
      <c r="G247" s="7" t="s">
        <v>30</v>
      </c>
      <c r="H247" s="7" t="s">
        <v>31</v>
      </c>
      <c r="I247" s="7" t="s">
        <v>30</v>
      </c>
      <c r="J247" s="7" t="s">
        <v>201</v>
      </c>
      <c r="K247" s="7">
        <v>3</v>
      </c>
      <c r="L247" s="7">
        <v>20946</v>
      </c>
      <c r="M247" s="7">
        <v>20</v>
      </c>
      <c r="N247" s="7">
        <v>12567.6</v>
      </c>
      <c r="O247" s="7">
        <v>9048.67</v>
      </c>
      <c r="P247" s="7">
        <v>113</v>
      </c>
      <c r="Q247" s="7">
        <v>59432.07</v>
      </c>
      <c r="R247" s="7" t="s">
        <v>33</v>
      </c>
      <c r="S247" s="7" t="s">
        <v>34</v>
      </c>
      <c r="T247" s="7" t="s">
        <v>55</v>
      </c>
      <c r="U247" s="7" t="s">
        <v>56</v>
      </c>
      <c r="V247" s="7" t="s">
        <v>57</v>
      </c>
      <c r="W247" s="7">
        <v>10</v>
      </c>
      <c r="X247" s="7" t="s">
        <v>47</v>
      </c>
      <c r="Y247" s="7">
        <v>3</v>
      </c>
      <c r="Z247" s="7" t="s">
        <v>91</v>
      </c>
    </row>
    <row r="248" spans="1:26" x14ac:dyDescent="0.35">
      <c r="A248" s="7" t="s">
        <v>548</v>
      </c>
      <c r="B248" s="8">
        <v>45819</v>
      </c>
      <c r="C248" s="7" t="s">
        <v>549</v>
      </c>
      <c r="D248" s="7" t="s">
        <v>111</v>
      </c>
      <c r="E248" s="7" t="s">
        <v>43</v>
      </c>
      <c r="F248" s="7">
        <v>22</v>
      </c>
      <c r="G248" s="7" t="s">
        <v>74</v>
      </c>
      <c r="H248" s="7" t="s">
        <v>31</v>
      </c>
      <c r="I248" s="7" t="s">
        <v>74</v>
      </c>
      <c r="J248" s="7" t="s">
        <v>69</v>
      </c>
      <c r="K248" s="7">
        <v>5</v>
      </c>
      <c r="L248" s="7">
        <v>46655</v>
      </c>
      <c r="M248" s="7">
        <v>20</v>
      </c>
      <c r="N248" s="7">
        <v>46655</v>
      </c>
      <c r="O248" s="7">
        <v>33591.599999999999</v>
      </c>
      <c r="P248" s="7">
        <v>138</v>
      </c>
      <c r="Q248" s="7">
        <v>220349.6</v>
      </c>
      <c r="R248" s="7" t="s">
        <v>54</v>
      </c>
      <c r="S248" s="7" t="s">
        <v>34</v>
      </c>
      <c r="T248" s="7" t="s">
        <v>55</v>
      </c>
      <c r="U248" s="7" t="s">
        <v>56</v>
      </c>
      <c r="V248" s="7" t="s">
        <v>57</v>
      </c>
      <c r="W248" s="7">
        <v>9</v>
      </c>
      <c r="X248" s="7" t="s">
        <v>38</v>
      </c>
      <c r="Y248" s="7">
        <v>3</v>
      </c>
      <c r="Z248" s="7" t="s">
        <v>91</v>
      </c>
    </row>
    <row r="249" spans="1:26" x14ac:dyDescent="0.35">
      <c r="A249" s="7" t="s">
        <v>550</v>
      </c>
      <c r="B249" s="8">
        <v>46003</v>
      </c>
      <c r="C249" s="7" t="s">
        <v>551</v>
      </c>
      <c r="D249" s="7" t="s">
        <v>111</v>
      </c>
      <c r="E249" s="7" t="s">
        <v>43</v>
      </c>
      <c r="F249" s="7">
        <v>36</v>
      </c>
      <c r="G249" s="7" t="s">
        <v>99</v>
      </c>
      <c r="H249" s="7" t="s">
        <v>52</v>
      </c>
      <c r="I249" s="7" t="s">
        <v>99</v>
      </c>
      <c r="J249" s="7" t="s">
        <v>125</v>
      </c>
      <c r="K249" s="7">
        <v>4</v>
      </c>
      <c r="L249" s="7">
        <v>3168</v>
      </c>
      <c r="M249" s="7">
        <v>20</v>
      </c>
      <c r="N249" s="7">
        <v>2534.4</v>
      </c>
      <c r="O249" s="7">
        <v>1824.77</v>
      </c>
      <c r="P249" s="7">
        <v>447</v>
      </c>
      <c r="Q249" s="7">
        <v>12409.37</v>
      </c>
      <c r="R249" s="7" t="s">
        <v>54</v>
      </c>
      <c r="S249" s="7" t="s">
        <v>63</v>
      </c>
      <c r="T249" s="7" t="s">
        <v>46</v>
      </c>
      <c r="U249" s="7" t="s">
        <v>36</v>
      </c>
      <c r="V249" s="7" t="s">
        <v>37</v>
      </c>
      <c r="W249" s="7">
        <v>9</v>
      </c>
      <c r="X249" s="7" t="s">
        <v>47</v>
      </c>
      <c r="Y249" s="7">
        <v>3</v>
      </c>
      <c r="Z249" s="7" t="s">
        <v>91</v>
      </c>
    </row>
    <row r="250" spans="1:26" x14ac:dyDescent="0.35">
      <c r="A250" s="7" t="s">
        <v>552</v>
      </c>
      <c r="B250" s="8">
        <v>45869</v>
      </c>
      <c r="C250" s="7" t="s">
        <v>553</v>
      </c>
      <c r="D250" s="7" t="s">
        <v>73</v>
      </c>
      <c r="E250" s="7" t="s">
        <v>29</v>
      </c>
      <c r="F250" s="7">
        <v>38</v>
      </c>
      <c r="G250" s="7" t="s">
        <v>94</v>
      </c>
      <c r="H250" s="7" t="s">
        <v>31</v>
      </c>
      <c r="I250" s="7" t="s">
        <v>94</v>
      </c>
      <c r="J250" s="7" t="s">
        <v>125</v>
      </c>
      <c r="K250" s="7">
        <v>3</v>
      </c>
      <c r="L250" s="7">
        <v>13647</v>
      </c>
      <c r="M250" s="7">
        <v>20</v>
      </c>
      <c r="N250" s="7">
        <v>8188.2</v>
      </c>
      <c r="O250" s="7">
        <v>5895.5</v>
      </c>
      <c r="P250" s="7">
        <v>193</v>
      </c>
      <c r="Q250" s="7">
        <v>38841.300000000003</v>
      </c>
      <c r="R250" s="7" t="s">
        <v>45</v>
      </c>
      <c r="S250" s="7" t="s">
        <v>63</v>
      </c>
      <c r="T250" s="7" t="s">
        <v>46</v>
      </c>
      <c r="U250" s="7" t="s">
        <v>36</v>
      </c>
      <c r="V250" s="7" t="s">
        <v>37</v>
      </c>
      <c r="W250" s="7">
        <v>9</v>
      </c>
      <c r="X250" s="7" t="s">
        <v>38</v>
      </c>
      <c r="Y250" s="7">
        <v>5</v>
      </c>
      <c r="Z250" s="7" t="s">
        <v>91</v>
      </c>
    </row>
    <row r="251" spans="1:26" x14ac:dyDescent="0.35">
      <c r="A251" s="7" t="s">
        <v>554</v>
      </c>
      <c r="B251" s="8">
        <v>45931</v>
      </c>
      <c r="C251" s="7" t="s">
        <v>555</v>
      </c>
      <c r="D251" s="7" t="s">
        <v>50</v>
      </c>
      <c r="E251" s="7" t="s">
        <v>29</v>
      </c>
      <c r="F251" s="7">
        <v>49</v>
      </c>
      <c r="G251" s="7" t="s">
        <v>94</v>
      </c>
      <c r="H251" s="7" t="s">
        <v>31</v>
      </c>
      <c r="I251" s="7" t="s">
        <v>94</v>
      </c>
      <c r="J251" s="7" t="s">
        <v>75</v>
      </c>
      <c r="K251" s="7">
        <v>3</v>
      </c>
      <c r="L251" s="7">
        <v>10903</v>
      </c>
      <c r="M251" s="7">
        <v>0</v>
      </c>
      <c r="N251" s="7">
        <v>0</v>
      </c>
      <c r="O251" s="7">
        <v>5887.62</v>
      </c>
      <c r="P251" s="7">
        <v>412</v>
      </c>
      <c r="Q251" s="7">
        <v>39008.620000000003</v>
      </c>
      <c r="R251" s="7" t="s">
        <v>83</v>
      </c>
      <c r="S251" s="7" t="s">
        <v>34</v>
      </c>
      <c r="T251" s="7" t="s">
        <v>95</v>
      </c>
      <c r="U251" s="7" t="s">
        <v>96</v>
      </c>
      <c r="V251" s="7" t="s">
        <v>57</v>
      </c>
      <c r="W251" s="7">
        <v>8</v>
      </c>
      <c r="X251" s="7" t="s">
        <v>38</v>
      </c>
      <c r="Y251" s="7">
        <v>5</v>
      </c>
      <c r="Z251" s="7" t="s">
        <v>91</v>
      </c>
    </row>
    <row r="252" spans="1:26" x14ac:dyDescent="0.35">
      <c r="A252" s="7" t="s">
        <v>556</v>
      </c>
      <c r="B252" s="8">
        <v>45905</v>
      </c>
      <c r="C252" s="7" t="s">
        <v>557</v>
      </c>
      <c r="D252" s="7" t="s">
        <v>89</v>
      </c>
      <c r="E252" s="7" t="s">
        <v>43</v>
      </c>
      <c r="F252" s="7">
        <v>21</v>
      </c>
      <c r="G252" s="7" t="s">
        <v>94</v>
      </c>
      <c r="H252" s="7" t="s">
        <v>31</v>
      </c>
      <c r="I252" s="7" t="s">
        <v>94</v>
      </c>
      <c r="J252" s="7" t="s">
        <v>150</v>
      </c>
      <c r="K252" s="7">
        <v>4</v>
      </c>
      <c r="L252" s="7">
        <v>12320</v>
      </c>
      <c r="M252" s="7">
        <v>15</v>
      </c>
      <c r="N252" s="7">
        <v>7392</v>
      </c>
      <c r="O252" s="7">
        <v>7539.84</v>
      </c>
      <c r="P252" s="7">
        <v>154</v>
      </c>
      <c r="Q252" s="7">
        <v>49581.84</v>
      </c>
      <c r="R252" s="7" t="s">
        <v>33</v>
      </c>
      <c r="S252" s="7" t="s">
        <v>63</v>
      </c>
      <c r="T252" s="7" t="s">
        <v>95</v>
      </c>
      <c r="U252" s="7" t="s">
        <v>96</v>
      </c>
      <c r="V252" s="7" t="s">
        <v>57</v>
      </c>
      <c r="W252" s="7">
        <v>5</v>
      </c>
      <c r="X252" s="7" t="s">
        <v>47</v>
      </c>
      <c r="Y252" s="7">
        <v>5</v>
      </c>
      <c r="Z252" s="7" t="s">
        <v>91</v>
      </c>
    </row>
    <row r="253" spans="1:26" x14ac:dyDescent="0.35">
      <c r="A253" s="7" t="s">
        <v>558</v>
      </c>
      <c r="B253" s="8">
        <v>45885</v>
      </c>
      <c r="C253" s="7" t="s">
        <v>559</v>
      </c>
      <c r="D253" s="7" t="s">
        <v>28</v>
      </c>
      <c r="E253" s="7" t="s">
        <v>43</v>
      </c>
      <c r="F253" s="7">
        <v>37</v>
      </c>
      <c r="G253" s="7" t="s">
        <v>99</v>
      </c>
      <c r="H253" s="7" t="s">
        <v>52</v>
      </c>
      <c r="I253" s="7" t="s">
        <v>99</v>
      </c>
      <c r="J253" s="7" t="s">
        <v>150</v>
      </c>
      <c r="K253" s="7">
        <v>1</v>
      </c>
      <c r="L253" s="7">
        <v>14063</v>
      </c>
      <c r="M253" s="7">
        <v>10</v>
      </c>
      <c r="N253" s="7">
        <v>1406.3</v>
      </c>
      <c r="O253" s="7">
        <v>2278.21</v>
      </c>
      <c r="P253" s="7">
        <v>103</v>
      </c>
      <c r="Q253" s="7">
        <v>15037.91</v>
      </c>
      <c r="R253" s="7" t="s">
        <v>45</v>
      </c>
      <c r="S253" s="7" t="s">
        <v>63</v>
      </c>
      <c r="T253" s="7" t="s">
        <v>76</v>
      </c>
      <c r="U253" s="7" t="s">
        <v>77</v>
      </c>
      <c r="V253" s="7" t="s">
        <v>57</v>
      </c>
      <c r="W253" s="7">
        <v>2</v>
      </c>
      <c r="X253" s="7" t="s">
        <v>47</v>
      </c>
      <c r="Y253" s="7">
        <v>1</v>
      </c>
      <c r="Z253" s="7" t="s">
        <v>91</v>
      </c>
    </row>
    <row r="254" spans="1:26" x14ac:dyDescent="0.35">
      <c r="A254" s="7" t="s">
        <v>560</v>
      </c>
      <c r="B254" s="8">
        <v>46065</v>
      </c>
      <c r="C254" s="7" t="s">
        <v>336</v>
      </c>
      <c r="D254" s="7" t="s">
        <v>108</v>
      </c>
      <c r="E254" s="7" t="s">
        <v>43</v>
      </c>
      <c r="F254" s="7">
        <v>45</v>
      </c>
      <c r="G254" s="7" t="s">
        <v>134</v>
      </c>
      <c r="H254" s="7" t="s">
        <v>31</v>
      </c>
      <c r="I254" s="7" t="s">
        <v>134</v>
      </c>
      <c r="J254" s="7" t="s">
        <v>125</v>
      </c>
      <c r="K254" s="7">
        <v>3</v>
      </c>
      <c r="L254" s="7">
        <v>38458</v>
      </c>
      <c r="M254" s="7">
        <v>0</v>
      </c>
      <c r="N254" s="7">
        <v>0</v>
      </c>
      <c r="O254" s="7">
        <v>20767.32</v>
      </c>
      <c r="P254" s="7">
        <v>484</v>
      </c>
      <c r="Q254" s="7">
        <v>136625.32</v>
      </c>
      <c r="R254" s="7" t="s">
        <v>83</v>
      </c>
      <c r="S254" s="7" t="s">
        <v>63</v>
      </c>
      <c r="T254" s="7" t="s">
        <v>46</v>
      </c>
      <c r="U254" s="7" t="s">
        <v>36</v>
      </c>
      <c r="V254" s="7" t="s">
        <v>37</v>
      </c>
      <c r="W254" s="7">
        <v>4</v>
      </c>
      <c r="X254" s="7" t="s">
        <v>38</v>
      </c>
      <c r="Y254" s="7">
        <v>1</v>
      </c>
      <c r="Z254" s="7" t="s">
        <v>91</v>
      </c>
    </row>
    <row r="255" spans="1:26" x14ac:dyDescent="0.35">
      <c r="A255" s="7" t="s">
        <v>561</v>
      </c>
      <c r="B255" s="8">
        <v>45790</v>
      </c>
      <c r="C255" s="7" t="s">
        <v>562</v>
      </c>
      <c r="D255" s="7" t="s">
        <v>80</v>
      </c>
      <c r="E255" s="7" t="s">
        <v>43</v>
      </c>
      <c r="F255" s="7">
        <v>40</v>
      </c>
      <c r="G255" s="7" t="s">
        <v>139</v>
      </c>
      <c r="H255" s="7" t="s">
        <v>31</v>
      </c>
      <c r="I255" s="7" t="s">
        <v>139</v>
      </c>
      <c r="J255" s="7" t="s">
        <v>75</v>
      </c>
      <c r="K255" s="7">
        <v>3</v>
      </c>
      <c r="L255" s="7">
        <v>2136</v>
      </c>
      <c r="M255" s="7">
        <v>0</v>
      </c>
      <c r="N255" s="7">
        <v>0</v>
      </c>
      <c r="O255" s="7">
        <v>1153.44</v>
      </c>
      <c r="P255" s="7">
        <v>388</v>
      </c>
      <c r="Q255" s="7">
        <v>7949.44</v>
      </c>
      <c r="R255" s="7" t="s">
        <v>54</v>
      </c>
      <c r="S255" s="7" t="s">
        <v>63</v>
      </c>
      <c r="T255" s="7" t="s">
        <v>84</v>
      </c>
      <c r="U255" s="7" t="s">
        <v>85</v>
      </c>
      <c r="V255" s="7" t="s">
        <v>86</v>
      </c>
      <c r="W255" s="7">
        <v>9</v>
      </c>
      <c r="X255" s="7" t="s">
        <v>38</v>
      </c>
      <c r="Y255" s="7">
        <v>5</v>
      </c>
      <c r="Z255" s="7" t="s">
        <v>47</v>
      </c>
    </row>
    <row r="256" spans="1:26" x14ac:dyDescent="0.35">
      <c r="A256" s="7" t="s">
        <v>563</v>
      </c>
      <c r="B256" s="8">
        <v>45879</v>
      </c>
      <c r="C256" s="7" t="s">
        <v>564</v>
      </c>
      <c r="D256" s="7" t="s">
        <v>73</v>
      </c>
      <c r="E256" s="7" t="s">
        <v>43</v>
      </c>
      <c r="F256" s="7">
        <v>50</v>
      </c>
      <c r="G256" s="7" t="s">
        <v>51</v>
      </c>
      <c r="H256" s="7" t="s">
        <v>52</v>
      </c>
      <c r="I256" s="7" t="s">
        <v>51</v>
      </c>
      <c r="J256" s="7" t="s">
        <v>32</v>
      </c>
      <c r="K256" s="7">
        <v>4</v>
      </c>
      <c r="L256" s="7">
        <v>6313</v>
      </c>
      <c r="M256" s="7">
        <v>20</v>
      </c>
      <c r="N256" s="7">
        <v>5050.3999999999996</v>
      </c>
      <c r="O256" s="7">
        <v>3636.29</v>
      </c>
      <c r="P256" s="7">
        <v>1</v>
      </c>
      <c r="Q256" s="7">
        <v>23838.89</v>
      </c>
      <c r="R256" s="7" t="s">
        <v>54</v>
      </c>
      <c r="S256" s="7" t="s">
        <v>34</v>
      </c>
      <c r="T256" s="7" t="s">
        <v>95</v>
      </c>
      <c r="U256" s="7" t="s">
        <v>96</v>
      </c>
      <c r="V256" s="7" t="s">
        <v>57</v>
      </c>
      <c r="W256" s="7">
        <v>2</v>
      </c>
      <c r="X256" s="7" t="s">
        <v>38</v>
      </c>
      <c r="Y256" s="7">
        <v>1</v>
      </c>
      <c r="Z256" s="7" t="s">
        <v>58</v>
      </c>
    </row>
    <row r="257" spans="1:26" x14ac:dyDescent="0.35">
      <c r="A257" s="7" t="s">
        <v>565</v>
      </c>
      <c r="B257" s="8">
        <v>46121</v>
      </c>
      <c r="C257" s="7" t="s">
        <v>566</v>
      </c>
      <c r="D257" s="7" t="s">
        <v>61</v>
      </c>
      <c r="E257" s="7" t="s">
        <v>43</v>
      </c>
      <c r="F257" s="7">
        <v>46</v>
      </c>
      <c r="G257" s="7" t="s">
        <v>134</v>
      </c>
      <c r="H257" s="7" t="s">
        <v>31</v>
      </c>
      <c r="I257" s="7" t="s">
        <v>134</v>
      </c>
      <c r="J257" s="7" t="s">
        <v>75</v>
      </c>
      <c r="K257" s="7">
        <v>4</v>
      </c>
      <c r="L257" s="7">
        <v>26827</v>
      </c>
      <c r="M257" s="7">
        <v>5</v>
      </c>
      <c r="N257" s="7">
        <v>5365.4</v>
      </c>
      <c r="O257" s="7">
        <v>18349.669999999998</v>
      </c>
      <c r="P257" s="7">
        <v>70</v>
      </c>
      <c r="Q257" s="7">
        <v>120362.27</v>
      </c>
      <c r="R257" s="7" t="s">
        <v>54</v>
      </c>
      <c r="S257" s="7" t="s">
        <v>34</v>
      </c>
      <c r="T257" s="7" t="s">
        <v>84</v>
      </c>
      <c r="U257" s="7" t="s">
        <v>85</v>
      </c>
      <c r="V257" s="7" t="s">
        <v>86</v>
      </c>
      <c r="W257" s="7">
        <v>5</v>
      </c>
      <c r="X257" s="7" t="s">
        <v>38</v>
      </c>
      <c r="Y257" s="7">
        <v>2</v>
      </c>
      <c r="Z257" s="7" t="s">
        <v>91</v>
      </c>
    </row>
    <row r="258" spans="1:26" x14ac:dyDescent="0.35">
      <c r="A258" s="7" t="s">
        <v>567</v>
      </c>
      <c r="B258" s="8">
        <v>45876</v>
      </c>
      <c r="C258" s="7" t="s">
        <v>568</v>
      </c>
      <c r="D258" s="7" t="s">
        <v>89</v>
      </c>
      <c r="E258" s="7" t="s">
        <v>29</v>
      </c>
      <c r="F258" s="7">
        <v>44</v>
      </c>
      <c r="G258" s="7" t="s">
        <v>99</v>
      </c>
      <c r="H258" s="7" t="s">
        <v>52</v>
      </c>
      <c r="I258" s="7" t="s">
        <v>99</v>
      </c>
      <c r="J258" s="7" t="s">
        <v>75</v>
      </c>
      <c r="K258" s="7">
        <v>4</v>
      </c>
      <c r="L258" s="7">
        <v>20044</v>
      </c>
      <c r="M258" s="7">
        <v>10</v>
      </c>
      <c r="N258" s="7">
        <v>8017.6</v>
      </c>
      <c r="O258" s="7">
        <v>12988.51</v>
      </c>
      <c r="P258" s="7">
        <v>449</v>
      </c>
      <c r="Q258" s="7">
        <v>85595.91</v>
      </c>
      <c r="R258" s="7" t="s">
        <v>45</v>
      </c>
      <c r="S258" s="7" t="s">
        <v>63</v>
      </c>
      <c r="T258" s="7" t="s">
        <v>103</v>
      </c>
      <c r="U258" s="7" t="s">
        <v>103</v>
      </c>
      <c r="V258" s="7" t="s">
        <v>57</v>
      </c>
      <c r="W258" s="7">
        <v>4</v>
      </c>
      <c r="X258" s="7" t="s">
        <v>47</v>
      </c>
      <c r="Y258" s="7">
        <v>5</v>
      </c>
      <c r="Z258" s="7" t="s">
        <v>58</v>
      </c>
    </row>
    <row r="259" spans="1:26" x14ac:dyDescent="0.35">
      <c r="A259" s="7" t="s">
        <v>569</v>
      </c>
      <c r="B259" s="8">
        <v>45934</v>
      </c>
      <c r="C259" s="7" t="s">
        <v>570</v>
      </c>
      <c r="D259" s="7" t="s">
        <v>108</v>
      </c>
      <c r="E259" s="7" t="s">
        <v>29</v>
      </c>
      <c r="F259" s="7">
        <v>60</v>
      </c>
      <c r="G259" s="7" t="s">
        <v>139</v>
      </c>
      <c r="H259" s="7" t="s">
        <v>31</v>
      </c>
      <c r="I259" s="7" t="s">
        <v>139</v>
      </c>
      <c r="J259" s="7" t="s">
        <v>201</v>
      </c>
      <c r="K259" s="7">
        <v>5</v>
      </c>
      <c r="L259" s="7">
        <v>2751</v>
      </c>
      <c r="M259" s="7">
        <v>20</v>
      </c>
      <c r="N259" s="7">
        <v>2751</v>
      </c>
      <c r="O259" s="7">
        <v>1980.72</v>
      </c>
      <c r="P259" s="7">
        <v>347</v>
      </c>
      <c r="Q259" s="7">
        <v>13331.72</v>
      </c>
      <c r="R259" s="7" t="s">
        <v>33</v>
      </c>
      <c r="S259" s="7" t="s">
        <v>34</v>
      </c>
      <c r="T259" s="7" t="s">
        <v>84</v>
      </c>
      <c r="U259" s="7" t="s">
        <v>85</v>
      </c>
      <c r="V259" s="7" t="s">
        <v>86</v>
      </c>
      <c r="W259" s="7">
        <v>5</v>
      </c>
      <c r="X259" s="7" t="s">
        <v>38</v>
      </c>
      <c r="Y259" s="7">
        <v>5</v>
      </c>
      <c r="Z259" s="7" t="s">
        <v>39</v>
      </c>
    </row>
    <row r="260" spans="1:26" x14ac:dyDescent="0.35">
      <c r="A260" s="7" t="s">
        <v>571</v>
      </c>
      <c r="B260" s="8">
        <v>46001</v>
      </c>
      <c r="C260" s="7" t="s">
        <v>572</v>
      </c>
      <c r="D260" s="7" t="s">
        <v>50</v>
      </c>
      <c r="E260" s="7" t="s">
        <v>29</v>
      </c>
      <c r="F260" s="7">
        <v>28</v>
      </c>
      <c r="G260" s="7" t="s">
        <v>30</v>
      </c>
      <c r="H260" s="7" t="s">
        <v>31</v>
      </c>
      <c r="I260" s="7" t="s">
        <v>30</v>
      </c>
      <c r="J260" s="7" t="s">
        <v>150</v>
      </c>
      <c r="K260" s="7">
        <v>4</v>
      </c>
      <c r="L260" s="7">
        <v>5599</v>
      </c>
      <c r="M260" s="7">
        <v>20</v>
      </c>
      <c r="N260" s="7">
        <v>4479.2</v>
      </c>
      <c r="O260" s="7">
        <v>3225.02</v>
      </c>
      <c r="P260" s="7">
        <v>479</v>
      </c>
      <c r="Q260" s="7">
        <v>21620.82</v>
      </c>
      <c r="R260" s="7" t="s">
        <v>33</v>
      </c>
      <c r="S260" s="7" t="s">
        <v>34</v>
      </c>
      <c r="T260" s="7" t="s">
        <v>84</v>
      </c>
      <c r="U260" s="7" t="s">
        <v>85</v>
      </c>
      <c r="V260" s="7" t="s">
        <v>86</v>
      </c>
      <c r="W260" s="7">
        <v>4</v>
      </c>
      <c r="X260" s="7" t="s">
        <v>47</v>
      </c>
      <c r="Y260" s="7">
        <v>5</v>
      </c>
      <c r="Z260" s="7" t="s">
        <v>91</v>
      </c>
    </row>
    <row r="261" spans="1:26" x14ac:dyDescent="0.35">
      <c r="A261" s="7" t="s">
        <v>573</v>
      </c>
      <c r="B261" s="8">
        <v>45937</v>
      </c>
      <c r="C261" s="7" t="s">
        <v>574</v>
      </c>
      <c r="D261" s="7" t="s">
        <v>61</v>
      </c>
      <c r="E261" s="7" t="s">
        <v>43</v>
      </c>
      <c r="F261" s="7">
        <v>42</v>
      </c>
      <c r="G261" s="7" t="s">
        <v>51</v>
      </c>
      <c r="H261" s="7" t="s">
        <v>52</v>
      </c>
      <c r="I261" s="7" t="s">
        <v>51</v>
      </c>
      <c r="J261" s="7" t="s">
        <v>201</v>
      </c>
      <c r="K261" s="7">
        <v>1</v>
      </c>
      <c r="L261" s="7">
        <v>13659</v>
      </c>
      <c r="M261" s="7">
        <v>20</v>
      </c>
      <c r="N261" s="7">
        <v>2731.8</v>
      </c>
      <c r="O261" s="7">
        <v>1966.9</v>
      </c>
      <c r="P261" s="7">
        <v>370</v>
      </c>
      <c r="Q261" s="7">
        <v>13264.1</v>
      </c>
      <c r="R261" s="7" t="s">
        <v>54</v>
      </c>
      <c r="S261" s="7" t="s">
        <v>63</v>
      </c>
      <c r="T261" s="7" t="s">
        <v>46</v>
      </c>
      <c r="U261" s="7" t="s">
        <v>36</v>
      </c>
      <c r="V261" s="7" t="s">
        <v>37</v>
      </c>
      <c r="W261" s="7">
        <v>2</v>
      </c>
      <c r="X261" s="7" t="s">
        <v>38</v>
      </c>
      <c r="Y261" s="7">
        <v>1</v>
      </c>
      <c r="Z261" s="7" t="s">
        <v>91</v>
      </c>
    </row>
    <row r="262" spans="1:26" x14ac:dyDescent="0.35">
      <c r="A262" s="7" t="s">
        <v>575</v>
      </c>
      <c r="B262" s="8">
        <v>46034</v>
      </c>
      <c r="C262" s="7" t="s">
        <v>576</v>
      </c>
      <c r="D262" s="7" t="s">
        <v>108</v>
      </c>
      <c r="E262" s="7" t="s">
        <v>29</v>
      </c>
      <c r="F262" s="7">
        <v>41</v>
      </c>
      <c r="G262" s="7" t="s">
        <v>94</v>
      </c>
      <c r="H262" s="7" t="s">
        <v>31</v>
      </c>
      <c r="I262" s="7" t="s">
        <v>94</v>
      </c>
      <c r="J262" s="7" t="s">
        <v>125</v>
      </c>
      <c r="K262" s="7">
        <v>3</v>
      </c>
      <c r="L262" s="7">
        <v>35927</v>
      </c>
      <c r="M262" s="7">
        <v>15</v>
      </c>
      <c r="N262" s="7">
        <v>16167.15</v>
      </c>
      <c r="O262" s="7">
        <v>16490.490000000002</v>
      </c>
      <c r="P262" s="7">
        <v>110</v>
      </c>
      <c r="Q262" s="7">
        <v>108214.34</v>
      </c>
      <c r="R262" s="7" t="s">
        <v>45</v>
      </c>
      <c r="S262" s="7" t="s">
        <v>34</v>
      </c>
      <c r="T262" s="7" t="s">
        <v>55</v>
      </c>
      <c r="U262" s="7" t="s">
        <v>56</v>
      </c>
      <c r="V262" s="7" t="s">
        <v>57</v>
      </c>
      <c r="W262" s="7">
        <v>1</v>
      </c>
      <c r="X262" s="7" t="s">
        <v>38</v>
      </c>
      <c r="Y262" s="7">
        <v>2</v>
      </c>
      <c r="Z262" s="7" t="s">
        <v>39</v>
      </c>
    </row>
    <row r="263" spans="1:26" x14ac:dyDescent="0.35">
      <c r="A263" s="7" t="s">
        <v>577</v>
      </c>
      <c r="B263" s="8">
        <v>45870</v>
      </c>
      <c r="C263" s="7" t="s">
        <v>578</v>
      </c>
      <c r="D263" s="7" t="s">
        <v>28</v>
      </c>
      <c r="E263" s="7" t="s">
        <v>29</v>
      </c>
      <c r="F263" s="7">
        <v>51</v>
      </c>
      <c r="G263" s="7" t="s">
        <v>51</v>
      </c>
      <c r="H263" s="7" t="s">
        <v>52</v>
      </c>
      <c r="I263" s="7" t="s">
        <v>51</v>
      </c>
      <c r="J263" s="7" t="s">
        <v>125</v>
      </c>
      <c r="K263" s="7">
        <v>2</v>
      </c>
      <c r="L263" s="7">
        <v>8718</v>
      </c>
      <c r="M263" s="7">
        <v>5</v>
      </c>
      <c r="N263" s="7">
        <v>871.8</v>
      </c>
      <c r="O263" s="7">
        <v>2981.56</v>
      </c>
      <c r="P263" s="7">
        <v>320</v>
      </c>
      <c r="Q263" s="7">
        <v>19865.759999999998</v>
      </c>
      <c r="R263" s="7" t="s">
        <v>54</v>
      </c>
      <c r="S263" s="7" t="s">
        <v>34</v>
      </c>
      <c r="T263" s="7" t="s">
        <v>55</v>
      </c>
      <c r="U263" s="7" t="s">
        <v>56</v>
      </c>
      <c r="V263" s="7" t="s">
        <v>57</v>
      </c>
      <c r="W263" s="7">
        <v>9</v>
      </c>
      <c r="X263" s="7" t="s">
        <v>38</v>
      </c>
      <c r="Y263" s="7">
        <v>3</v>
      </c>
      <c r="Z263" s="7" t="s">
        <v>58</v>
      </c>
    </row>
    <row r="264" spans="1:26" x14ac:dyDescent="0.35">
      <c r="A264" s="7" t="s">
        <v>579</v>
      </c>
      <c r="B264" s="8">
        <v>45943</v>
      </c>
      <c r="C264" s="7" t="s">
        <v>580</v>
      </c>
      <c r="D264" s="7" t="s">
        <v>89</v>
      </c>
      <c r="E264" s="7" t="s">
        <v>29</v>
      </c>
      <c r="F264" s="7">
        <v>50</v>
      </c>
      <c r="G264" s="7" t="s">
        <v>94</v>
      </c>
      <c r="H264" s="7" t="s">
        <v>31</v>
      </c>
      <c r="I264" s="7" t="s">
        <v>94</v>
      </c>
      <c r="J264" s="7" t="s">
        <v>150</v>
      </c>
      <c r="K264" s="7">
        <v>4</v>
      </c>
      <c r="L264" s="7">
        <v>10032</v>
      </c>
      <c r="M264" s="7">
        <v>5</v>
      </c>
      <c r="N264" s="7">
        <v>2006.4</v>
      </c>
      <c r="O264" s="7">
        <v>6861.89</v>
      </c>
      <c r="P264" s="7">
        <v>42</v>
      </c>
      <c r="Q264" s="7">
        <v>45025.49</v>
      </c>
      <c r="R264" s="7" t="s">
        <v>33</v>
      </c>
      <c r="S264" s="7" t="s">
        <v>34</v>
      </c>
      <c r="T264" s="7" t="s">
        <v>70</v>
      </c>
      <c r="U264" s="7" t="s">
        <v>56</v>
      </c>
      <c r="V264" s="7" t="s">
        <v>57</v>
      </c>
      <c r="W264" s="7">
        <v>3</v>
      </c>
      <c r="X264" s="7" t="s">
        <v>38</v>
      </c>
      <c r="Y264" s="7">
        <v>3</v>
      </c>
      <c r="Z264" s="7" t="s">
        <v>47</v>
      </c>
    </row>
    <row r="265" spans="1:26" x14ac:dyDescent="0.35">
      <c r="A265" s="7" t="s">
        <v>581</v>
      </c>
      <c r="B265" s="8">
        <v>46033</v>
      </c>
      <c r="C265" s="7" t="s">
        <v>582</v>
      </c>
      <c r="D265" s="7" t="s">
        <v>42</v>
      </c>
      <c r="E265" s="7" t="s">
        <v>43</v>
      </c>
      <c r="F265" s="7">
        <v>59</v>
      </c>
      <c r="G265" s="7" t="s">
        <v>90</v>
      </c>
      <c r="H265" s="7" t="s">
        <v>31</v>
      </c>
      <c r="I265" s="7" t="s">
        <v>90</v>
      </c>
      <c r="J265" s="7" t="s">
        <v>32</v>
      </c>
      <c r="K265" s="7">
        <v>4</v>
      </c>
      <c r="L265" s="7">
        <v>9542</v>
      </c>
      <c r="M265" s="7">
        <v>20</v>
      </c>
      <c r="N265" s="7">
        <v>7633.6</v>
      </c>
      <c r="O265" s="7">
        <v>5496.19</v>
      </c>
      <c r="P265" s="7">
        <v>372</v>
      </c>
      <c r="Q265" s="7">
        <v>36402.589999999997</v>
      </c>
      <c r="R265" s="7" t="s">
        <v>45</v>
      </c>
      <c r="S265" s="7" t="s">
        <v>63</v>
      </c>
      <c r="T265" s="7" t="s">
        <v>95</v>
      </c>
      <c r="U265" s="7" t="s">
        <v>96</v>
      </c>
      <c r="V265" s="7" t="s">
        <v>57</v>
      </c>
      <c r="W265" s="7">
        <v>10</v>
      </c>
      <c r="X265" s="7" t="s">
        <v>47</v>
      </c>
      <c r="Y265" s="7">
        <v>3</v>
      </c>
      <c r="Z265" s="7" t="s">
        <v>91</v>
      </c>
    </row>
    <row r="266" spans="1:26" x14ac:dyDescent="0.35">
      <c r="A266" s="7" t="s">
        <v>583</v>
      </c>
      <c r="B266" s="8">
        <v>46009</v>
      </c>
      <c r="C266" s="7" t="s">
        <v>332</v>
      </c>
      <c r="D266" s="7" t="s">
        <v>111</v>
      </c>
      <c r="E266" s="7" t="s">
        <v>29</v>
      </c>
      <c r="F266" s="7">
        <v>41</v>
      </c>
      <c r="G266" s="7" t="s">
        <v>74</v>
      </c>
      <c r="H266" s="7" t="s">
        <v>31</v>
      </c>
      <c r="I266" s="7" t="s">
        <v>74</v>
      </c>
      <c r="J266" s="7" t="s">
        <v>150</v>
      </c>
      <c r="K266" s="7">
        <v>1</v>
      </c>
      <c r="L266" s="7">
        <v>9992</v>
      </c>
      <c r="M266" s="7">
        <v>10</v>
      </c>
      <c r="N266" s="7">
        <v>999.2</v>
      </c>
      <c r="O266" s="7">
        <v>1618.7</v>
      </c>
      <c r="P266" s="7">
        <v>323</v>
      </c>
      <c r="Q266" s="7">
        <v>10934.5</v>
      </c>
      <c r="R266" s="7" t="s">
        <v>33</v>
      </c>
      <c r="S266" s="7" t="s">
        <v>63</v>
      </c>
      <c r="T266" s="7" t="s">
        <v>103</v>
      </c>
      <c r="U266" s="7" t="s">
        <v>103</v>
      </c>
      <c r="V266" s="7" t="s">
        <v>57</v>
      </c>
      <c r="W266" s="7">
        <v>10</v>
      </c>
      <c r="X266" s="7" t="s">
        <v>47</v>
      </c>
      <c r="Y266" s="7">
        <v>4</v>
      </c>
      <c r="Z266" s="7" t="s">
        <v>58</v>
      </c>
    </row>
    <row r="267" spans="1:26" x14ac:dyDescent="0.35">
      <c r="A267" s="7" t="s">
        <v>584</v>
      </c>
      <c r="B267" s="8">
        <v>45940</v>
      </c>
      <c r="C267" s="7" t="s">
        <v>585</v>
      </c>
      <c r="D267" s="7" t="s">
        <v>108</v>
      </c>
      <c r="E267" s="7" t="s">
        <v>43</v>
      </c>
      <c r="F267" s="7">
        <v>25</v>
      </c>
      <c r="G267" s="7" t="s">
        <v>67</v>
      </c>
      <c r="H267" s="7" t="s">
        <v>68</v>
      </c>
      <c r="I267" s="7" t="s">
        <v>67</v>
      </c>
      <c r="J267" s="7" t="s">
        <v>112</v>
      </c>
      <c r="K267" s="7">
        <v>2</v>
      </c>
      <c r="L267" s="7">
        <v>2594</v>
      </c>
      <c r="M267" s="7">
        <v>5</v>
      </c>
      <c r="N267" s="7">
        <v>259.39999999999998</v>
      </c>
      <c r="O267" s="7">
        <v>887.15</v>
      </c>
      <c r="P267" s="7">
        <v>259</v>
      </c>
      <c r="Q267" s="7">
        <v>6074.75</v>
      </c>
      <c r="R267" s="7" t="s">
        <v>83</v>
      </c>
      <c r="S267" s="7" t="s">
        <v>34</v>
      </c>
      <c r="T267" s="7" t="s">
        <v>76</v>
      </c>
      <c r="U267" s="7" t="s">
        <v>77</v>
      </c>
      <c r="V267" s="7" t="s">
        <v>57</v>
      </c>
      <c r="W267" s="7">
        <v>10</v>
      </c>
      <c r="X267" s="7" t="s">
        <v>47</v>
      </c>
      <c r="Y267" s="7">
        <v>5</v>
      </c>
      <c r="Z267" s="7" t="s">
        <v>47</v>
      </c>
    </row>
    <row r="268" spans="1:26" x14ac:dyDescent="0.35">
      <c r="A268" s="7" t="s">
        <v>586</v>
      </c>
      <c r="B268" s="8">
        <v>46121</v>
      </c>
      <c r="C268" s="7" t="s">
        <v>587</v>
      </c>
      <c r="D268" s="7" t="s">
        <v>80</v>
      </c>
      <c r="E268" s="7" t="s">
        <v>43</v>
      </c>
      <c r="F268" s="7">
        <v>27</v>
      </c>
      <c r="G268" s="7" t="s">
        <v>51</v>
      </c>
      <c r="H268" s="7" t="s">
        <v>52</v>
      </c>
      <c r="I268" s="7" t="s">
        <v>51</v>
      </c>
      <c r="J268" s="7" t="s">
        <v>75</v>
      </c>
      <c r="K268" s="7">
        <v>3</v>
      </c>
      <c r="L268" s="7">
        <v>33711</v>
      </c>
      <c r="M268" s="7">
        <v>15</v>
      </c>
      <c r="N268" s="7">
        <v>15169.95</v>
      </c>
      <c r="O268" s="7">
        <v>15473.35</v>
      </c>
      <c r="P268" s="7">
        <v>84</v>
      </c>
      <c r="Q268" s="7">
        <v>101520.4</v>
      </c>
      <c r="R268" s="7" t="s">
        <v>33</v>
      </c>
      <c r="S268" s="7" t="s">
        <v>34</v>
      </c>
      <c r="T268" s="7" t="s">
        <v>84</v>
      </c>
      <c r="U268" s="7" t="s">
        <v>85</v>
      </c>
      <c r="V268" s="7" t="s">
        <v>86</v>
      </c>
      <c r="W268" s="7">
        <v>6</v>
      </c>
      <c r="X268" s="7" t="s">
        <v>47</v>
      </c>
      <c r="Y268" s="7">
        <v>5</v>
      </c>
      <c r="Z268" s="7" t="s">
        <v>39</v>
      </c>
    </row>
    <row r="269" spans="1:26" x14ac:dyDescent="0.35">
      <c r="A269" s="7" t="s">
        <v>588</v>
      </c>
      <c r="B269" s="8">
        <v>45821</v>
      </c>
      <c r="C269" s="7" t="s">
        <v>145</v>
      </c>
      <c r="D269" s="7" t="s">
        <v>66</v>
      </c>
      <c r="E269" s="7" t="s">
        <v>29</v>
      </c>
      <c r="F269" s="7">
        <v>41</v>
      </c>
      <c r="G269" s="7" t="s">
        <v>94</v>
      </c>
      <c r="H269" s="7" t="s">
        <v>31</v>
      </c>
      <c r="I269" s="7" t="s">
        <v>94</v>
      </c>
      <c r="J269" s="7" t="s">
        <v>62</v>
      </c>
      <c r="K269" s="7">
        <v>5</v>
      </c>
      <c r="L269" s="7">
        <v>28384</v>
      </c>
      <c r="M269" s="7">
        <v>20</v>
      </c>
      <c r="N269" s="7">
        <v>28384</v>
      </c>
      <c r="O269" s="7">
        <v>20436.48</v>
      </c>
      <c r="P269" s="7">
        <v>302</v>
      </c>
      <c r="Q269" s="7">
        <v>134274.48000000001</v>
      </c>
      <c r="R269" s="7" t="s">
        <v>33</v>
      </c>
      <c r="S269" s="7" t="s">
        <v>63</v>
      </c>
      <c r="T269" s="7" t="s">
        <v>76</v>
      </c>
      <c r="U269" s="7" t="s">
        <v>77</v>
      </c>
      <c r="V269" s="7" t="s">
        <v>57</v>
      </c>
      <c r="W269" s="7">
        <v>7</v>
      </c>
      <c r="X269" s="7" t="s">
        <v>38</v>
      </c>
      <c r="Y269" s="7">
        <v>3</v>
      </c>
      <c r="Z269" s="7" t="s">
        <v>47</v>
      </c>
    </row>
    <row r="270" spans="1:26" x14ac:dyDescent="0.35">
      <c r="A270" s="7" t="s">
        <v>589</v>
      </c>
      <c r="B270" s="8">
        <v>46092</v>
      </c>
      <c r="C270" s="7" t="s">
        <v>590</v>
      </c>
      <c r="D270" s="7" t="s">
        <v>89</v>
      </c>
      <c r="E270" s="7" t="s">
        <v>43</v>
      </c>
      <c r="F270" s="7">
        <v>29</v>
      </c>
      <c r="G270" s="7" t="s">
        <v>51</v>
      </c>
      <c r="H270" s="7" t="s">
        <v>52</v>
      </c>
      <c r="I270" s="7" t="s">
        <v>51</v>
      </c>
      <c r="J270" s="7" t="s">
        <v>69</v>
      </c>
      <c r="K270" s="7">
        <v>3</v>
      </c>
      <c r="L270" s="7">
        <v>35019</v>
      </c>
      <c r="M270" s="7">
        <v>15</v>
      </c>
      <c r="N270" s="7">
        <v>15758.55</v>
      </c>
      <c r="O270" s="7">
        <v>16073.72</v>
      </c>
      <c r="P270" s="7">
        <v>151</v>
      </c>
      <c r="Q270" s="7">
        <v>105523.17</v>
      </c>
      <c r="R270" s="7" t="s">
        <v>83</v>
      </c>
      <c r="S270" s="7" t="s">
        <v>63</v>
      </c>
      <c r="T270" s="7" t="s">
        <v>103</v>
      </c>
      <c r="U270" s="7" t="s">
        <v>103</v>
      </c>
      <c r="V270" s="7" t="s">
        <v>57</v>
      </c>
      <c r="W270" s="7">
        <v>3</v>
      </c>
      <c r="X270" s="7" t="s">
        <v>38</v>
      </c>
      <c r="Y270" s="7">
        <v>5</v>
      </c>
      <c r="Z270" s="7" t="s">
        <v>58</v>
      </c>
    </row>
    <row r="271" spans="1:26" x14ac:dyDescent="0.35">
      <c r="A271" s="7" t="s">
        <v>591</v>
      </c>
      <c r="B271" s="8">
        <v>45800</v>
      </c>
      <c r="C271" s="7" t="s">
        <v>592</v>
      </c>
      <c r="D271" s="7" t="s">
        <v>108</v>
      </c>
      <c r="E271" s="7" t="s">
        <v>43</v>
      </c>
      <c r="F271" s="7">
        <v>59</v>
      </c>
      <c r="G271" s="7" t="s">
        <v>30</v>
      </c>
      <c r="H271" s="7" t="s">
        <v>31</v>
      </c>
      <c r="I271" s="7" t="s">
        <v>30</v>
      </c>
      <c r="J271" s="7" t="s">
        <v>32</v>
      </c>
      <c r="K271" s="7">
        <v>3</v>
      </c>
      <c r="L271" s="7">
        <v>19289</v>
      </c>
      <c r="M271" s="7">
        <v>10</v>
      </c>
      <c r="N271" s="7">
        <v>5786.7</v>
      </c>
      <c r="O271" s="7">
        <v>9374.4500000000007</v>
      </c>
      <c r="P271" s="7">
        <v>261</v>
      </c>
      <c r="Q271" s="7">
        <v>61715.75</v>
      </c>
      <c r="R271" s="7" t="s">
        <v>33</v>
      </c>
      <c r="S271" s="7" t="s">
        <v>34</v>
      </c>
      <c r="T271" s="7" t="s">
        <v>46</v>
      </c>
      <c r="U271" s="7" t="s">
        <v>36</v>
      </c>
      <c r="V271" s="7" t="s">
        <v>37</v>
      </c>
      <c r="W271" s="7">
        <v>4</v>
      </c>
      <c r="X271" s="7" t="s">
        <v>38</v>
      </c>
      <c r="Y271" s="7">
        <v>3</v>
      </c>
      <c r="Z271" s="7" t="s">
        <v>39</v>
      </c>
    </row>
    <row r="272" spans="1:26" x14ac:dyDescent="0.35">
      <c r="A272" s="7" t="s">
        <v>593</v>
      </c>
      <c r="B272" s="8">
        <v>46015</v>
      </c>
      <c r="C272" s="7" t="s">
        <v>423</v>
      </c>
      <c r="D272" s="7" t="s">
        <v>66</v>
      </c>
      <c r="E272" s="7" t="s">
        <v>29</v>
      </c>
      <c r="F272" s="7">
        <v>44</v>
      </c>
      <c r="G272" s="7" t="s">
        <v>99</v>
      </c>
      <c r="H272" s="7" t="s">
        <v>52</v>
      </c>
      <c r="I272" s="7" t="s">
        <v>99</v>
      </c>
      <c r="J272" s="7" t="s">
        <v>62</v>
      </c>
      <c r="K272" s="7">
        <v>4</v>
      </c>
      <c r="L272" s="7">
        <v>47723</v>
      </c>
      <c r="M272" s="7">
        <v>10</v>
      </c>
      <c r="N272" s="7">
        <v>19089.2</v>
      </c>
      <c r="O272" s="7">
        <v>30924.5</v>
      </c>
      <c r="P272" s="7">
        <v>497</v>
      </c>
      <c r="Q272" s="7">
        <v>203224.3</v>
      </c>
      <c r="R272" s="7" t="s">
        <v>83</v>
      </c>
      <c r="S272" s="7" t="s">
        <v>63</v>
      </c>
      <c r="T272" s="7" t="s">
        <v>35</v>
      </c>
      <c r="U272" s="7" t="s">
        <v>36</v>
      </c>
      <c r="V272" s="7" t="s">
        <v>37</v>
      </c>
      <c r="W272" s="7">
        <v>8</v>
      </c>
      <c r="X272" s="7" t="s">
        <v>38</v>
      </c>
      <c r="Y272" s="7">
        <v>1</v>
      </c>
      <c r="Z272" s="7" t="s">
        <v>39</v>
      </c>
    </row>
    <row r="273" spans="1:26" x14ac:dyDescent="0.35">
      <c r="A273" s="7" t="s">
        <v>594</v>
      </c>
      <c r="B273" s="8">
        <v>46001</v>
      </c>
      <c r="C273" s="7" t="s">
        <v>417</v>
      </c>
      <c r="D273" s="7" t="s">
        <v>50</v>
      </c>
      <c r="E273" s="7" t="s">
        <v>29</v>
      </c>
      <c r="F273" s="7">
        <v>44</v>
      </c>
      <c r="G273" s="7" t="s">
        <v>44</v>
      </c>
      <c r="H273" s="7" t="s">
        <v>31</v>
      </c>
      <c r="I273" s="7" t="s">
        <v>44</v>
      </c>
      <c r="J273" s="7" t="s">
        <v>53</v>
      </c>
      <c r="K273" s="7">
        <v>5</v>
      </c>
      <c r="L273" s="7">
        <v>36579</v>
      </c>
      <c r="M273" s="7">
        <v>5</v>
      </c>
      <c r="N273" s="7">
        <v>9144.75</v>
      </c>
      <c r="O273" s="7">
        <v>31275.040000000001</v>
      </c>
      <c r="P273" s="7">
        <v>326</v>
      </c>
      <c r="Q273" s="7">
        <v>205351.29</v>
      </c>
      <c r="R273" s="7" t="s">
        <v>83</v>
      </c>
      <c r="S273" s="7" t="s">
        <v>63</v>
      </c>
      <c r="T273" s="7" t="s">
        <v>95</v>
      </c>
      <c r="U273" s="7" t="s">
        <v>96</v>
      </c>
      <c r="V273" s="7" t="s">
        <v>57</v>
      </c>
      <c r="W273" s="7">
        <v>4</v>
      </c>
      <c r="X273" s="7" t="s">
        <v>38</v>
      </c>
      <c r="Y273" s="7">
        <v>4</v>
      </c>
      <c r="Z273" s="7" t="s">
        <v>58</v>
      </c>
    </row>
    <row r="274" spans="1:26" x14ac:dyDescent="0.35">
      <c r="A274" s="7" t="s">
        <v>595</v>
      </c>
      <c r="B274" s="8">
        <v>46085</v>
      </c>
      <c r="C274" s="7" t="s">
        <v>596</v>
      </c>
      <c r="D274" s="7" t="s">
        <v>61</v>
      </c>
      <c r="E274" s="7" t="s">
        <v>43</v>
      </c>
      <c r="F274" s="7">
        <v>28</v>
      </c>
      <c r="G274" s="7" t="s">
        <v>30</v>
      </c>
      <c r="H274" s="7" t="s">
        <v>31</v>
      </c>
      <c r="I274" s="7" t="s">
        <v>30</v>
      </c>
      <c r="J274" s="7" t="s">
        <v>150</v>
      </c>
      <c r="K274" s="7">
        <v>2</v>
      </c>
      <c r="L274" s="7">
        <v>30501</v>
      </c>
      <c r="M274" s="7">
        <v>10</v>
      </c>
      <c r="N274" s="7">
        <v>6100.2</v>
      </c>
      <c r="O274" s="7">
        <v>9882.32</v>
      </c>
      <c r="P274" s="7">
        <v>215</v>
      </c>
      <c r="Q274" s="7">
        <v>64999.12</v>
      </c>
      <c r="R274" s="7" t="s">
        <v>54</v>
      </c>
      <c r="S274" s="7" t="s">
        <v>63</v>
      </c>
      <c r="T274" s="7" t="s">
        <v>95</v>
      </c>
      <c r="U274" s="7" t="s">
        <v>96</v>
      </c>
      <c r="V274" s="7" t="s">
        <v>57</v>
      </c>
      <c r="W274" s="7">
        <v>8</v>
      </c>
      <c r="X274" s="7" t="s">
        <v>38</v>
      </c>
      <c r="Y274" s="7">
        <v>2</v>
      </c>
      <c r="Z274" s="7" t="s">
        <v>47</v>
      </c>
    </row>
    <row r="275" spans="1:26" x14ac:dyDescent="0.35">
      <c r="A275" s="7" t="s">
        <v>597</v>
      </c>
      <c r="B275" s="8">
        <v>45908</v>
      </c>
      <c r="C275" s="7" t="s">
        <v>598</v>
      </c>
      <c r="D275" s="7" t="s">
        <v>42</v>
      </c>
      <c r="E275" s="7" t="s">
        <v>29</v>
      </c>
      <c r="F275" s="7">
        <v>19</v>
      </c>
      <c r="G275" s="7" t="s">
        <v>44</v>
      </c>
      <c r="H275" s="7" t="s">
        <v>31</v>
      </c>
      <c r="I275" s="7" t="s">
        <v>44</v>
      </c>
      <c r="J275" s="7" t="s">
        <v>75</v>
      </c>
      <c r="K275" s="7">
        <v>3</v>
      </c>
      <c r="L275" s="7">
        <v>35905</v>
      </c>
      <c r="M275" s="7">
        <v>20</v>
      </c>
      <c r="N275" s="7">
        <v>21543</v>
      </c>
      <c r="O275" s="7">
        <v>15510.96</v>
      </c>
      <c r="P275" s="7">
        <v>69</v>
      </c>
      <c r="Q275" s="7">
        <v>101751.96</v>
      </c>
      <c r="R275" s="7" t="s">
        <v>83</v>
      </c>
      <c r="S275" s="7" t="s">
        <v>63</v>
      </c>
      <c r="T275" s="7" t="s">
        <v>84</v>
      </c>
      <c r="U275" s="7" t="s">
        <v>85</v>
      </c>
      <c r="V275" s="7" t="s">
        <v>86</v>
      </c>
      <c r="W275" s="7">
        <v>6</v>
      </c>
      <c r="X275" s="7" t="s">
        <v>38</v>
      </c>
      <c r="Y275" s="7">
        <v>4</v>
      </c>
      <c r="Z275" s="7" t="s">
        <v>47</v>
      </c>
    </row>
    <row r="276" spans="1:26" x14ac:dyDescent="0.35">
      <c r="A276" s="7" t="s">
        <v>599</v>
      </c>
      <c r="B276" s="8">
        <v>45871</v>
      </c>
      <c r="C276" s="7" t="s">
        <v>120</v>
      </c>
      <c r="D276" s="7" t="s">
        <v>111</v>
      </c>
      <c r="E276" s="7" t="s">
        <v>43</v>
      </c>
      <c r="F276" s="7">
        <v>38</v>
      </c>
      <c r="G276" s="7" t="s">
        <v>139</v>
      </c>
      <c r="H276" s="7" t="s">
        <v>31</v>
      </c>
      <c r="I276" s="7" t="s">
        <v>139</v>
      </c>
      <c r="J276" s="7" t="s">
        <v>53</v>
      </c>
      <c r="K276" s="7">
        <v>3</v>
      </c>
      <c r="L276" s="7">
        <v>16019</v>
      </c>
      <c r="M276" s="7">
        <v>10</v>
      </c>
      <c r="N276" s="7">
        <v>4805.7</v>
      </c>
      <c r="O276" s="7">
        <v>7785.23</v>
      </c>
      <c r="P276" s="7">
        <v>9</v>
      </c>
      <c r="Q276" s="7">
        <v>51045.53</v>
      </c>
      <c r="R276" s="7" t="s">
        <v>83</v>
      </c>
      <c r="S276" s="7" t="s">
        <v>63</v>
      </c>
      <c r="T276" s="7" t="s">
        <v>84</v>
      </c>
      <c r="U276" s="7" t="s">
        <v>85</v>
      </c>
      <c r="V276" s="7" t="s">
        <v>86</v>
      </c>
      <c r="W276" s="7">
        <v>4</v>
      </c>
      <c r="X276" s="7" t="s">
        <v>38</v>
      </c>
      <c r="Y276" s="7">
        <v>4</v>
      </c>
      <c r="Z276" s="7" t="s">
        <v>58</v>
      </c>
    </row>
    <row r="277" spans="1:26" x14ac:dyDescent="0.35">
      <c r="A277" s="7" t="s">
        <v>600</v>
      </c>
      <c r="B277" s="8">
        <v>45877</v>
      </c>
      <c r="C277" s="7" t="s">
        <v>601</v>
      </c>
      <c r="D277" s="7" t="s">
        <v>89</v>
      </c>
      <c r="E277" s="7" t="s">
        <v>29</v>
      </c>
      <c r="F277" s="7">
        <v>22</v>
      </c>
      <c r="G277" s="7" t="s">
        <v>94</v>
      </c>
      <c r="H277" s="7" t="s">
        <v>31</v>
      </c>
      <c r="I277" s="7" t="s">
        <v>94</v>
      </c>
      <c r="J277" s="7" t="s">
        <v>53</v>
      </c>
      <c r="K277" s="7">
        <v>4</v>
      </c>
      <c r="L277" s="7">
        <v>19232</v>
      </c>
      <c r="M277" s="7">
        <v>10</v>
      </c>
      <c r="N277" s="7">
        <v>7692.8</v>
      </c>
      <c r="O277" s="7">
        <v>12462.34</v>
      </c>
      <c r="P277" s="7">
        <v>295</v>
      </c>
      <c r="Q277" s="7">
        <v>81992.539999999994</v>
      </c>
      <c r="R277" s="7" t="s">
        <v>54</v>
      </c>
      <c r="S277" s="7" t="s">
        <v>63</v>
      </c>
      <c r="T277" s="7" t="s">
        <v>35</v>
      </c>
      <c r="U277" s="7" t="s">
        <v>36</v>
      </c>
      <c r="V277" s="7" t="s">
        <v>37</v>
      </c>
      <c r="W277" s="7">
        <v>6</v>
      </c>
      <c r="X277" s="7" t="s">
        <v>38</v>
      </c>
      <c r="Y277" s="7">
        <v>5</v>
      </c>
      <c r="Z277" s="7" t="s">
        <v>58</v>
      </c>
    </row>
    <row r="278" spans="1:26" x14ac:dyDescent="0.35">
      <c r="A278" s="7" t="s">
        <v>602</v>
      </c>
      <c r="B278" s="8">
        <v>45978</v>
      </c>
      <c r="C278" s="7" t="s">
        <v>603</v>
      </c>
      <c r="D278" s="7" t="s">
        <v>50</v>
      </c>
      <c r="E278" s="7" t="s">
        <v>29</v>
      </c>
      <c r="F278" s="7">
        <v>57</v>
      </c>
      <c r="G278" s="7" t="s">
        <v>74</v>
      </c>
      <c r="H278" s="7" t="s">
        <v>31</v>
      </c>
      <c r="I278" s="7" t="s">
        <v>74</v>
      </c>
      <c r="J278" s="7" t="s">
        <v>102</v>
      </c>
      <c r="K278" s="7">
        <v>3</v>
      </c>
      <c r="L278" s="7">
        <v>26220</v>
      </c>
      <c r="M278" s="7">
        <v>5</v>
      </c>
      <c r="N278" s="7">
        <v>3933</v>
      </c>
      <c r="O278" s="7">
        <v>13450.86</v>
      </c>
      <c r="P278" s="7">
        <v>337</v>
      </c>
      <c r="Q278" s="7">
        <v>88514.86</v>
      </c>
      <c r="R278" s="7" t="s">
        <v>83</v>
      </c>
      <c r="S278" s="7" t="s">
        <v>34</v>
      </c>
      <c r="T278" s="7" t="s">
        <v>46</v>
      </c>
      <c r="U278" s="7" t="s">
        <v>36</v>
      </c>
      <c r="V278" s="7" t="s">
        <v>37</v>
      </c>
      <c r="W278" s="7">
        <v>9</v>
      </c>
      <c r="X278" s="7" t="s">
        <v>47</v>
      </c>
      <c r="Y278" s="7">
        <v>5</v>
      </c>
      <c r="Z278" s="7" t="s">
        <v>47</v>
      </c>
    </row>
    <row r="279" spans="1:26" x14ac:dyDescent="0.35">
      <c r="A279" s="7" t="s">
        <v>604</v>
      </c>
      <c r="B279" s="8">
        <v>45872</v>
      </c>
      <c r="C279" s="7" t="s">
        <v>118</v>
      </c>
      <c r="D279" s="7" t="s">
        <v>73</v>
      </c>
      <c r="E279" s="7" t="s">
        <v>43</v>
      </c>
      <c r="F279" s="7">
        <v>60</v>
      </c>
      <c r="G279" s="7" t="s">
        <v>30</v>
      </c>
      <c r="H279" s="7" t="s">
        <v>31</v>
      </c>
      <c r="I279" s="7" t="s">
        <v>30</v>
      </c>
      <c r="J279" s="7" t="s">
        <v>150</v>
      </c>
      <c r="K279" s="7">
        <v>2</v>
      </c>
      <c r="L279" s="7">
        <v>8816</v>
      </c>
      <c r="M279" s="7">
        <v>20</v>
      </c>
      <c r="N279" s="7">
        <v>3526.4</v>
      </c>
      <c r="O279" s="7">
        <v>2539.0100000000002</v>
      </c>
      <c r="P279" s="7">
        <v>394</v>
      </c>
      <c r="Q279" s="7">
        <v>17038.61</v>
      </c>
      <c r="R279" s="7" t="s">
        <v>45</v>
      </c>
      <c r="S279" s="7" t="s">
        <v>34</v>
      </c>
      <c r="T279" s="7" t="s">
        <v>46</v>
      </c>
      <c r="U279" s="7" t="s">
        <v>36</v>
      </c>
      <c r="V279" s="7" t="s">
        <v>37</v>
      </c>
      <c r="W279" s="7">
        <v>5</v>
      </c>
      <c r="X279" s="7" t="s">
        <v>38</v>
      </c>
      <c r="Y279" s="7">
        <v>4</v>
      </c>
      <c r="Z279" s="7" t="s">
        <v>47</v>
      </c>
    </row>
    <row r="280" spans="1:26" x14ac:dyDescent="0.35">
      <c r="A280" s="7" t="s">
        <v>605</v>
      </c>
      <c r="B280" s="8">
        <v>45773</v>
      </c>
      <c r="C280" s="7" t="s">
        <v>606</v>
      </c>
      <c r="D280" s="7" t="s">
        <v>80</v>
      </c>
      <c r="E280" s="7" t="s">
        <v>43</v>
      </c>
      <c r="F280" s="7">
        <v>32</v>
      </c>
      <c r="G280" s="7" t="s">
        <v>139</v>
      </c>
      <c r="H280" s="7" t="s">
        <v>31</v>
      </c>
      <c r="I280" s="7" t="s">
        <v>139</v>
      </c>
      <c r="J280" s="7" t="s">
        <v>69</v>
      </c>
      <c r="K280" s="7">
        <v>1</v>
      </c>
      <c r="L280" s="7">
        <v>21091</v>
      </c>
      <c r="M280" s="7">
        <v>10</v>
      </c>
      <c r="N280" s="7">
        <v>2109.1</v>
      </c>
      <c r="O280" s="7">
        <v>3416.74</v>
      </c>
      <c r="P280" s="7">
        <v>177</v>
      </c>
      <c r="Q280" s="7">
        <v>22575.64</v>
      </c>
      <c r="R280" s="7" t="s">
        <v>54</v>
      </c>
      <c r="S280" s="7" t="s">
        <v>63</v>
      </c>
      <c r="T280" s="7" t="s">
        <v>95</v>
      </c>
      <c r="U280" s="7" t="s">
        <v>96</v>
      </c>
      <c r="V280" s="7" t="s">
        <v>57</v>
      </c>
      <c r="W280" s="7">
        <v>1</v>
      </c>
      <c r="X280" s="7" t="s">
        <v>47</v>
      </c>
      <c r="Y280" s="7">
        <v>1</v>
      </c>
      <c r="Z280" s="7" t="s">
        <v>39</v>
      </c>
    </row>
    <row r="281" spans="1:26" x14ac:dyDescent="0.35">
      <c r="A281" s="7" t="s">
        <v>607</v>
      </c>
      <c r="B281" s="8">
        <v>46032</v>
      </c>
      <c r="C281" s="7" t="s">
        <v>538</v>
      </c>
      <c r="D281" s="7" t="s">
        <v>50</v>
      </c>
      <c r="E281" s="7" t="s">
        <v>29</v>
      </c>
      <c r="F281" s="7">
        <v>19</v>
      </c>
      <c r="G281" s="7" t="s">
        <v>94</v>
      </c>
      <c r="H281" s="7" t="s">
        <v>31</v>
      </c>
      <c r="I281" s="7" t="s">
        <v>94</v>
      </c>
      <c r="J281" s="7" t="s">
        <v>69</v>
      </c>
      <c r="K281" s="7">
        <v>2</v>
      </c>
      <c r="L281" s="7">
        <v>46647</v>
      </c>
      <c r="M281" s="7">
        <v>0</v>
      </c>
      <c r="N281" s="7">
        <v>0</v>
      </c>
      <c r="O281" s="7">
        <v>16792.919999999998</v>
      </c>
      <c r="P281" s="7">
        <v>477</v>
      </c>
      <c r="Q281" s="7">
        <v>110563.92</v>
      </c>
      <c r="R281" s="7" t="s">
        <v>33</v>
      </c>
      <c r="S281" s="7" t="s">
        <v>34</v>
      </c>
      <c r="T281" s="7" t="s">
        <v>103</v>
      </c>
      <c r="U281" s="7" t="s">
        <v>103</v>
      </c>
      <c r="V281" s="7" t="s">
        <v>57</v>
      </c>
      <c r="W281" s="7">
        <v>6</v>
      </c>
      <c r="X281" s="7" t="s">
        <v>38</v>
      </c>
      <c r="Y281" s="7">
        <v>2</v>
      </c>
      <c r="Z281" s="7" t="s">
        <v>58</v>
      </c>
    </row>
    <row r="282" spans="1:26" x14ac:dyDescent="0.35">
      <c r="A282" s="7" t="s">
        <v>608</v>
      </c>
      <c r="B282" s="8">
        <v>46042</v>
      </c>
      <c r="C282" s="7" t="s">
        <v>609</v>
      </c>
      <c r="D282" s="7" t="s">
        <v>80</v>
      </c>
      <c r="E282" s="7" t="s">
        <v>43</v>
      </c>
      <c r="F282" s="7">
        <v>57</v>
      </c>
      <c r="G282" s="7" t="s">
        <v>30</v>
      </c>
      <c r="H282" s="7" t="s">
        <v>31</v>
      </c>
      <c r="I282" s="7" t="s">
        <v>30</v>
      </c>
      <c r="J282" s="7" t="s">
        <v>53</v>
      </c>
      <c r="K282" s="7">
        <v>1</v>
      </c>
      <c r="L282" s="7">
        <v>46084</v>
      </c>
      <c r="M282" s="7">
        <v>10</v>
      </c>
      <c r="N282" s="7">
        <v>4608.3999999999996</v>
      </c>
      <c r="O282" s="7">
        <v>7465.61</v>
      </c>
      <c r="P282" s="7">
        <v>166</v>
      </c>
      <c r="Q282" s="7">
        <v>49107.21</v>
      </c>
      <c r="R282" s="7" t="s">
        <v>33</v>
      </c>
      <c r="S282" s="7" t="s">
        <v>63</v>
      </c>
      <c r="T282" s="7" t="s">
        <v>95</v>
      </c>
      <c r="U282" s="7" t="s">
        <v>96</v>
      </c>
      <c r="V282" s="7" t="s">
        <v>57</v>
      </c>
      <c r="W282" s="7">
        <v>4</v>
      </c>
      <c r="X282" s="7" t="s">
        <v>47</v>
      </c>
      <c r="Y282" s="7">
        <v>3</v>
      </c>
      <c r="Z282" s="7" t="s">
        <v>58</v>
      </c>
    </row>
    <row r="283" spans="1:26" x14ac:dyDescent="0.35">
      <c r="A283" s="7" t="s">
        <v>610</v>
      </c>
      <c r="B283" s="8">
        <v>46115</v>
      </c>
      <c r="C283" s="7" t="s">
        <v>611</v>
      </c>
      <c r="D283" s="7" t="s">
        <v>111</v>
      </c>
      <c r="E283" s="7" t="s">
        <v>29</v>
      </c>
      <c r="F283" s="7">
        <v>27</v>
      </c>
      <c r="G283" s="7" t="s">
        <v>90</v>
      </c>
      <c r="H283" s="7" t="s">
        <v>31</v>
      </c>
      <c r="I283" s="7" t="s">
        <v>90</v>
      </c>
      <c r="J283" s="7" t="s">
        <v>53</v>
      </c>
      <c r="K283" s="7">
        <v>2</v>
      </c>
      <c r="L283" s="7">
        <v>13526</v>
      </c>
      <c r="M283" s="7">
        <v>0</v>
      </c>
      <c r="N283" s="7">
        <v>0</v>
      </c>
      <c r="O283" s="7">
        <v>4869.3599999999997</v>
      </c>
      <c r="P283" s="7">
        <v>286</v>
      </c>
      <c r="Q283" s="7">
        <v>32207.360000000001</v>
      </c>
      <c r="R283" s="7" t="s">
        <v>45</v>
      </c>
      <c r="S283" s="7" t="s">
        <v>63</v>
      </c>
      <c r="T283" s="7" t="s">
        <v>95</v>
      </c>
      <c r="U283" s="7" t="s">
        <v>96</v>
      </c>
      <c r="V283" s="7" t="s">
        <v>57</v>
      </c>
      <c r="W283" s="7">
        <v>8</v>
      </c>
      <c r="X283" s="7" t="s">
        <v>38</v>
      </c>
      <c r="Y283" s="7">
        <v>5</v>
      </c>
      <c r="Z283" s="7" t="s">
        <v>39</v>
      </c>
    </row>
    <row r="284" spans="1:26" x14ac:dyDescent="0.35">
      <c r="A284" s="7" t="s">
        <v>612</v>
      </c>
      <c r="B284" s="8">
        <v>45908</v>
      </c>
      <c r="C284" s="7" t="s">
        <v>203</v>
      </c>
      <c r="D284" s="7" t="s">
        <v>73</v>
      </c>
      <c r="E284" s="7" t="s">
        <v>29</v>
      </c>
      <c r="F284" s="7">
        <v>23</v>
      </c>
      <c r="G284" s="7" t="s">
        <v>94</v>
      </c>
      <c r="H284" s="7" t="s">
        <v>31</v>
      </c>
      <c r="I284" s="7" t="s">
        <v>94</v>
      </c>
      <c r="J284" s="7" t="s">
        <v>150</v>
      </c>
      <c r="K284" s="7">
        <v>2</v>
      </c>
      <c r="L284" s="7">
        <v>24594</v>
      </c>
      <c r="M284" s="7">
        <v>15</v>
      </c>
      <c r="N284" s="7">
        <v>7378.2</v>
      </c>
      <c r="O284" s="7">
        <v>7525.76</v>
      </c>
      <c r="P284" s="7">
        <v>423</v>
      </c>
      <c r="Q284" s="7">
        <v>49758.559999999998</v>
      </c>
      <c r="R284" s="7" t="s">
        <v>33</v>
      </c>
      <c r="S284" s="7" t="s">
        <v>34</v>
      </c>
      <c r="T284" s="7" t="s">
        <v>95</v>
      </c>
      <c r="U284" s="7" t="s">
        <v>96</v>
      </c>
      <c r="V284" s="7" t="s">
        <v>57</v>
      </c>
      <c r="W284" s="7">
        <v>5</v>
      </c>
      <c r="X284" s="7" t="s">
        <v>47</v>
      </c>
      <c r="Y284" s="7">
        <v>3</v>
      </c>
      <c r="Z284" s="7" t="s">
        <v>58</v>
      </c>
    </row>
    <row r="285" spans="1:26" x14ac:dyDescent="0.35">
      <c r="A285" s="7" t="s">
        <v>613</v>
      </c>
      <c r="B285" s="8">
        <v>46093</v>
      </c>
      <c r="C285" s="7" t="s">
        <v>614</v>
      </c>
      <c r="D285" s="7" t="s">
        <v>66</v>
      </c>
      <c r="E285" s="7" t="s">
        <v>43</v>
      </c>
      <c r="F285" s="7">
        <v>48</v>
      </c>
      <c r="G285" s="7" t="s">
        <v>74</v>
      </c>
      <c r="H285" s="7" t="s">
        <v>31</v>
      </c>
      <c r="I285" s="7" t="s">
        <v>74</v>
      </c>
      <c r="J285" s="7" t="s">
        <v>53</v>
      </c>
      <c r="K285" s="7">
        <v>1</v>
      </c>
      <c r="L285" s="7">
        <v>8792</v>
      </c>
      <c r="M285" s="7">
        <v>20</v>
      </c>
      <c r="N285" s="7">
        <v>1758.4</v>
      </c>
      <c r="O285" s="7">
        <v>1266.05</v>
      </c>
      <c r="P285" s="7">
        <v>83</v>
      </c>
      <c r="Q285" s="7">
        <v>8382.65</v>
      </c>
      <c r="R285" s="7" t="s">
        <v>33</v>
      </c>
      <c r="S285" s="7" t="s">
        <v>34</v>
      </c>
      <c r="T285" s="7" t="s">
        <v>46</v>
      </c>
      <c r="U285" s="7" t="s">
        <v>36</v>
      </c>
      <c r="V285" s="7" t="s">
        <v>37</v>
      </c>
      <c r="W285" s="7">
        <v>3</v>
      </c>
      <c r="X285" s="7" t="s">
        <v>47</v>
      </c>
      <c r="Y285" s="7">
        <v>2</v>
      </c>
      <c r="Z285" s="7" t="s">
        <v>58</v>
      </c>
    </row>
    <row r="286" spans="1:26" x14ac:dyDescent="0.35">
      <c r="A286" s="7" t="s">
        <v>615</v>
      </c>
      <c r="B286" s="8">
        <v>45830</v>
      </c>
      <c r="C286" s="7" t="s">
        <v>342</v>
      </c>
      <c r="D286" s="7" t="s">
        <v>80</v>
      </c>
      <c r="E286" s="7" t="s">
        <v>29</v>
      </c>
      <c r="F286" s="7">
        <v>44</v>
      </c>
      <c r="G286" s="7" t="s">
        <v>94</v>
      </c>
      <c r="H286" s="7" t="s">
        <v>31</v>
      </c>
      <c r="I286" s="7" t="s">
        <v>94</v>
      </c>
      <c r="J286" s="7" t="s">
        <v>75</v>
      </c>
      <c r="K286" s="7">
        <v>2</v>
      </c>
      <c r="L286" s="7">
        <v>39070</v>
      </c>
      <c r="M286" s="7">
        <v>0</v>
      </c>
      <c r="N286" s="7">
        <v>0</v>
      </c>
      <c r="O286" s="7">
        <v>14065.2</v>
      </c>
      <c r="P286" s="7">
        <v>255</v>
      </c>
      <c r="Q286" s="7">
        <v>92460.2</v>
      </c>
      <c r="R286" s="7" t="s">
        <v>33</v>
      </c>
      <c r="S286" s="7" t="s">
        <v>63</v>
      </c>
      <c r="T286" s="7" t="s">
        <v>35</v>
      </c>
      <c r="U286" s="7" t="s">
        <v>36</v>
      </c>
      <c r="V286" s="7" t="s">
        <v>37</v>
      </c>
      <c r="W286" s="7">
        <v>9</v>
      </c>
      <c r="X286" s="7" t="s">
        <v>47</v>
      </c>
      <c r="Y286" s="7">
        <v>5</v>
      </c>
      <c r="Z286" s="7" t="s">
        <v>58</v>
      </c>
    </row>
    <row r="287" spans="1:26" x14ac:dyDescent="0.35">
      <c r="A287" s="7" t="s">
        <v>616</v>
      </c>
      <c r="B287" s="8">
        <v>46091</v>
      </c>
      <c r="C287" s="7" t="s">
        <v>617</v>
      </c>
      <c r="D287" s="7" t="s">
        <v>42</v>
      </c>
      <c r="E287" s="7" t="s">
        <v>43</v>
      </c>
      <c r="F287" s="7">
        <v>29</v>
      </c>
      <c r="G287" s="7" t="s">
        <v>74</v>
      </c>
      <c r="H287" s="7" t="s">
        <v>31</v>
      </c>
      <c r="I287" s="7" t="s">
        <v>74</v>
      </c>
      <c r="J287" s="7" t="s">
        <v>32</v>
      </c>
      <c r="K287" s="7">
        <v>2</v>
      </c>
      <c r="L287" s="7">
        <v>4186</v>
      </c>
      <c r="M287" s="7">
        <v>15</v>
      </c>
      <c r="N287" s="7">
        <v>1255.8</v>
      </c>
      <c r="O287" s="7">
        <v>1280.92</v>
      </c>
      <c r="P287" s="7">
        <v>320</v>
      </c>
      <c r="Q287" s="7">
        <v>8717.1200000000008</v>
      </c>
      <c r="R287" s="7" t="s">
        <v>83</v>
      </c>
      <c r="S287" s="7" t="s">
        <v>63</v>
      </c>
      <c r="T287" s="7" t="s">
        <v>103</v>
      </c>
      <c r="U287" s="7" t="s">
        <v>103</v>
      </c>
      <c r="V287" s="7" t="s">
        <v>57</v>
      </c>
      <c r="W287" s="7">
        <v>2</v>
      </c>
      <c r="X287" s="7" t="s">
        <v>47</v>
      </c>
      <c r="Y287" s="7">
        <v>4</v>
      </c>
      <c r="Z287" s="7" t="s">
        <v>39</v>
      </c>
    </row>
    <row r="288" spans="1:26" x14ac:dyDescent="0.35">
      <c r="A288" s="7" t="s">
        <v>618</v>
      </c>
      <c r="B288" s="8">
        <v>45852</v>
      </c>
      <c r="C288" s="7" t="s">
        <v>619</v>
      </c>
      <c r="D288" s="7" t="s">
        <v>80</v>
      </c>
      <c r="E288" s="7" t="s">
        <v>43</v>
      </c>
      <c r="F288" s="7">
        <v>39</v>
      </c>
      <c r="G288" s="7" t="s">
        <v>134</v>
      </c>
      <c r="H288" s="7" t="s">
        <v>31</v>
      </c>
      <c r="I288" s="7" t="s">
        <v>134</v>
      </c>
      <c r="J288" s="7" t="s">
        <v>125</v>
      </c>
      <c r="K288" s="7">
        <v>3</v>
      </c>
      <c r="L288" s="7">
        <v>27724</v>
      </c>
      <c r="M288" s="7">
        <v>0</v>
      </c>
      <c r="N288" s="7">
        <v>0</v>
      </c>
      <c r="O288" s="7">
        <v>14970.96</v>
      </c>
      <c r="P288" s="7">
        <v>412</v>
      </c>
      <c r="Q288" s="7">
        <v>98554.96</v>
      </c>
      <c r="R288" s="7" t="s">
        <v>45</v>
      </c>
      <c r="S288" s="7" t="s">
        <v>63</v>
      </c>
      <c r="T288" s="7" t="s">
        <v>103</v>
      </c>
      <c r="U288" s="7" t="s">
        <v>103</v>
      </c>
      <c r="V288" s="7" t="s">
        <v>57</v>
      </c>
      <c r="W288" s="7">
        <v>7</v>
      </c>
      <c r="X288" s="7" t="s">
        <v>38</v>
      </c>
      <c r="Y288" s="7">
        <v>4</v>
      </c>
      <c r="Z288" s="7" t="s">
        <v>58</v>
      </c>
    </row>
    <row r="289" spans="1:26" x14ac:dyDescent="0.35">
      <c r="A289" s="7" t="s">
        <v>620</v>
      </c>
      <c r="B289" s="8">
        <v>45816</v>
      </c>
      <c r="C289" s="7" t="s">
        <v>621</v>
      </c>
      <c r="D289" s="7" t="s">
        <v>50</v>
      </c>
      <c r="E289" s="7" t="s">
        <v>43</v>
      </c>
      <c r="F289" s="7">
        <v>22</v>
      </c>
      <c r="G289" s="7" t="s">
        <v>51</v>
      </c>
      <c r="H289" s="7" t="s">
        <v>52</v>
      </c>
      <c r="I289" s="7" t="s">
        <v>51</v>
      </c>
      <c r="J289" s="7" t="s">
        <v>62</v>
      </c>
      <c r="K289" s="7">
        <v>2</v>
      </c>
      <c r="L289" s="7">
        <v>25863</v>
      </c>
      <c r="M289" s="7">
        <v>15</v>
      </c>
      <c r="N289" s="7">
        <v>7758.9</v>
      </c>
      <c r="O289" s="7">
        <v>7914.08</v>
      </c>
      <c r="P289" s="7">
        <v>282</v>
      </c>
      <c r="Q289" s="7">
        <v>52163.18</v>
      </c>
      <c r="R289" s="7" t="s">
        <v>45</v>
      </c>
      <c r="S289" s="7" t="s">
        <v>34</v>
      </c>
      <c r="T289" s="7" t="s">
        <v>70</v>
      </c>
      <c r="U289" s="7" t="s">
        <v>56</v>
      </c>
      <c r="V289" s="7" t="s">
        <v>57</v>
      </c>
      <c r="W289" s="7">
        <v>7</v>
      </c>
      <c r="X289" s="7" t="s">
        <v>38</v>
      </c>
      <c r="Y289" s="7">
        <v>4</v>
      </c>
      <c r="Z289" s="7" t="s">
        <v>47</v>
      </c>
    </row>
    <row r="290" spans="1:26" x14ac:dyDescent="0.35">
      <c r="A290" s="7" t="s">
        <v>622</v>
      </c>
      <c r="B290" s="8">
        <v>46103</v>
      </c>
      <c r="C290" s="7" t="s">
        <v>623</v>
      </c>
      <c r="D290" s="7" t="s">
        <v>50</v>
      </c>
      <c r="E290" s="7" t="s">
        <v>43</v>
      </c>
      <c r="F290" s="7">
        <v>45</v>
      </c>
      <c r="G290" s="7" t="s">
        <v>74</v>
      </c>
      <c r="H290" s="7" t="s">
        <v>31</v>
      </c>
      <c r="I290" s="7" t="s">
        <v>74</v>
      </c>
      <c r="J290" s="7" t="s">
        <v>75</v>
      </c>
      <c r="K290" s="7">
        <v>3</v>
      </c>
      <c r="L290" s="7">
        <v>5942</v>
      </c>
      <c r="M290" s="7">
        <v>5</v>
      </c>
      <c r="N290" s="7">
        <v>891.3</v>
      </c>
      <c r="O290" s="7">
        <v>3048.25</v>
      </c>
      <c r="P290" s="7">
        <v>248</v>
      </c>
      <c r="Q290" s="7">
        <v>20230.95</v>
      </c>
      <c r="R290" s="7" t="s">
        <v>83</v>
      </c>
      <c r="S290" s="7" t="s">
        <v>34</v>
      </c>
      <c r="T290" s="7" t="s">
        <v>70</v>
      </c>
      <c r="U290" s="7" t="s">
        <v>56</v>
      </c>
      <c r="V290" s="7" t="s">
        <v>57</v>
      </c>
      <c r="W290" s="7">
        <v>8</v>
      </c>
      <c r="X290" s="7" t="s">
        <v>47</v>
      </c>
      <c r="Y290" s="7">
        <v>2</v>
      </c>
      <c r="Z290" s="7" t="s">
        <v>58</v>
      </c>
    </row>
    <row r="291" spans="1:26" x14ac:dyDescent="0.35">
      <c r="A291" s="7" t="s">
        <v>624</v>
      </c>
      <c r="B291" s="8">
        <v>45787</v>
      </c>
      <c r="C291" s="7" t="s">
        <v>625</v>
      </c>
      <c r="D291" s="7" t="s">
        <v>108</v>
      </c>
      <c r="E291" s="7" t="s">
        <v>43</v>
      </c>
      <c r="F291" s="7">
        <v>54</v>
      </c>
      <c r="G291" s="7" t="s">
        <v>44</v>
      </c>
      <c r="H291" s="7" t="s">
        <v>31</v>
      </c>
      <c r="I291" s="7" t="s">
        <v>44</v>
      </c>
      <c r="J291" s="7" t="s">
        <v>53</v>
      </c>
      <c r="K291" s="7">
        <v>2</v>
      </c>
      <c r="L291" s="7">
        <v>5637</v>
      </c>
      <c r="M291" s="7">
        <v>20</v>
      </c>
      <c r="N291" s="7">
        <v>2254.8000000000002</v>
      </c>
      <c r="O291" s="7">
        <v>1623.46</v>
      </c>
      <c r="P291" s="7">
        <v>105</v>
      </c>
      <c r="Q291" s="7">
        <v>10747.66</v>
      </c>
      <c r="R291" s="7" t="s">
        <v>45</v>
      </c>
      <c r="S291" s="7" t="s">
        <v>34</v>
      </c>
      <c r="T291" s="7" t="s">
        <v>103</v>
      </c>
      <c r="U291" s="7" t="s">
        <v>103</v>
      </c>
      <c r="V291" s="7" t="s">
        <v>57</v>
      </c>
      <c r="W291" s="7">
        <v>7</v>
      </c>
      <c r="X291" s="7" t="s">
        <v>38</v>
      </c>
      <c r="Y291" s="7">
        <v>5</v>
      </c>
      <c r="Z291" s="7" t="s">
        <v>91</v>
      </c>
    </row>
    <row r="292" spans="1:26" x14ac:dyDescent="0.35">
      <c r="A292" s="7" t="s">
        <v>626</v>
      </c>
      <c r="B292" s="8">
        <v>45759</v>
      </c>
      <c r="C292" s="7" t="s">
        <v>627</v>
      </c>
      <c r="D292" s="7" t="s">
        <v>42</v>
      </c>
      <c r="E292" s="7" t="s">
        <v>43</v>
      </c>
      <c r="F292" s="7">
        <v>48</v>
      </c>
      <c r="G292" s="7" t="s">
        <v>90</v>
      </c>
      <c r="H292" s="7" t="s">
        <v>31</v>
      </c>
      <c r="I292" s="7" t="s">
        <v>90</v>
      </c>
      <c r="J292" s="7" t="s">
        <v>125</v>
      </c>
      <c r="K292" s="7">
        <v>3</v>
      </c>
      <c r="L292" s="7">
        <v>11265</v>
      </c>
      <c r="M292" s="7">
        <v>15</v>
      </c>
      <c r="N292" s="7">
        <v>5069.25</v>
      </c>
      <c r="O292" s="7">
        <v>5170.6400000000003</v>
      </c>
      <c r="P292" s="7">
        <v>234</v>
      </c>
      <c r="Q292" s="7">
        <v>34130.39</v>
      </c>
      <c r="R292" s="7" t="s">
        <v>54</v>
      </c>
      <c r="S292" s="7" t="s">
        <v>63</v>
      </c>
      <c r="T292" s="7" t="s">
        <v>46</v>
      </c>
      <c r="U292" s="7" t="s">
        <v>36</v>
      </c>
      <c r="V292" s="7" t="s">
        <v>37</v>
      </c>
      <c r="W292" s="7">
        <v>6</v>
      </c>
      <c r="X292" s="7" t="s">
        <v>38</v>
      </c>
      <c r="Y292" s="7">
        <v>1</v>
      </c>
      <c r="Z292" s="7" t="s">
        <v>91</v>
      </c>
    </row>
    <row r="293" spans="1:26" x14ac:dyDescent="0.35">
      <c r="A293" s="7" t="s">
        <v>628</v>
      </c>
      <c r="B293" s="8">
        <v>45849</v>
      </c>
      <c r="C293" s="7" t="s">
        <v>629</v>
      </c>
      <c r="D293" s="7" t="s">
        <v>61</v>
      </c>
      <c r="E293" s="7" t="s">
        <v>43</v>
      </c>
      <c r="F293" s="7">
        <v>31</v>
      </c>
      <c r="G293" s="7" t="s">
        <v>44</v>
      </c>
      <c r="H293" s="7" t="s">
        <v>31</v>
      </c>
      <c r="I293" s="7" t="s">
        <v>44</v>
      </c>
      <c r="J293" s="7" t="s">
        <v>102</v>
      </c>
      <c r="K293" s="7">
        <v>3</v>
      </c>
      <c r="L293" s="7">
        <v>1419</v>
      </c>
      <c r="M293" s="7">
        <v>10</v>
      </c>
      <c r="N293" s="7">
        <v>425.7</v>
      </c>
      <c r="O293" s="7">
        <v>689.63</v>
      </c>
      <c r="P293" s="7">
        <v>407</v>
      </c>
      <c r="Q293" s="7">
        <v>4927.93</v>
      </c>
      <c r="R293" s="7" t="s">
        <v>54</v>
      </c>
      <c r="S293" s="7" t="s">
        <v>63</v>
      </c>
      <c r="T293" s="7" t="s">
        <v>76</v>
      </c>
      <c r="U293" s="7" t="s">
        <v>77</v>
      </c>
      <c r="V293" s="7" t="s">
        <v>57</v>
      </c>
      <c r="W293" s="7">
        <v>8</v>
      </c>
      <c r="X293" s="7" t="s">
        <v>38</v>
      </c>
      <c r="Y293" s="7">
        <v>5</v>
      </c>
      <c r="Z293" s="7" t="s">
        <v>58</v>
      </c>
    </row>
    <row r="294" spans="1:26" x14ac:dyDescent="0.35">
      <c r="A294" s="7" t="s">
        <v>630</v>
      </c>
      <c r="B294" s="8">
        <v>46036</v>
      </c>
      <c r="C294" s="7" t="s">
        <v>631</v>
      </c>
      <c r="D294" s="7" t="s">
        <v>50</v>
      </c>
      <c r="E294" s="7" t="s">
        <v>43</v>
      </c>
      <c r="F294" s="7">
        <v>48</v>
      </c>
      <c r="G294" s="7" t="s">
        <v>51</v>
      </c>
      <c r="H294" s="7" t="s">
        <v>52</v>
      </c>
      <c r="I294" s="7" t="s">
        <v>51</v>
      </c>
      <c r="J294" s="7" t="s">
        <v>32</v>
      </c>
      <c r="K294" s="7">
        <v>4</v>
      </c>
      <c r="L294" s="7">
        <v>14676</v>
      </c>
      <c r="M294" s="7">
        <v>5</v>
      </c>
      <c r="N294" s="7">
        <v>2935.2</v>
      </c>
      <c r="O294" s="7">
        <v>10038.379999999999</v>
      </c>
      <c r="P294" s="7">
        <v>318</v>
      </c>
      <c r="Q294" s="7">
        <v>66125.179999999993</v>
      </c>
      <c r="R294" s="7" t="s">
        <v>54</v>
      </c>
      <c r="S294" s="7" t="s">
        <v>63</v>
      </c>
      <c r="T294" s="7" t="s">
        <v>95</v>
      </c>
      <c r="U294" s="7" t="s">
        <v>96</v>
      </c>
      <c r="V294" s="7" t="s">
        <v>57</v>
      </c>
      <c r="W294" s="7">
        <v>10</v>
      </c>
      <c r="X294" s="7" t="s">
        <v>38</v>
      </c>
      <c r="Y294" s="7">
        <v>4</v>
      </c>
      <c r="Z294" s="7" t="s">
        <v>39</v>
      </c>
    </row>
    <row r="295" spans="1:26" x14ac:dyDescent="0.35">
      <c r="A295" s="7" t="s">
        <v>632</v>
      </c>
      <c r="B295" s="8">
        <v>46007</v>
      </c>
      <c r="C295" s="7" t="s">
        <v>633</v>
      </c>
      <c r="D295" s="7" t="s">
        <v>50</v>
      </c>
      <c r="E295" s="7" t="s">
        <v>29</v>
      </c>
      <c r="F295" s="7">
        <v>48</v>
      </c>
      <c r="G295" s="7" t="s">
        <v>51</v>
      </c>
      <c r="H295" s="7" t="s">
        <v>52</v>
      </c>
      <c r="I295" s="7" t="s">
        <v>51</v>
      </c>
      <c r="J295" s="7" t="s">
        <v>201</v>
      </c>
      <c r="K295" s="7">
        <v>1</v>
      </c>
      <c r="L295" s="7">
        <v>31678</v>
      </c>
      <c r="M295" s="7">
        <v>10</v>
      </c>
      <c r="N295" s="7">
        <v>3167.8</v>
      </c>
      <c r="O295" s="7">
        <v>5131.84</v>
      </c>
      <c r="P295" s="7">
        <v>175</v>
      </c>
      <c r="Q295" s="7">
        <v>33817.040000000001</v>
      </c>
      <c r="R295" s="7" t="s">
        <v>54</v>
      </c>
      <c r="S295" s="7" t="s">
        <v>34</v>
      </c>
      <c r="T295" s="7" t="s">
        <v>70</v>
      </c>
      <c r="U295" s="7" t="s">
        <v>56</v>
      </c>
      <c r="V295" s="7" t="s">
        <v>57</v>
      </c>
      <c r="W295" s="7">
        <v>2</v>
      </c>
      <c r="X295" s="7" t="s">
        <v>47</v>
      </c>
      <c r="Y295" s="7">
        <v>5</v>
      </c>
      <c r="Z295" s="7" t="s">
        <v>91</v>
      </c>
    </row>
    <row r="296" spans="1:26" x14ac:dyDescent="0.35">
      <c r="A296" s="7" t="s">
        <v>634</v>
      </c>
      <c r="B296" s="8">
        <v>46022</v>
      </c>
      <c r="C296" s="7" t="s">
        <v>635</v>
      </c>
      <c r="D296" s="7" t="s">
        <v>89</v>
      </c>
      <c r="E296" s="7" t="s">
        <v>43</v>
      </c>
      <c r="F296" s="7">
        <v>32</v>
      </c>
      <c r="G296" s="7" t="s">
        <v>51</v>
      </c>
      <c r="H296" s="7" t="s">
        <v>52</v>
      </c>
      <c r="I296" s="7" t="s">
        <v>51</v>
      </c>
      <c r="J296" s="7" t="s">
        <v>150</v>
      </c>
      <c r="K296" s="7">
        <v>4</v>
      </c>
      <c r="L296" s="7">
        <v>11363</v>
      </c>
      <c r="M296" s="7">
        <v>10</v>
      </c>
      <c r="N296" s="7">
        <v>4545.2</v>
      </c>
      <c r="O296" s="7">
        <v>7363.22</v>
      </c>
      <c r="P296" s="7">
        <v>249</v>
      </c>
      <c r="Q296" s="7">
        <v>48519.02</v>
      </c>
      <c r="R296" s="7" t="s">
        <v>33</v>
      </c>
      <c r="S296" s="7" t="s">
        <v>63</v>
      </c>
      <c r="T296" s="7" t="s">
        <v>95</v>
      </c>
      <c r="U296" s="7" t="s">
        <v>96</v>
      </c>
      <c r="V296" s="7" t="s">
        <v>57</v>
      </c>
      <c r="W296" s="7">
        <v>9</v>
      </c>
      <c r="X296" s="7" t="s">
        <v>38</v>
      </c>
      <c r="Y296" s="7">
        <v>2</v>
      </c>
      <c r="Z296" s="7" t="s">
        <v>47</v>
      </c>
    </row>
    <row r="297" spans="1:26" x14ac:dyDescent="0.35">
      <c r="A297" s="7" t="s">
        <v>636</v>
      </c>
      <c r="B297" s="8">
        <v>45899</v>
      </c>
      <c r="C297" s="7" t="s">
        <v>637</v>
      </c>
      <c r="D297" s="7" t="s">
        <v>66</v>
      </c>
      <c r="E297" s="7" t="s">
        <v>43</v>
      </c>
      <c r="F297" s="7">
        <v>40</v>
      </c>
      <c r="G297" s="7" t="s">
        <v>51</v>
      </c>
      <c r="H297" s="7" t="s">
        <v>52</v>
      </c>
      <c r="I297" s="7" t="s">
        <v>51</v>
      </c>
      <c r="J297" s="7" t="s">
        <v>150</v>
      </c>
      <c r="K297" s="7">
        <v>5</v>
      </c>
      <c r="L297" s="7">
        <v>27019</v>
      </c>
      <c r="M297" s="7">
        <v>0</v>
      </c>
      <c r="N297" s="7">
        <v>0</v>
      </c>
      <c r="O297" s="7">
        <v>24317.1</v>
      </c>
      <c r="P297" s="7">
        <v>462</v>
      </c>
      <c r="Q297" s="7">
        <v>159874.1</v>
      </c>
      <c r="R297" s="7" t="s">
        <v>45</v>
      </c>
      <c r="S297" s="7" t="s">
        <v>34</v>
      </c>
      <c r="T297" s="7" t="s">
        <v>103</v>
      </c>
      <c r="U297" s="7" t="s">
        <v>103</v>
      </c>
      <c r="V297" s="7" t="s">
        <v>57</v>
      </c>
      <c r="W297" s="7">
        <v>6</v>
      </c>
      <c r="X297" s="7" t="s">
        <v>47</v>
      </c>
      <c r="Y297" s="7">
        <v>4</v>
      </c>
      <c r="Z297" s="7" t="s">
        <v>47</v>
      </c>
    </row>
    <row r="298" spans="1:26" x14ac:dyDescent="0.35">
      <c r="A298" s="7" t="s">
        <v>638</v>
      </c>
      <c r="B298" s="8">
        <v>46024</v>
      </c>
      <c r="C298" s="7" t="s">
        <v>247</v>
      </c>
      <c r="D298" s="7" t="s">
        <v>66</v>
      </c>
      <c r="E298" s="7" t="s">
        <v>43</v>
      </c>
      <c r="F298" s="7">
        <v>22</v>
      </c>
      <c r="G298" s="7" t="s">
        <v>44</v>
      </c>
      <c r="H298" s="7" t="s">
        <v>31</v>
      </c>
      <c r="I298" s="7" t="s">
        <v>44</v>
      </c>
      <c r="J298" s="7" t="s">
        <v>62</v>
      </c>
      <c r="K298" s="7">
        <v>3</v>
      </c>
      <c r="L298" s="7">
        <v>20219</v>
      </c>
      <c r="M298" s="7">
        <v>15</v>
      </c>
      <c r="N298" s="7">
        <v>9098.5499999999993</v>
      </c>
      <c r="O298" s="7">
        <v>9280.52</v>
      </c>
      <c r="P298" s="7">
        <v>212</v>
      </c>
      <c r="Q298" s="7">
        <v>61050.97</v>
      </c>
      <c r="R298" s="7" t="s">
        <v>83</v>
      </c>
      <c r="S298" s="7" t="s">
        <v>63</v>
      </c>
      <c r="T298" s="7" t="s">
        <v>84</v>
      </c>
      <c r="U298" s="7" t="s">
        <v>85</v>
      </c>
      <c r="V298" s="7" t="s">
        <v>86</v>
      </c>
      <c r="W298" s="7">
        <v>6</v>
      </c>
      <c r="X298" s="7" t="s">
        <v>38</v>
      </c>
      <c r="Y298" s="7">
        <v>4</v>
      </c>
      <c r="Z298" s="7" t="s">
        <v>91</v>
      </c>
    </row>
    <row r="299" spans="1:26" x14ac:dyDescent="0.35">
      <c r="A299" s="7" t="s">
        <v>639</v>
      </c>
      <c r="B299" s="8">
        <v>45771</v>
      </c>
      <c r="C299" s="7" t="s">
        <v>640</v>
      </c>
      <c r="D299" s="7" t="s">
        <v>108</v>
      </c>
      <c r="E299" s="7" t="s">
        <v>43</v>
      </c>
      <c r="F299" s="7">
        <v>49</v>
      </c>
      <c r="G299" s="7" t="s">
        <v>139</v>
      </c>
      <c r="H299" s="7" t="s">
        <v>31</v>
      </c>
      <c r="I299" s="7" t="s">
        <v>139</v>
      </c>
      <c r="J299" s="7" t="s">
        <v>75</v>
      </c>
      <c r="K299" s="7">
        <v>4</v>
      </c>
      <c r="L299" s="7">
        <v>17648</v>
      </c>
      <c r="M299" s="7">
        <v>20</v>
      </c>
      <c r="N299" s="7">
        <v>14118.4</v>
      </c>
      <c r="O299" s="7">
        <v>10165.25</v>
      </c>
      <c r="P299" s="7">
        <v>6</v>
      </c>
      <c r="Q299" s="7">
        <v>66644.850000000006</v>
      </c>
      <c r="R299" s="7" t="s">
        <v>54</v>
      </c>
      <c r="S299" s="7" t="s">
        <v>63</v>
      </c>
      <c r="T299" s="7" t="s">
        <v>76</v>
      </c>
      <c r="U299" s="7" t="s">
        <v>77</v>
      </c>
      <c r="V299" s="7" t="s">
        <v>57</v>
      </c>
      <c r="W299" s="7">
        <v>3</v>
      </c>
      <c r="X299" s="7" t="s">
        <v>47</v>
      </c>
      <c r="Y299" s="7">
        <v>3</v>
      </c>
      <c r="Z299" s="7" t="s">
        <v>91</v>
      </c>
    </row>
    <row r="300" spans="1:26" x14ac:dyDescent="0.35">
      <c r="A300" s="7" t="s">
        <v>641</v>
      </c>
      <c r="B300" s="8">
        <v>46026</v>
      </c>
      <c r="C300" s="7" t="s">
        <v>421</v>
      </c>
      <c r="D300" s="7" t="s">
        <v>80</v>
      </c>
      <c r="E300" s="7" t="s">
        <v>29</v>
      </c>
      <c r="F300" s="7">
        <v>54</v>
      </c>
      <c r="G300" s="7" t="s">
        <v>134</v>
      </c>
      <c r="H300" s="7" t="s">
        <v>31</v>
      </c>
      <c r="I300" s="7" t="s">
        <v>134</v>
      </c>
      <c r="J300" s="7" t="s">
        <v>125</v>
      </c>
      <c r="K300" s="7">
        <v>5</v>
      </c>
      <c r="L300" s="7">
        <v>2574</v>
      </c>
      <c r="M300" s="7">
        <v>10</v>
      </c>
      <c r="N300" s="7">
        <v>1287</v>
      </c>
      <c r="O300" s="7">
        <v>2084.94</v>
      </c>
      <c r="P300" s="7">
        <v>263</v>
      </c>
      <c r="Q300" s="7">
        <v>13930.94</v>
      </c>
      <c r="R300" s="7" t="s">
        <v>83</v>
      </c>
      <c r="S300" s="7" t="s">
        <v>63</v>
      </c>
      <c r="T300" s="7" t="s">
        <v>76</v>
      </c>
      <c r="U300" s="7" t="s">
        <v>77</v>
      </c>
      <c r="V300" s="7" t="s">
        <v>57</v>
      </c>
      <c r="W300" s="7">
        <v>9</v>
      </c>
      <c r="X300" s="7" t="s">
        <v>38</v>
      </c>
      <c r="Y300" s="7">
        <v>5</v>
      </c>
      <c r="Z300" s="7" t="s">
        <v>91</v>
      </c>
    </row>
    <row r="301" spans="1:26" x14ac:dyDescent="0.35">
      <c r="A301" s="7" t="s">
        <v>642</v>
      </c>
      <c r="B301" s="8">
        <v>45824</v>
      </c>
      <c r="C301" s="7" t="s">
        <v>643</v>
      </c>
      <c r="D301" s="7" t="s">
        <v>111</v>
      </c>
      <c r="E301" s="7" t="s">
        <v>43</v>
      </c>
      <c r="F301" s="7">
        <v>51</v>
      </c>
      <c r="G301" s="7" t="s">
        <v>99</v>
      </c>
      <c r="H301" s="7" t="s">
        <v>52</v>
      </c>
      <c r="I301" s="7" t="s">
        <v>99</v>
      </c>
      <c r="J301" s="7" t="s">
        <v>150</v>
      </c>
      <c r="K301" s="7">
        <v>1</v>
      </c>
      <c r="L301" s="7">
        <v>41491</v>
      </c>
      <c r="M301" s="7">
        <v>5</v>
      </c>
      <c r="N301" s="7">
        <v>2074.5500000000002</v>
      </c>
      <c r="O301" s="7">
        <v>7094.96</v>
      </c>
      <c r="P301" s="7">
        <v>267</v>
      </c>
      <c r="Q301" s="7">
        <v>46778.41</v>
      </c>
      <c r="R301" s="7" t="s">
        <v>83</v>
      </c>
      <c r="S301" s="7" t="s">
        <v>34</v>
      </c>
      <c r="T301" s="7" t="s">
        <v>84</v>
      </c>
      <c r="U301" s="7" t="s">
        <v>85</v>
      </c>
      <c r="V301" s="7" t="s">
        <v>86</v>
      </c>
      <c r="W301" s="7">
        <v>9</v>
      </c>
      <c r="X301" s="7" t="s">
        <v>47</v>
      </c>
      <c r="Y301" s="7">
        <v>1</v>
      </c>
      <c r="Z301" s="7" t="s">
        <v>91</v>
      </c>
    </row>
    <row r="302" spans="1:26" x14ac:dyDescent="0.35">
      <c r="A302" s="7" t="s">
        <v>644</v>
      </c>
      <c r="B302" s="8">
        <v>46049</v>
      </c>
      <c r="C302" s="7" t="s">
        <v>645</v>
      </c>
      <c r="D302" s="7" t="s">
        <v>66</v>
      </c>
      <c r="E302" s="7" t="s">
        <v>29</v>
      </c>
      <c r="F302" s="7">
        <v>50</v>
      </c>
      <c r="G302" s="7" t="s">
        <v>44</v>
      </c>
      <c r="H302" s="7" t="s">
        <v>31</v>
      </c>
      <c r="I302" s="7" t="s">
        <v>44</v>
      </c>
      <c r="J302" s="7" t="s">
        <v>32</v>
      </c>
      <c r="K302" s="7">
        <v>1</v>
      </c>
      <c r="L302" s="7">
        <v>34811</v>
      </c>
      <c r="M302" s="7">
        <v>0</v>
      </c>
      <c r="N302" s="7">
        <v>0</v>
      </c>
      <c r="O302" s="7">
        <v>6265.98</v>
      </c>
      <c r="P302" s="7">
        <v>256</v>
      </c>
      <c r="Q302" s="7">
        <v>41332.980000000003</v>
      </c>
      <c r="R302" s="7" t="s">
        <v>45</v>
      </c>
      <c r="S302" s="7" t="s">
        <v>34</v>
      </c>
      <c r="T302" s="7" t="s">
        <v>70</v>
      </c>
      <c r="U302" s="7" t="s">
        <v>56</v>
      </c>
      <c r="V302" s="7" t="s">
        <v>57</v>
      </c>
      <c r="W302" s="7">
        <v>2</v>
      </c>
      <c r="X302" s="7" t="s">
        <v>47</v>
      </c>
      <c r="Y302" s="7">
        <v>2</v>
      </c>
      <c r="Z302" s="7" t="s">
        <v>47</v>
      </c>
    </row>
    <row r="303" spans="1:26" x14ac:dyDescent="0.35">
      <c r="A303" s="7" t="s">
        <v>646</v>
      </c>
      <c r="B303" s="8">
        <v>46104</v>
      </c>
      <c r="C303" s="7" t="s">
        <v>647</v>
      </c>
      <c r="D303" s="7" t="s">
        <v>50</v>
      </c>
      <c r="E303" s="7" t="s">
        <v>43</v>
      </c>
      <c r="F303" s="7">
        <v>46</v>
      </c>
      <c r="G303" s="7" t="s">
        <v>30</v>
      </c>
      <c r="H303" s="7" t="s">
        <v>31</v>
      </c>
      <c r="I303" s="7" t="s">
        <v>30</v>
      </c>
      <c r="J303" s="7" t="s">
        <v>102</v>
      </c>
      <c r="K303" s="7">
        <v>2</v>
      </c>
      <c r="L303" s="7">
        <v>42244</v>
      </c>
      <c r="M303" s="7">
        <v>10</v>
      </c>
      <c r="N303" s="7">
        <v>8448.7999999999993</v>
      </c>
      <c r="O303" s="7">
        <v>13687.06</v>
      </c>
      <c r="P303" s="7">
        <v>25</v>
      </c>
      <c r="Q303" s="7">
        <v>89751.26</v>
      </c>
      <c r="R303" s="7" t="s">
        <v>54</v>
      </c>
      <c r="S303" s="7" t="s">
        <v>34</v>
      </c>
      <c r="T303" s="7" t="s">
        <v>103</v>
      </c>
      <c r="U303" s="7" t="s">
        <v>103</v>
      </c>
      <c r="V303" s="7" t="s">
        <v>57</v>
      </c>
      <c r="W303" s="7">
        <v>8</v>
      </c>
      <c r="X303" s="7" t="s">
        <v>47</v>
      </c>
      <c r="Y303" s="7">
        <v>1</v>
      </c>
      <c r="Z303" s="7" t="s">
        <v>47</v>
      </c>
    </row>
    <row r="304" spans="1:26" x14ac:dyDescent="0.35">
      <c r="A304" s="7" t="s">
        <v>648</v>
      </c>
      <c r="B304" s="8">
        <v>45872</v>
      </c>
      <c r="C304" s="7" t="s">
        <v>410</v>
      </c>
      <c r="D304" s="7" t="s">
        <v>108</v>
      </c>
      <c r="E304" s="7" t="s">
        <v>43</v>
      </c>
      <c r="F304" s="7">
        <v>34</v>
      </c>
      <c r="G304" s="7" t="s">
        <v>74</v>
      </c>
      <c r="H304" s="7" t="s">
        <v>31</v>
      </c>
      <c r="I304" s="7" t="s">
        <v>74</v>
      </c>
      <c r="J304" s="7" t="s">
        <v>102</v>
      </c>
      <c r="K304" s="7">
        <v>3</v>
      </c>
      <c r="L304" s="7">
        <v>27252</v>
      </c>
      <c r="M304" s="7">
        <v>20</v>
      </c>
      <c r="N304" s="7">
        <v>16351.2</v>
      </c>
      <c r="O304" s="7">
        <v>11772.86</v>
      </c>
      <c r="P304" s="7">
        <v>470</v>
      </c>
      <c r="Q304" s="7">
        <v>77647.66</v>
      </c>
      <c r="R304" s="7" t="s">
        <v>45</v>
      </c>
      <c r="S304" s="7" t="s">
        <v>34</v>
      </c>
      <c r="T304" s="7" t="s">
        <v>35</v>
      </c>
      <c r="U304" s="7" t="s">
        <v>36</v>
      </c>
      <c r="V304" s="7" t="s">
        <v>37</v>
      </c>
      <c r="W304" s="7">
        <v>4</v>
      </c>
      <c r="X304" s="7" t="s">
        <v>47</v>
      </c>
      <c r="Y304" s="7">
        <v>4</v>
      </c>
      <c r="Z304" s="7" t="s">
        <v>58</v>
      </c>
    </row>
    <row r="305" spans="1:26" x14ac:dyDescent="0.35">
      <c r="A305" s="7" t="s">
        <v>649</v>
      </c>
      <c r="B305" s="8">
        <v>45874</v>
      </c>
      <c r="C305" s="7" t="s">
        <v>650</v>
      </c>
      <c r="D305" s="7" t="s">
        <v>66</v>
      </c>
      <c r="E305" s="7" t="s">
        <v>43</v>
      </c>
      <c r="F305" s="7">
        <v>42</v>
      </c>
      <c r="G305" s="7" t="s">
        <v>94</v>
      </c>
      <c r="H305" s="7" t="s">
        <v>31</v>
      </c>
      <c r="I305" s="7" t="s">
        <v>94</v>
      </c>
      <c r="J305" s="7" t="s">
        <v>102</v>
      </c>
      <c r="K305" s="7">
        <v>5</v>
      </c>
      <c r="L305" s="7">
        <v>33762</v>
      </c>
      <c r="M305" s="7">
        <v>0</v>
      </c>
      <c r="N305" s="7">
        <v>0</v>
      </c>
      <c r="O305" s="7">
        <v>30385.8</v>
      </c>
      <c r="P305" s="7">
        <v>363</v>
      </c>
      <c r="Q305" s="7">
        <v>199558.8</v>
      </c>
      <c r="R305" s="7" t="s">
        <v>33</v>
      </c>
      <c r="S305" s="7" t="s">
        <v>63</v>
      </c>
      <c r="T305" s="7" t="s">
        <v>35</v>
      </c>
      <c r="U305" s="7" t="s">
        <v>36</v>
      </c>
      <c r="V305" s="7" t="s">
        <v>37</v>
      </c>
      <c r="W305" s="7">
        <v>9</v>
      </c>
      <c r="X305" s="7" t="s">
        <v>38</v>
      </c>
      <c r="Y305" s="7">
        <v>1</v>
      </c>
      <c r="Z305" s="7" t="s">
        <v>58</v>
      </c>
    </row>
    <row r="306" spans="1:26" x14ac:dyDescent="0.35">
      <c r="A306" s="7" t="s">
        <v>651</v>
      </c>
      <c r="B306" s="8">
        <v>45811</v>
      </c>
      <c r="C306" s="7" t="s">
        <v>652</v>
      </c>
      <c r="D306" s="7" t="s">
        <v>108</v>
      </c>
      <c r="E306" s="7" t="s">
        <v>43</v>
      </c>
      <c r="F306" s="7">
        <v>42</v>
      </c>
      <c r="G306" s="7" t="s">
        <v>90</v>
      </c>
      <c r="H306" s="7" t="s">
        <v>31</v>
      </c>
      <c r="I306" s="7" t="s">
        <v>90</v>
      </c>
      <c r="J306" s="7" t="s">
        <v>125</v>
      </c>
      <c r="K306" s="7">
        <v>2</v>
      </c>
      <c r="L306" s="7">
        <v>22031</v>
      </c>
      <c r="M306" s="7">
        <v>0</v>
      </c>
      <c r="N306" s="7">
        <v>0</v>
      </c>
      <c r="O306" s="7">
        <v>7931.16</v>
      </c>
      <c r="P306" s="7">
        <v>84</v>
      </c>
      <c r="Q306" s="7">
        <v>52077.16</v>
      </c>
      <c r="R306" s="7" t="s">
        <v>33</v>
      </c>
      <c r="S306" s="7" t="s">
        <v>34</v>
      </c>
      <c r="T306" s="7" t="s">
        <v>84</v>
      </c>
      <c r="U306" s="7" t="s">
        <v>85</v>
      </c>
      <c r="V306" s="7" t="s">
        <v>86</v>
      </c>
      <c r="W306" s="7">
        <v>1</v>
      </c>
      <c r="X306" s="7" t="s">
        <v>38</v>
      </c>
      <c r="Y306" s="7">
        <v>4</v>
      </c>
      <c r="Z306" s="7" t="s">
        <v>47</v>
      </c>
    </row>
    <row r="307" spans="1:26" x14ac:dyDescent="0.35">
      <c r="A307" s="7" t="s">
        <v>653</v>
      </c>
      <c r="B307" s="8">
        <v>45835</v>
      </c>
      <c r="C307" s="7" t="s">
        <v>654</v>
      </c>
      <c r="D307" s="7" t="s">
        <v>50</v>
      </c>
      <c r="E307" s="7" t="s">
        <v>43</v>
      </c>
      <c r="F307" s="7">
        <v>50</v>
      </c>
      <c r="G307" s="7" t="s">
        <v>51</v>
      </c>
      <c r="H307" s="7" t="s">
        <v>52</v>
      </c>
      <c r="I307" s="7" t="s">
        <v>51</v>
      </c>
      <c r="J307" s="7" t="s">
        <v>125</v>
      </c>
      <c r="K307" s="7">
        <v>2</v>
      </c>
      <c r="L307" s="7">
        <v>19288</v>
      </c>
      <c r="M307" s="7">
        <v>5</v>
      </c>
      <c r="N307" s="7">
        <v>1928.8</v>
      </c>
      <c r="O307" s="7">
        <v>6596.5</v>
      </c>
      <c r="P307" s="7">
        <v>389</v>
      </c>
      <c r="Q307" s="7">
        <v>43632.7</v>
      </c>
      <c r="R307" s="7" t="s">
        <v>45</v>
      </c>
      <c r="S307" s="7" t="s">
        <v>63</v>
      </c>
      <c r="T307" s="7" t="s">
        <v>95</v>
      </c>
      <c r="U307" s="7" t="s">
        <v>96</v>
      </c>
      <c r="V307" s="7" t="s">
        <v>57</v>
      </c>
      <c r="W307" s="7">
        <v>1</v>
      </c>
      <c r="X307" s="7" t="s">
        <v>38</v>
      </c>
      <c r="Y307" s="7">
        <v>2</v>
      </c>
      <c r="Z307" s="7" t="s">
        <v>58</v>
      </c>
    </row>
    <row r="308" spans="1:26" x14ac:dyDescent="0.35">
      <c r="A308" s="7" t="s">
        <v>655</v>
      </c>
      <c r="B308" s="8">
        <v>45896</v>
      </c>
      <c r="C308" s="7" t="s">
        <v>656</v>
      </c>
      <c r="D308" s="7" t="s">
        <v>108</v>
      </c>
      <c r="E308" s="7" t="s">
        <v>43</v>
      </c>
      <c r="F308" s="7">
        <v>41</v>
      </c>
      <c r="G308" s="7" t="s">
        <v>74</v>
      </c>
      <c r="H308" s="7" t="s">
        <v>31</v>
      </c>
      <c r="I308" s="7" t="s">
        <v>74</v>
      </c>
      <c r="J308" s="7" t="s">
        <v>53</v>
      </c>
      <c r="K308" s="7">
        <v>3</v>
      </c>
      <c r="L308" s="7">
        <v>4554</v>
      </c>
      <c r="M308" s="7">
        <v>0</v>
      </c>
      <c r="N308" s="7">
        <v>0</v>
      </c>
      <c r="O308" s="7">
        <v>2459.16</v>
      </c>
      <c r="P308" s="7">
        <v>402</v>
      </c>
      <c r="Q308" s="7">
        <v>16523.16</v>
      </c>
      <c r="R308" s="7" t="s">
        <v>54</v>
      </c>
      <c r="S308" s="7" t="s">
        <v>34</v>
      </c>
      <c r="T308" s="7" t="s">
        <v>76</v>
      </c>
      <c r="U308" s="7" t="s">
        <v>77</v>
      </c>
      <c r="V308" s="7" t="s">
        <v>57</v>
      </c>
      <c r="W308" s="7">
        <v>3</v>
      </c>
      <c r="X308" s="7" t="s">
        <v>38</v>
      </c>
      <c r="Y308" s="7">
        <v>3</v>
      </c>
      <c r="Z308" s="7" t="s">
        <v>91</v>
      </c>
    </row>
    <row r="309" spans="1:26" x14ac:dyDescent="0.35">
      <c r="A309" s="7" t="s">
        <v>657</v>
      </c>
      <c r="B309" s="8">
        <v>46084</v>
      </c>
      <c r="C309" s="7" t="s">
        <v>658</v>
      </c>
      <c r="D309" s="7" t="s">
        <v>73</v>
      </c>
      <c r="E309" s="7" t="s">
        <v>29</v>
      </c>
      <c r="F309" s="7">
        <v>40</v>
      </c>
      <c r="G309" s="7" t="s">
        <v>139</v>
      </c>
      <c r="H309" s="7" t="s">
        <v>31</v>
      </c>
      <c r="I309" s="7" t="s">
        <v>139</v>
      </c>
      <c r="J309" s="7" t="s">
        <v>201</v>
      </c>
      <c r="K309" s="7">
        <v>1</v>
      </c>
      <c r="L309" s="7">
        <v>15911</v>
      </c>
      <c r="M309" s="7">
        <v>0</v>
      </c>
      <c r="N309" s="7">
        <v>0</v>
      </c>
      <c r="O309" s="7">
        <v>2863.98</v>
      </c>
      <c r="P309" s="7">
        <v>246</v>
      </c>
      <c r="Q309" s="7">
        <v>19020.98</v>
      </c>
      <c r="R309" s="7" t="s">
        <v>83</v>
      </c>
      <c r="S309" s="7" t="s">
        <v>34</v>
      </c>
      <c r="T309" s="7" t="s">
        <v>103</v>
      </c>
      <c r="U309" s="7" t="s">
        <v>103</v>
      </c>
      <c r="V309" s="7" t="s">
        <v>57</v>
      </c>
      <c r="W309" s="7">
        <v>7</v>
      </c>
      <c r="X309" s="7" t="s">
        <v>47</v>
      </c>
      <c r="Y309" s="7">
        <v>3</v>
      </c>
      <c r="Z309" s="7" t="s">
        <v>39</v>
      </c>
    </row>
    <row r="310" spans="1:26" x14ac:dyDescent="0.35">
      <c r="A310" s="7" t="s">
        <v>659</v>
      </c>
      <c r="B310" s="8">
        <v>46107</v>
      </c>
      <c r="C310" s="7" t="s">
        <v>660</v>
      </c>
      <c r="D310" s="7" t="s">
        <v>42</v>
      </c>
      <c r="E310" s="7" t="s">
        <v>29</v>
      </c>
      <c r="F310" s="7">
        <v>48</v>
      </c>
      <c r="G310" s="7" t="s">
        <v>30</v>
      </c>
      <c r="H310" s="7" t="s">
        <v>31</v>
      </c>
      <c r="I310" s="7" t="s">
        <v>30</v>
      </c>
      <c r="J310" s="7" t="s">
        <v>62</v>
      </c>
      <c r="K310" s="7">
        <v>4</v>
      </c>
      <c r="L310" s="7">
        <v>43550</v>
      </c>
      <c r="M310" s="7">
        <v>10</v>
      </c>
      <c r="N310" s="7">
        <v>17420</v>
      </c>
      <c r="O310" s="7">
        <v>28220.400000000001</v>
      </c>
      <c r="P310" s="7">
        <v>291</v>
      </c>
      <c r="Q310" s="7">
        <v>185291.4</v>
      </c>
      <c r="R310" s="7" t="s">
        <v>54</v>
      </c>
      <c r="S310" s="7" t="s">
        <v>63</v>
      </c>
      <c r="T310" s="7" t="s">
        <v>103</v>
      </c>
      <c r="U310" s="7" t="s">
        <v>103</v>
      </c>
      <c r="V310" s="7" t="s">
        <v>57</v>
      </c>
      <c r="W310" s="7">
        <v>5</v>
      </c>
      <c r="X310" s="7" t="s">
        <v>38</v>
      </c>
      <c r="Y310" s="7">
        <v>2</v>
      </c>
      <c r="Z310" s="7" t="s">
        <v>39</v>
      </c>
    </row>
    <row r="311" spans="1:26" x14ac:dyDescent="0.35">
      <c r="A311" s="7" t="s">
        <v>661</v>
      </c>
      <c r="B311" s="8">
        <v>45954</v>
      </c>
      <c r="C311" s="7" t="s">
        <v>231</v>
      </c>
      <c r="D311" s="7" t="s">
        <v>61</v>
      </c>
      <c r="E311" s="7" t="s">
        <v>43</v>
      </c>
      <c r="F311" s="7">
        <v>60</v>
      </c>
      <c r="G311" s="7" t="s">
        <v>134</v>
      </c>
      <c r="H311" s="7" t="s">
        <v>31</v>
      </c>
      <c r="I311" s="7" t="s">
        <v>134</v>
      </c>
      <c r="J311" s="7" t="s">
        <v>75</v>
      </c>
      <c r="K311" s="7">
        <v>3</v>
      </c>
      <c r="L311" s="7">
        <v>22416</v>
      </c>
      <c r="M311" s="7">
        <v>0</v>
      </c>
      <c r="N311" s="7">
        <v>0</v>
      </c>
      <c r="O311" s="7">
        <v>12104.64</v>
      </c>
      <c r="P311" s="7">
        <v>410</v>
      </c>
      <c r="Q311" s="7">
        <v>79762.64</v>
      </c>
      <c r="R311" s="7" t="s">
        <v>54</v>
      </c>
      <c r="S311" s="7" t="s">
        <v>34</v>
      </c>
      <c r="T311" s="7" t="s">
        <v>55</v>
      </c>
      <c r="U311" s="7" t="s">
        <v>56</v>
      </c>
      <c r="V311" s="7" t="s">
        <v>57</v>
      </c>
      <c r="W311" s="7">
        <v>9</v>
      </c>
      <c r="X311" s="7" t="s">
        <v>47</v>
      </c>
      <c r="Y311" s="7">
        <v>3</v>
      </c>
      <c r="Z311" s="7" t="s">
        <v>47</v>
      </c>
    </row>
    <row r="312" spans="1:26" x14ac:dyDescent="0.35">
      <c r="A312" s="7" t="s">
        <v>662</v>
      </c>
      <c r="B312" s="8">
        <v>45781</v>
      </c>
      <c r="C312" s="7" t="s">
        <v>377</v>
      </c>
      <c r="D312" s="7" t="s">
        <v>28</v>
      </c>
      <c r="E312" s="7" t="s">
        <v>29</v>
      </c>
      <c r="F312" s="7">
        <v>23</v>
      </c>
      <c r="G312" s="7" t="s">
        <v>51</v>
      </c>
      <c r="H312" s="7" t="s">
        <v>52</v>
      </c>
      <c r="I312" s="7" t="s">
        <v>51</v>
      </c>
      <c r="J312" s="7" t="s">
        <v>201</v>
      </c>
      <c r="K312" s="7">
        <v>4</v>
      </c>
      <c r="L312" s="7">
        <v>29172</v>
      </c>
      <c r="M312" s="7">
        <v>15</v>
      </c>
      <c r="N312" s="7">
        <v>17503.2</v>
      </c>
      <c r="O312" s="7">
        <v>17853.259999999998</v>
      </c>
      <c r="P312" s="7">
        <v>97</v>
      </c>
      <c r="Q312" s="7">
        <v>117135.06</v>
      </c>
      <c r="R312" s="7" t="s">
        <v>54</v>
      </c>
      <c r="S312" s="7" t="s">
        <v>63</v>
      </c>
      <c r="T312" s="7" t="s">
        <v>46</v>
      </c>
      <c r="U312" s="7" t="s">
        <v>36</v>
      </c>
      <c r="V312" s="7" t="s">
        <v>37</v>
      </c>
      <c r="W312" s="7">
        <v>4</v>
      </c>
      <c r="X312" s="7" t="s">
        <v>47</v>
      </c>
      <c r="Y312" s="7">
        <v>2</v>
      </c>
      <c r="Z312" s="7" t="s">
        <v>91</v>
      </c>
    </row>
    <row r="313" spans="1:26" x14ac:dyDescent="0.35">
      <c r="A313" s="7" t="s">
        <v>663</v>
      </c>
      <c r="B313" s="8">
        <v>45863</v>
      </c>
      <c r="C313" s="7" t="s">
        <v>625</v>
      </c>
      <c r="D313" s="7" t="s">
        <v>80</v>
      </c>
      <c r="E313" s="7" t="s">
        <v>29</v>
      </c>
      <c r="F313" s="7">
        <v>35</v>
      </c>
      <c r="G313" s="7" t="s">
        <v>134</v>
      </c>
      <c r="H313" s="7" t="s">
        <v>31</v>
      </c>
      <c r="I313" s="7" t="s">
        <v>134</v>
      </c>
      <c r="J313" s="7" t="s">
        <v>32</v>
      </c>
      <c r="K313" s="7">
        <v>5</v>
      </c>
      <c r="L313" s="7">
        <v>44748</v>
      </c>
      <c r="M313" s="7">
        <v>15</v>
      </c>
      <c r="N313" s="7">
        <v>33561</v>
      </c>
      <c r="O313" s="7">
        <v>34232.22</v>
      </c>
      <c r="P313" s="7">
        <v>34</v>
      </c>
      <c r="Q313" s="7">
        <v>224445.22</v>
      </c>
      <c r="R313" s="7" t="s">
        <v>45</v>
      </c>
      <c r="S313" s="7" t="s">
        <v>63</v>
      </c>
      <c r="T313" s="7" t="s">
        <v>35</v>
      </c>
      <c r="U313" s="7" t="s">
        <v>36</v>
      </c>
      <c r="V313" s="7" t="s">
        <v>37</v>
      </c>
      <c r="W313" s="7">
        <v>1</v>
      </c>
      <c r="X313" s="7" t="s">
        <v>38</v>
      </c>
      <c r="Y313" s="7">
        <v>2</v>
      </c>
      <c r="Z313" s="7" t="s">
        <v>91</v>
      </c>
    </row>
    <row r="314" spans="1:26" x14ac:dyDescent="0.35">
      <c r="A314" s="7" t="s">
        <v>664</v>
      </c>
      <c r="B314" s="8">
        <v>45963</v>
      </c>
      <c r="C314" s="7" t="s">
        <v>665</v>
      </c>
      <c r="D314" s="7" t="s">
        <v>108</v>
      </c>
      <c r="E314" s="7" t="s">
        <v>43</v>
      </c>
      <c r="F314" s="7">
        <v>42</v>
      </c>
      <c r="G314" s="7" t="s">
        <v>99</v>
      </c>
      <c r="H314" s="7" t="s">
        <v>52</v>
      </c>
      <c r="I314" s="7" t="s">
        <v>99</v>
      </c>
      <c r="J314" s="7" t="s">
        <v>62</v>
      </c>
      <c r="K314" s="7">
        <v>5</v>
      </c>
      <c r="L314" s="7">
        <v>23381</v>
      </c>
      <c r="M314" s="7">
        <v>5</v>
      </c>
      <c r="N314" s="7">
        <v>5845.25</v>
      </c>
      <c r="O314" s="7">
        <v>19990.759999999998</v>
      </c>
      <c r="P314" s="7">
        <v>214</v>
      </c>
      <c r="Q314" s="7">
        <v>131264.51</v>
      </c>
      <c r="R314" s="7" t="s">
        <v>54</v>
      </c>
      <c r="S314" s="7" t="s">
        <v>34</v>
      </c>
      <c r="T314" s="7" t="s">
        <v>76</v>
      </c>
      <c r="U314" s="7" t="s">
        <v>77</v>
      </c>
      <c r="V314" s="7" t="s">
        <v>57</v>
      </c>
      <c r="W314" s="7">
        <v>3</v>
      </c>
      <c r="X314" s="7" t="s">
        <v>47</v>
      </c>
      <c r="Y314" s="7">
        <v>4</v>
      </c>
      <c r="Z314" s="7" t="s">
        <v>58</v>
      </c>
    </row>
    <row r="315" spans="1:26" x14ac:dyDescent="0.35">
      <c r="A315" s="7" t="s">
        <v>666</v>
      </c>
      <c r="B315" s="8">
        <v>45868</v>
      </c>
      <c r="C315" s="7" t="s">
        <v>667</v>
      </c>
      <c r="D315" s="7" t="s">
        <v>80</v>
      </c>
      <c r="E315" s="7" t="s">
        <v>29</v>
      </c>
      <c r="F315" s="7">
        <v>44</v>
      </c>
      <c r="G315" s="7" t="s">
        <v>51</v>
      </c>
      <c r="H315" s="7" t="s">
        <v>52</v>
      </c>
      <c r="I315" s="7" t="s">
        <v>51</v>
      </c>
      <c r="J315" s="7" t="s">
        <v>102</v>
      </c>
      <c r="K315" s="7">
        <v>3</v>
      </c>
      <c r="L315" s="7">
        <v>21630</v>
      </c>
      <c r="M315" s="7">
        <v>15</v>
      </c>
      <c r="N315" s="7">
        <v>9733.5</v>
      </c>
      <c r="O315" s="7">
        <v>9928.17</v>
      </c>
      <c r="P315" s="7">
        <v>379</v>
      </c>
      <c r="Q315" s="7">
        <v>65463.67</v>
      </c>
      <c r="R315" s="7" t="s">
        <v>54</v>
      </c>
      <c r="S315" s="7" t="s">
        <v>63</v>
      </c>
      <c r="T315" s="7" t="s">
        <v>46</v>
      </c>
      <c r="U315" s="7" t="s">
        <v>36</v>
      </c>
      <c r="V315" s="7" t="s">
        <v>37</v>
      </c>
      <c r="W315" s="7">
        <v>3</v>
      </c>
      <c r="X315" s="7" t="s">
        <v>47</v>
      </c>
      <c r="Y315" s="7">
        <v>2</v>
      </c>
      <c r="Z315" s="7" t="s">
        <v>91</v>
      </c>
    </row>
    <row r="316" spans="1:26" x14ac:dyDescent="0.35">
      <c r="A316" s="7" t="s">
        <v>668</v>
      </c>
      <c r="B316" s="8">
        <v>45930</v>
      </c>
      <c r="C316" s="7" t="s">
        <v>669</v>
      </c>
      <c r="D316" s="7" t="s">
        <v>50</v>
      </c>
      <c r="E316" s="7" t="s">
        <v>43</v>
      </c>
      <c r="F316" s="7">
        <v>40</v>
      </c>
      <c r="G316" s="7" t="s">
        <v>90</v>
      </c>
      <c r="H316" s="7" t="s">
        <v>31</v>
      </c>
      <c r="I316" s="7" t="s">
        <v>90</v>
      </c>
      <c r="J316" s="7" t="s">
        <v>201</v>
      </c>
      <c r="K316" s="7">
        <v>2</v>
      </c>
      <c r="L316" s="7">
        <v>41791</v>
      </c>
      <c r="M316" s="7">
        <v>20</v>
      </c>
      <c r="N316" s="7">
        <v>16716.400000000001</v>
      </c>
      <c r="O316" s="7">
        <v>12035.81</v>
      </c>
      <c r="P316" s="7">
        <v>371</v>
      </c>
      <c r="Q316" s="7">
        <v>79272.41</v>
      </c>
      <c r="R316" s="7" t="s">
        <v>45</v>
      </c>
      <c r="S316" s="7" t="s">
        <v>34</v>
      </c>
      <c r="T316" s="7" t="s">
        <v>55</v>
      </c>
      <c r="U316" s="7" t="s">
        <v>56</v>
      </c>
      <c r="V316" s="7" t="s">
        <v>57</v>
      </c>
      <c r="W316" s="7">
        <v>7</v>
      </c>
      <c r="X316" s="7" t="s">
        <v>47</v>
      </c>
      <c r="Y316" s="7">
        <v>2</v>
      </c>
      <c r="Z316" s="7" t="s">
        <v>47</v>
      </c>
    </row>
    <row r="317" spans="1:26" x14ac:dyDescent="0.35">
      <c r="A317" s="7" t="s">
        <v>670</v>
      </c>
      <c r="B317" s="8">
        <v>45794</v>
      </c>
      <c r="C317" s="7" t="s">
        <v>671</v>
      </c>
      <c r="D317" s="7" t="s">
        <v>108</v>
      </c>
      <c r="E317" s="7" t="s">
        <v>43</v>
      </c>
      <c r="F317" s="7">
        <v>40</v>
      </c>
      <c r="G317" s="7" t="s">
        <v>90</v>
      </c>
      <c r="H317" s="7" t="s">
        <v>31</v>
      </c>
      <c r="I317" s="7" t="s">
        <v>90</v>
      </c>
      <c r="J317" s="7" t="s">
        <v>150</v>
      </c>
      <c r="K317" s="7">
        <v>2</v>
      </c>
      <c r="L317" s="7">
        <v>5799</v>
      </c>
      <c r="M317" s="7">
        <v>5</v>
      </c>
      <c r="N317" s="7">
        <v>579.9</v>
      </c>
      <c r="O317" s="7">
        <v>1983.26</v>
      </c>
      <c r="P317" s="7">
        <v>221</v>
      </c>
      <c r="Q317" s="7">
        <v>13222.36</v>
      </c>
      <c r="R317" s="7" t="s">
        <v>54</v>
      </c>
      <c r="S317" s="7" t="s">
        <v>34</v>
      </c>
      <c r="T317" s="7" t="s">
        <v>55</v>
      </c>
      <c r="U317" s="7" t="s">
        <v>56</v>
      </c>
      <c r="V317" s="7" t="s">
        <v>57</v>
      </c>
      <c r="W317" s="7">
        <v>5</v>
      </c>
      <c r="X317" s="7" t="s">
        <v>38</v>
      </c>
      <c r="Y317" s="7">
        <v>1</v>
      </c>
      <c r="Z317" s="7" t="s">
        <v>47</v>
      </c>
    </row>
    <row r="318" spans="1:26" x14ac:dyDescent="0.35">
      <c r="A318" s="7" t="s">
        <v>672</v>
      </c>
      <c r="B318" s="8">
        <v>45900</v>
      </c>
      <c r="C318" s="7" t="s">
        <v>477</v>
      </c>
      <c r="D318" s="7" t="s">
        <v>61</v>
      </c>
      <c r="E318" s="7" t="s">
        <v>29</v>
      </c>
      <c r="F318" s="7">
        <v>26</v>
      </c>
      <c r="G318" s="7" t="s">
        <v>51</v>
      </c>
      <c r="H318" s="7" t="s">
        <v>52</v>
      </c>
      <c r="I318" s="7" t="s">
        <v>51</v>
      </c>
      <c r="J318" s="7" t="s">
        <v>150</v>
      </c>
      <c r="K318" s="7">
        <v>2</v>
      </c>
      <c r="L318" s="7">
        <v>23634</v>
      </c>
      <c r="M318" s="7">
        <v>5</v>
      </c>
      <c r="N318" s="7">
        <v>2363.4</v>
      </c>
      <c r="O318" s="7">
        <v>8082.83</v>
      </c>
      <c r="P318" s="7">
        <v>450</v>
      </c>
      <c r="Q318" s="7">
        <v>53437.43</v>
      </c>
      <c r="R318" s="7" t="s">
        <v>54</v>
      </c>
      <c r="S318" s="7" t="s">
        <v>63</v>
      </c>
      <c r="T318" s="7" t="s">
        <v>84</v>
      </c>
      <c r="U318" s="7" t="s">
        <v>85</v>
      </c>
      <c r="V318" s="7" t="s">
        <v>86</v>
      </c>
      <c r="W318" s="7">
        <v>9</v>
      </c>
      <c r="X318" s="7" t="s">
        <v>47</v>
      </c>
      <c r="Y318" s="7">
        <v>2</v>
      </c>
      <c r="Z318" s="7" t="s">
        <v>47</v>
      </c>
    </row>
    <row r="319" spans="1:26" x14ac:dyDescent="0.35">
      <c r="A319" s="7" t="s">
        <v>673</v>
      </c>
      <c r="B319" s="8">
        <v>45963</v>
      </c>
      <c r="C319" s="7" t="s">
        <v>674</v>
      </c>
      <c r="D319" s="7" t="s">
        <v>80</v>
      </c>
      <c r="E319" s="7" t="s">
        <v>43</v>
      </c>
      <c r="F319" s="7">
        <v>51</v>
      </c>
      <c r="G319" s="7" t="s">
        <v>139</v>
      </c>
      <c r="H319" s="7" t="s">
        <v>31</v>
      </c>
      <c r="I319" s="7" t="s">
        <v>139</v>
      </c>
      <c r="J319" s="7" t="s">
        <v>102</v>
      </c>
      <c r="K319" s="7">
        <v>3</v>
      </c>
      <c r="L319" s="7">
        <v>21565</v>
      </c>
      <c r="M319" s="7">
        <v>15</v>
      </c>
      <c r="N319" s="7">
        <v>9704.25</v>
      </c>
      <c r="O319" s="7">
        <v>9898.33</v>
      </c>
      <c r="P319" s="7">
        <v>46</v>
      </c>
      <c r="Q319" s="7">
        <v>64935.08</v>
      </c>
      <c r="R319" s="7" t="s">
        <v>83</v>
      </c>
      <c r="S319" s="7" t="s">
        <v>34</v>
      </c>
      <c r="T319" s="7" t="s">
        <v>84</v>
      </c>
      <c r="U319" s="7" t="s">
        <v>85</v>
      </c>
      <c r="V319" s="7" t="s">
        <v>86</v>
      </c>
      <c r="W319" s="7">
        <v>10</v>
      </c>
      <c r="X319" s="7" t="s">
        <v>38</v>
      </c>
      <c r="Y319" s="7">
        <v>2</v>
      </c>
      <c r="Z319" s="7" t="s">
        <v>39</v>
      </c>
    </row>
    <row r="320" spans="1:26" x14ac:dyDescent="0.35">
      <c r="A320" s="7" t="s">
        <v>675</v>
      </c>
      <c r="B320" s="8">
        <v>45870</v>
      </c>
      <c r="C320" s="7" t="s">
        <v>676</v>
      </c>
      <c r="D320" s="7" t="s">
        <v>108</v>
      </c>
      <c r="E320" s="7" t="s">
        <v>29</v>
      </c>
      <c r="F320" s="7">
        <v>49</v>
      </c>
      <c r="G320" s="7" t="s">
        <v>30</v>
      </c>
      <c r="H320" s="7" t="s">
        <v>31</v>
      </c>
      <c r="I320" s="7" t="s">
        <v>30</v>
      </c>
      <c r="J320" s="7" t="s">
        <v>32</v>
      </c>
      <c r="K320" s="7">
        <v>5</v>
      </c>
      <c r="L320" s="7">
        <v>41024</v>
      </c>
      <c r="M320" s="7">
        <v>20</v>
      </c>
      <c r="N320" s="7">
        <v>41024</v>
      </c>
      <c r="O320" s="7">
        <v>29537.279999999999</v>
      </c>
      <c r="P320" s="7">
        <v>262</v>
      </c>
      <c r="Q320" s="7">
        <v>193895.28</v>
      </c>
      <c r="R320" s="7" t="s">
        <v>33</v>
      </c>
      <c r="S320" s="7" t="s">
        <v>63</v>
      </c>
      <c r="T320" s="7" t="s">
        <v>84</v>
      </c>
      <c r="U320" s="7" t="s">
        <v>85</v>
      </c>
      <c r="V320" s="7" t="s">
        <v>86</v>
      </c>
      <c r="W320" s="7">
        <v>5</v>
      </c>
      <c r="X320" s="7" t="s">
        <v>47</v>
      </c>
      <c r="Y320" s="7">
        <v>4</v>
      </c>
      <c r="Z320" s="7" t="s">
        <v>91</v>
      </c>
    </row>
    <row r="321" spans="1:26" x14ac:dyDescent="0.35">
      <c r="A321" s="7" t="s">
        <v>677</v>
      </c>
      <c r="B321" s="8">
        <v>45881</v>
      </c>
      <c r="C321" s="7" t="s">
        <v>678</v>
      </c>
      <c r="D321" s="7" t="s">
        <v>50</v>
      </c>
      <c r="E321" s="7" t="s">
        <v>43</v>
      </c>
      <c r="F321" s="7">
        <v>37</v>
      </c>
      <c r="G321" s="7" t="s">
        <v>134</v>
      </c>
      <c r="H321" s="7" t="s">
        <v>31</v>
      </c>
      <c r="I321" s="7" t="s">
        <v>134</v>
      </c>
      <c r="J321" s="7" t="s">
        <v>32</v>
      </c>
      <c r="K321" s="7">
        <v>2</v>
      </c>
      <c r="L321" s="7">
        <v>49704</v>
      </c>
      <c r="M321" s="7">
        <v>20</v>
      </c>
      <c r="N321" s="7">
        <v>19881.599999999999</v>
      </c>
      <c r="O321" s="7">
        <v>14314.75</v>
      </c>
      <c r="P321" s="7">
        <v>174</v>
      </c>
      <c r="Q321" s="7">
        <v>94015.15</v>
      </c>
      <c r="R321" s="7" t="s">
        <v>45</v>
      </c>
      <c r="S321" s="7" t="s">
        <v>34</v>
      </c>
      <c r="T321" s="7" t="s">
        <v>84</v>
      </c>
      <c r="U321" s="7" t="s">
        <v>85</v>
      </c>
      <c r="V321" s="7" t="s">
        <v>86</v>
      </c>
      <c r="W321" s="7">
        <v>8</v>
      </c>
      <c r="X321" s="7" t="s">
        <v>47</v>
      </c>
      <c r="Y321" s="7">
        <v>3</v>
      </c>
      <c r="Z321" s="7" t="s">
        <v>91</v>
      </c>
    </row>
    <row r="322" spans="1:26" x14ac:dyDescent="0.35">
      <c r="A322" s="7" t="s">
        <v>679</v>
      </c>
      <c r="B322" s="8">
        <v>45892</v>
      </c>
      <c r="C322" s="7" t="s">
        <v>680</v>
      </c>
      <c r="D322" s="7" t="s">
        <v>108</v>
      </c>
      <c r="E322" s="7" t="s">
        <v>29</v>
      </c>
      <c r="F322" s="7">
        <v>38</v>
      </c>
      <c r="G322" s="7" t="s">
        <v>74</v>
      </c>
      <c r="H322" s="7" t="s">
        <v>31</v>
      </c>
      <c r="I322" s="7" t="s">
        <v>74</v>
      </c>
      <c r="J322" s="7" t="s">
        <v>125</v>
      </c>
      <c r="K322" s="7">
        <v>1</v>
      </c>
      <c r="L322" s="7">
        <v>7179</v>
      </c>
      <c r="M322" s="7">
        <v>15</v>
      </c>
      <c r="N322" s="7">
        <v>1076.8499999999999</v>
      </c>
      <c r="O322" s="7">
        <v>1098.3900000000001</v>
      </c>
      <c r="P322" s="7">
        <v>459</v>
      </c>
      <c r="Q322" s="7">
        <v>7659.54</v>
      </c>
      <c r="R322" s="7" t="s">
        <v>33</v>
      </c>
      <c r="S322" s="7" t="s">
        <v>34</v>
      </c>
      <c r="T322" s="7" t="s">
        <v>35</v>
      </c>
      <c r="U322" s="7" t="s">
        <v>36</v>
      </c>
      <c r="V322" s="7" t="s">
        <v>37</v>
      </c>
      <c r="W322" s="7">
        <v>7</v>
      </c>
      <c r="X322" s="7" t="s">
        <v>38</v>
      </c>
      <c r="Y322" s="7">
        <v>5</v>
      </c>
      <c r="Z322" s="7" t="s">
        <v>91</v>
      </c>
    </row>
    <row r="323" spans="1:26" x14ac:dyDescent="0.35">
      <c r="A323" s="7" t="s">
        <v>681</v>
      </c>
      <c r="B323" s="8">
        <v>45796</v>
      </c>
      <c r="C323" s="7" t="s">
        <v>682</v>
      </c>
      <c r="D323" s="7" t="s">
        <v>61</v>
      </c>
      <c r="E323" s="7" t="s">
        <v>43</v>
      </c>
      <c r="F323" s="7">
        <v>55</v>
      </c>
      <c r="G323" s="7" t="s">
        <v>90</v>
      </c>
      <c r="H323" s="7" t="s">
        <v>31</v>
      </c>
      <c r="I323" s="7" t="s">
        <v>90</v>
      </c>
      <c r="J323" s="7" t="s">
        <v>53</v>
      </c>
      <c r="K323" s="7">
        <v>1</v>
      </c>
      <c r="L323" s="7">
        <v>48043</v>
      </c>
      <c r="M323" s="7">
        <v>5</v>
      </c>
      <c r="N323" s="7">
        <v>2402.15</v>
      </c>
      <c r="O323" s="7">
        <v>8215.35</v>
      </c>
      <c r="P323" s="7">
        <v>151</v>
      </c>
      <c r="Q323" s="7">
        <v>54007.199999999997</v>
      </c>
      <c r="R323" s="7" t="s">
        <v>54</v>
      </c>
      <c r="S323" s="7" t="s">
        <v>63</v>
      </c>
      <c r="T323" s="7" t="s">
        <v>95</v>
      </c>
      <c r="U323" s="7" t="s">
        <v>96</v>
      </c>
      <c r="V323" s="7" t="s">
        <v>57</v>
      </c>
      <c r="W323" s="7">
        <v>3</v>
      </c>
      <c r="X323" s="7" t="s">
        <v>38</v>
      </c>
      <c r="Y323" s="7">
        <v>3</v>
      </c>
      <c r="Z323" s="7" t="s">
        <v>91</v>
      </c>
    </row>
    <row r="324" spans="1:26" x14ac:dyDescent="0.35">
      <c r="A324" s="7" t="s">
        <v>683</v>
      </c>
      <c r="B324" s="8">
        <v>45922</v>
      </c>
      <c r="C324" s="7" t="s">
        <v>684</v>
      </c>
      <c r="D324" s="7" t="s">
        <v>50</v>
      </c>
      <c r="E324" s="7" t="s">
        <v>43</v>
      </c>
      <c r="F324" s="7">
        <v>49</v>
      </c>
      <c r="G324" s="7" t="s">
        <v>51</v>
      </c>
      <c r="H324" s="7" t="s">
        <v>52</v>
      </c>
      <c r="I324" s="7" t="s">
        <v>51</v>
      </c>
      <c r="J324" s="7" t="s">
        <v>150</v>
      </c>
      <c r="K324" s="7">
        <v>5</v>
      </c>
      <c r="L324" s="7">
        <v>49415</v>
      </c>
      <c r="M324" s="7">
        <v>0</v>
      </c>
      <c r="N324" s="7">
        <v>0</v>
      </c>
      <c r="O324" s="7">
        <v>44473.5</v>
      </c>
      <c r="P324" s="7">
        <v>97</v>
      </c>
      <c r="Q324" s="7">
        <v>291645.5</v>
      </c>
      <c r="R324" s="7" t="s">
        <v>83</v>
      </c>
      <c r="S324" s="7" t="s">
        <v>34</v>
      </c>
      <c r="T324" s="7" t="s">
        <v>70</v>
      </c>
      <c r="U324" s="7" t="s">
        <v>56</v>
      </c>
      <c r="V324" s="7" t="s">
        <v>57</v>
      </c>
      <c r="W324" s="7">
        <v>3</v>
      </c>
      <c r="X324" s="7" t="s">
        <v>47</v>
      </c>
      <c r="Y324" s="7">
        <v>2</v>
      </c>
      <c r="Z324" s="7" t="s">
        <v>58</v>
      </c>
    </row>
    <row r="325" spans="1:26" x14ac:dyDescent="0.35">
      <c r="A325" s="7" t="s">
        <v>685</v>
      </c>
      <c r="B325" s="8">
        <v>46018</v>
      </c>
      <c r="C325" s="7" t="s">
        <v>686</v>
      </c>
      <c r="D325" s="7" t="s">
        <v>66</v>
      </c>
      <c r="E325" s="7" t="s">
        <v>43</v>
      </c>
      <c r="F325" s="7">
        <v>34</v>
      </c>
      <c r="G325" s="7" t="s">
        <v>94</v>
      </c>
      <c r="H325" s="7" t="s">
        <v>31</v>
      </c>
      <c r="I325" s="7" t="s">
        <v>94</v>
      </c>
      <c r="J325" s="7" t="s">
        <v>201</v>
      </c>
      <c r="K325" s="7">
        <v>3</v>
      </c>
      <c r="L325" s="7">
        <v>19786</v>
      </c>
      <c r="M325" s="7">
        <v>10</v>
      </c>
      <c r="N325" s="7">
        <v>5935.8</v>
      </c>
      <c r="O325" s="7">
        <v>9616</v>
      </c>
      <c r="P325" s="7">
        <v>78</v>
      </c>
      <c r="Q325" s="7">
        <v>63116.2</v>
      </c>
      <c r="R325" s="7" t="s">
        <v>33</v>
      </c>
      <c r="S325" s="7" t="s">
        <v>34</v>
      </c>
      <c r="T325" s="7" t="s">
        <v>35</v>
      </c>
      <c r="U325" s="7" t="s">
        <v>36</v>
      </c>
      <c r="V325" s="7" t="s">
        <v>37</v>
      </c>
      <c r="W325" s="7">
        <v>1</v>
      </c>
      <c r="X325" s="7" t="s">
        <v>38</v>
      </c>
      <c r="Y325" s="7">
        <v>4</v>
      </c>
      <c r="Z325" s="7" t="s">
        <v>39</v>
      </c>
    </row>
    <row r="326" spans="1:26" x14ac:dyDescent="0.35">
      <c r="A326" s="7" t="s">
        <v>687</v>
      </c>
      <c r="B326" s="8">
        <v>45970</v>
      </c>
      <c r="C326" s="7" t="s">
        <v>330</v>
      </c>
      <c r="D326" s="7" t="s">
        <v>89</v>
      </c>
      <c r="E326" s="7" t="s">
        <v>29</v>
      </c>
      <c r="F326" s="7">
        <v>26</v>
      </c>
      <c r="G326" s="7" t="s">
        <v>44</v>
      </c>
      <c r="H326" s="7" t="s">
        <v>31</v>
      </c>
      <c r="I326" s="7" t="s">
        <v>44</v>
      </c>
      <c r="J326" s="7" t="s">
        <v>53</v>
      </c>
      <c r="K326" s="7">
        <v>5</v>
      </c>
      <c r="L326" s="7">
        <v>30964</v>
      </c>
      <c r="M326" s="7">
        <v>20</v>
      </c>
      <c r="N326" s="7">
        <v>30964</v>
      </c>
      <c r="O326" s="7">
        <v>22294.080000000002</v>
      </c>
      <c r="P326" s="7">
        <v>420</v>
      </c>
      <c r="Q326" s="7">
        <v>146570.07999999999</v>
      </c>
      <c r="R326" s="7" t="s">
        <v>33</v>
      </c>
      <c r="S326" s="7" t="s">
        <v>34</v>
      </c>
      <c r="T326" s="7" t="s">
        <v>55</v>
      </c>
      <c r="U326" s="7" t="s">
        <v>56</v>
      </c>
      <c r="V326" s="7" t="s">
        <v>57</v>
      </c>
      <c r="W326" s="7">
        <v>7</v>
      </c>
      <c r="X326" s="7" t="s">
        <v>38</v>
      </c>
      <c r="Y326" s="7">
        <v>4</v>
      </c>
      <c r="Z326" s="7" t="s">
        <v>47</v>
      </c>
    </row>
    <row r="327" spans="1:26" x14ac:dyDescent="0.35">
      <c r="A327" s="7" t="s">
        <v>688</v>
      </c>
      <c r="B327" s="8">
        <v>46103</v>
      </c>
      <c r="C327" s="7" t="s">
        <v>182</v>
      </c>
      <c r="D327" s="7" t="s">
        <v>89</v>
      </c>
      <c r="E327" s="7" t="s">
        <v>29</v>
      </c>
      <c r="F327" s="7">
        <v>58</v>
      </c>
      <c r="G327" s="7" t="s">
        <v>30</v>
      </c>
      <c r="H327" s="7" t="s">
        <v>31</v>
      </c>
      <c r="I327" s="7" t="s">
        <v>30</v>
      </c>
      <c r="J327" s="7" t="s">
        <v>112</v>
      </c>
      <c r="K327" s="7">
        <v>4</v>
      </c>
      <c r="L327" s="7">
        <v>49969</v>
      </c>
      <c r="M327" s="7">
        <v>5</v>
      </c>
      <c r="N327" s="7">
        <v>9993.7999999999993</v>
      </c>
      <c r="O327" s="7">
        <v>34178.800000000003</v>
      </c>
      <c r="P327" s="7">
        <v>218</v>
      </c>
      <c r="Q327" s="7">
        <v>224279</v>
      </c>
      <c r="R327" s="7" t="s">
        <v>83</v>
      </c>
      <c r="S327" s="7" t="s">
        <v>34</v>
      </c>
      <c r="T327" s="7" t="s">
        <v>46</v>
      </c>
      <c r="U327" s="7" t="s">
        <v>36</v>
      </c>
      <c r="V327" s="7" t="s">
        <v>37</v>
      </c>
      <c r="W327" s="7">
        <v>9</v>
      </c>
      <c r="X327" s="7" t="s">
        <v>47</v>
      </c>
      <c r="Y327" s="7">
        <v>1</v>
      </c>
      <c r="Z327" s="7" t="s">
        <v>39</v>
      </c>
    </row>
    <row r="328" spans="1:26" x14ac:dyDescent="0.35">
      <c r="A328" s="7" t="s">
        <v>689</v>
      </c>
      <c r="B328" s="8">
        <v>46101</v>
      </c>
      <c r="C328" s="7" t="s">
        <v>690</v>
      </c>
      <c r="D328" s="7" t="s">
        <v>42</v>
      </c>
      <c r="E328" s="7" t="s">
        <v>43</v>
      </c>
      <c r="F328" s="7">
        <v>33</v>
      </c>
      <c r="G328" s="7" t="s">
        <v>99</v>
      </c>
      <c r="H328" s="7" t="s">
        <v>52</v>
      </c>
      <c r="I328" s="7" t="s">
        <v>99</v>
      </c>
      <c r="J328" s="7" t="s">
        <v>32</v>
      </c>
      <c r="K328" s="7">
        <v>2</v>
      </c>
      <c r="L328" s="7">
        <v>42028</v>
      </c>
      <c r="M328" s="7">
        <v>15</v>
      </c>
      <c r="N328" s="7">
        <v>12608.4</v>
      </c>
      <c r="O328" s="7">
        <v>12860.57</v>
      </c>
      <c r="P328" s="7">
        <v>190</v>
      </c>
      <c r="Q328" s="7">
        <v>84498.17</v>
      </c>
      <c r="R328" s="7" t="s">
        <v>54</v>
      </c>
      <c r="S328" s="7" t="s">
        <v>34</v>
      </c>
      <c r="T328" s="7" t="s">
        <v>55</v>
      </c>
      <c r="U328" s="7" t="s">
        <v>56</v>
      </c>
      <c r="V328" s="7" t="s">
        <v>57</v>
      </c>
      <c r="W328" s="7">
        <v>7</v>
      </c>
      <c r="X328" s="7" t="s">
        <v>47</v>
      </c>
      <c r="Y328" s="7">
        <v>2</v>
      </c>
      <c r="Z328" s="7" t="s">
        <v>58</v>
      </c>
    </row>
    <row r="329" spans="1:26" x14ac:dyDescent="0.35">
      <c r="A329" s="7" t="s">
        <v>691</v>
      </c>
      <c r="B329" s="8">
        <v>45869</v>
      </c>
      <c r="C329" s="7" t="s">
        <v>627</v>
      </c>
      <c r="D329" s="7" t="s">
        <v>28</v>
      </c>
      <c r="E329" s="7" t="s">
        <v>29</v>
      </c>
      <c r="F329" s="7">
        <v>59</v>
      </c>
      <c r="G329" s="7" t="s">
        <v>30</v>
      </c>
      <c r="H329" s="7" t="s">
        <v>31</v>
      </c>
      <c r="I329" s="7" t="s">
        <v>30</v>
      </c>
      <c r="J329" s="7" t="s">
        <v>112</v>
      </c>
      <c r="K329" s="7">
        <v>3</v>
      </c>
      <c r="L329" s="7">
        <v>40430</v>
      </c>
      <c r="M329" s="7">
        <v>20</v>
      </c>
      <c r="N329" s="7">
        <v>24258</v>
      </c>
      <c r="O329" s="7">
        <v>17465.759999999998</v>
      </c>
      <c r="P329" s="7">
        <v>15</v>
      </c>
      <c r="Q329" s="7">
        <v>114512.76</v>
      </c>
      <c r="R329" s="7" t="s">
        <v>33</v>
      </c>
      <c r="S329" s="7" t="s">
        <v>34</v>
      </c>
      <c r="T329" s="7" t="s">
        <v>84</v>
      </c>
      <c r="U329" s="7" t="s">
        <v>85</v>
      </c>
      <c r="V329" s="7" t="s">
        <v>86</v>
      </c>
      <c r="W329" s="7">
        <v>6</v>
      </c>
      <c r="X329" s="7" t="s">
        <v>38</v>
      </c>
      <c r="Y329" s="7">
        <v>4</v>
      </c>
      <c r="Z329" s="7" t="s">
        <v>91</v>
      </c>
    </row>
    <row r="330" spans="1:26" x14ac:dyDescent="0.35">
      <c r="A330" s="7" t="s">
        <v>692</v>
      </c>
      <c r="B330" s="8">
        <v>46006</v>
      </c>
      <c r="C330" s="7" t="s">
        <v>693</v>
      </c>
      <c r="D330" s="7" t="s">
        <v>61</v>
      </c>
      <c r="E330" s="7" t="s">
        <v>29</v>
      </c>
      <c r="F330" s="7">
        <v>60</v>
      </c>
      <c r="G330" s="7" t="s">
        <v>44</v>
      </c>
      <c r="H330" s="7" t="s">
        <v>31</v>
      </c>
      <c r="I330" s="7" t="s">
        <v>44</v>
      </c>
      <c r="J330" s="7" t="s">
        <v>150</v>
      </c>
      <c r="K330" s="7">
        <v>5</v>
      </c>
      <c r="L330" s="7">
        <v>34114</v>
      </c>
      <c r="M330" s="7">
        <v>0</v>
      </c>
      <c r="N330" s="7">
        <v>0</v>
      </c>
      <c r="O330" s="7">
        <v>30702.6</v>
      </c>
      <c r="P330" s="7">
        <v>3</v>
      </c>
      <c r="Q330" s="7">
        <v>201275.6</v>
      </c>
      <c r="R330" s="7" t="s">
        <v>45</v>
      </c>
      <c r="S330" s="7" t="s">
        <v>63</v>
      </c>
      <c r="T330" s="7" t="s">
        <v>84</v>
      </c>
      <c r="U330" s="7" t="s">
        <v>85</v>
      </c>
      <c r="V330" s="7" t="s">
        <v>86</v>
      </c>
      <c r="W330" s="7">
        <v>7</v>
      </c>
      <c r="X330" s="7" t="s">
        <v>47</v>
      </c>
      <c r="Y330" s="7">
        <v>1</v>
      </c>
      <c r="Z330" s="7" t="s">
        <v>47</v>
      </c>
    </row>
    <row r="331" spans="1:26" x14ac:dyDescent="0.35">
      <c r="A331" s="7" t="s">
        <v>694</v>
      </c>
      <c r="B331" s="8">
        <v>46044</v>
      </c>
      <c r="C331" s="7" t="s">
        <v>695</v>
      </c>
      <c r="D331" s="7" t="s">
        <v>73</v>
      </c>
      <c r="E331" s="7" t="s">
        <v>43</v>
      </c>
      <c r="F331" s="7">
        <v>20</v>
      </c>
      <c r="G331" s="7" t="s">
        <v>67</v>
      </c>
      <c r="H331" s="7" t="s">
        <v>68</v>
      </c>
      <c r="I331" s="7" t="s">
        <v>67</v>
      </c>
      <c r="J331" s="7" t="s">
        <v>75</v>
      </c>
      <c r="K331" s="7">
        <v>2</v>
      </c>
      <c r="L331" s="7">
        <v>23052</v>
      </c>
      <c r="M331" s="7">
        <v>20</v>
      </c>
      <c r="N331" s="7">
        <v>9220.7999999999993</v>
      </c>
      <c r="O331" s="7">
        <v>6638.98</v>
      </c>
      <c r="P331" s="7">
        <v>141</v>
      </c>
      <c r="Q331" s="7">
        <v>43663.18</v>
      </c>
      <c r="R331" s="7" t="s">
        <v>54</v>
      </c>
      <c r="S331" s="7" t="s">
        <v>34</v>
      </c>
      <c r="T331" s="7" t="s">
        <v>35</v>
      </c>
      <c r="U331" s="7" t="s">
        <v>36</v>
      </c>
      <c r="V331" s="7" t="s">
        <v>37</v>
      </c>
      <c r="W331" s="7">
        <v>2</v>
      </c>
      <c r="X331" s="7" t="s">
        <v>38</v>
      </c>
      <c r="Y331" s="7">
        <v>4</v>
      </c>
      <c r="Z331" s="7" t="s">
        <v>39</v>
      </c>
    </row>
    <row r="332" spans="1:26" x14ac:dyDescent="0.35">
      <c r="A332" s="7" t="s">
        <v>696</v>
      </c>
      <c r="B332" s="8">
        <v>45831</v>
      </c>
      <c r="C332" s="7" t="s">
        <v>697</v>
      </c>
      <c r="D332" s="7" t="s">
        <v>42</v>
      </c>
      <c r="E332" s="7" t="s">
        <v>43</v>
      </c>
      <c r="F332" s="7">
        <v>30</v>
      </c>
      <c r="G332" s="7" t="s">
        <v>94</v>
      </c>
      <c r="H332" s="7" t="s">
        <v>31</v>
      </c>
      <c r="I332" s="7" t="s">
        <v>94</v>
      </c>
      <c r="J332" s="7" t="s">
        <v>62</v>
      </c>
      <c r="K332" s="7">
        <v>5</v>
      </c>
      <c r="L332" s="7">
        <v>26141</v>
      </c>
      <c r="M332" s="7">
        <v>0</v>
      </c>
      <c r="N332" s="7">
        <v>0</v>
      </c>
      <c r="O332" s="7">
        <v>23526.9</v>
      </c>
      <c r="P332" s="7">
        <v>51</v>
      </c>
      <c r="Q332" s="7">
        <v>154282.9</v>
      </c>
      <c r="R332" s="7" t="s">
        <v>83</v>
      </c>
      <c r="S332" s="7" t="s">
        <v>63</v>
      </c>
      <c r="T332" s="7" t="s">
        <v>103</v>
      </c>
      <c r="U332" s="7" t="s">
        <v>103</v>
      </c>
      <c r="V332" s="7" t="s">
        <v>57</v>
      </c>
      <c r="W332" s="7">
        <v>10</v>
      </c>
      <c r="X332" s="7" t="s">
        <v>38</v>
      </c>
      <c r="Y332" s="7">
        <v>1</v>
      </c>
      <c r="Z332" s="7" t="s">
        <v>39</v>
      </c>
    </row>
    <row r="333" spans="1:26" x14ac:dyDescent="0.35">
      <c r="A333" s="7" t="s">
        <v>698</v>
      </c>
      <c r="B333" s="8">
        <v>46027</v>
      </c>
      <c r="C333" s="7" t="s">
        <v>342</v>
      </c>
      <c r="D333" s="7" t="s">
        <v>111</v>
      </c>
      <c r="E333" s="7" t="s">
        <v>43</v>
      </c>
      <c r="F333" s="7">
        <v>23</v>
      </c>
      <c r="G333" s="7" t="s">
        <v>90</v>
      </c>
      <c r="H333" s="7" t="s">
        <v>31</v>
      </c>
      <c r="I333" s="7" t="s">
        <v>90</v>
      </c>
      <c r="J333" s="7" t="s">
        <v>32</v>
      </c>
      <c r="K333" s="7">
        <v>3</v>
      </c>
      <c r="L333" s="7">
        <v>3051</v>
      </c>
      <c r="M333" s="7">
        <v>15</v>
      </c>
      <c r="N333" s="7">
        <v>1372.95</v>
      </c>
      <c r="O333" s="7">
        <v>1400.41</v>
      </c>
      <c r="P333" s="7">
        <v>107</v>
      </c>
      <c r="Q333" s="7">
        <v>9287.4599999999991</v>
      </c>
      <c r="R333" s="7" t="s">
        <v>45</v>
      </c>
      <c r="S333" s="7" t="s">
        <v>63</v>
      </c>
      <c r="T333" s="7" t="s">
        <v>95</v>
      </c>
      <c r="U333" s="7" t="s">
        <v>96</v>
      </c>
      <c r="V333" s="7" t="s">
        <v>57</v>
      </c>
      <c r="W333" s="7">
        <v>7</v>
      </c>
      <c r="X333" s="7" t="s">
        <v>38</v>
      </c>
      <c r="Y333" s="7">
        <v>5</v>
      </c>
      <c r="Z333" s="7" t="s">
        <v>91</v>
      </c>
    </row>
    <row r="334" spans="1:26" x14ac:dyDescent="0.35">
      <c r="A334" s="7" t="s">
        <v>699</v>
      </c>
      <c r="B334" s="8">
        <v>45925</v>
      </c>
      <c r="C334" s="7" t="s">
        <v>700</v>
      </c>
      <c r="D334" s="7" t="s">
        <v>28</v>
      </c>
      <c r="E334" s="7" t="s">
        <v>29</v>
      </c>
      <c r="F334" s="7">
        <v>27</v>
      </c>
      <c r="G334" s="7" t="s">
        <v>94</v>
      </c>
      <c r="H334" s="7" t="s">
        <v>31</v>
      </c>
      <c r="I334" s="7" t="s">
        <v>94</v>
      </c>
      <c r="J334" s="7" t="s">
        <v>32</v>
      </c>
      <c r="K334" s="7">
        <v>1</v>
      </c>
      <c r="L334" s="7">
        <v>48655</v>
      </c>
      <c r="M334" s="7">
        <v>0</v>
      </c>
      <c r="N334" s="7">
        <v>0</v>
      </c>
      <c r="O334" s="7">
        <v>8757.9</v>
      </c>
      <c r="P334" s="7">
        <v>391</v>
      </c>
      <c r="Q334" s="7">
        <v>57803.9</v>
      </c>
      <c r="R334" s="7" t="s">
        <v>83</v>
      </c>
      <c r="S334" s="7" t="s">
        <v>63</v>
      </c>
      <c r="T334" s="7" t="s">
        <v>70</v>
      </c>
      <c r="U334" s="7" t="s">
        <v>56</v>
      </c>
      <c r="V334" s="7" t="s">
        <v>57</v>
      </c>
      <c r="W334" s="7">
        <v>1</v>
      </c>
      <c r="X334" s="7" t="s">
        <v>38</v>
      </c>
      <c r="Y334" s="7">
        <v>3</v>
      </c>
      <c r="Z334" s="7" t="s">
        <v>58</v>
      </c>
    </row>
    <row r="335" spans="1:26" x14ac:dyDescent="0.35">
      <c r="A335" s="7" t="s">
        <v>701</v>
      </c>
      <c r="B335" s="8">
        <v>45834</v>
      </c>
      <c r="C335" s="7" t="s">
        <v>702</v>
      </c>
      <c r="D335" s="7" t="s">
        <v>111</v>
      </c>
      <c r="E335" s="7" t="s">
        <v>29</v>
      </c>
      <c r="F335" s="7">
        <v>57</v>
      </c>
      <c r="G335" s="7" t="s">
        <v>90</v>
      </c>
      <c r="H335" s="7" t="s">
        <v>31</v>
      </c>
      <c r="I335" s="7" t="s">
        <v>90</v>
      </c>
      <c r="J335" s="7" t="s">
        <v>150</v>
      </c>
      <c r="K335" s="7">
        <v>4</v>
      </c>
      <c r="L335" s="7">
        <v>1414</v>
      </c>
      <c r="M335" s="7">
        <v>20</v>
      </c>
      <c r="N335" s="7">
        <v>1131.2</v>
      </c>
      <c r="O335" s="7">
        <v>814.46</v>
      </c>
      <c r="P335" s="7">
        <v>128</v>
      </c>
      <c r="Q335" s="7">
        <v>5467.26</v>
      </c>
      <c r="R335" s="7" t="s">
        <v>54</v>
      </c>
      <c r="S335" s="7" t="s">
        <v>34</v>
      </c>
      <c r="T335" s="7" t="s">
        <v>46</v>
      </c>
      <c r="U335" s="7" t="s">
        <v>36</v>
      </c>
      <c r="V335" s="7" t="s">
        <v>37</v>
      </c>
      <c r="W335" s="7">
        <v>10</v>
      </c>
      <c r="X335" s="7" t="s">
        <v>38</v>
      </c>
      <c r="Y335" s="7">
        <v>3</v>
      </c>
      <c r="Z335" s="7" t="s">
        <v>47</v>
      </c>
    </row>
    <row r="336" spans="1:26" x14ac:dyDescent="0.35">
      <c r="A336" s="7" t="s">
        <v>703</v>
      </c>
      <c r="B336" s="8">
        <v>45763</v>
      </c>
      <c r="C336" s="7" t="s">
        <v>187</v>
      </c>
      <c r="D336" s="7" t="s">
        <v>50</v>
      </c>
      <c r="E336" s="7" t="s">
        <v>29</v>
      </c>
      <c r="F336" s="7">
        <v>53</v>
      </c>
      <c r="G336" s="7" t="s">
        <v>44</v>
      </c>
      <c r="H336" s="7" t="s">
        <v>31</v>
      </c>
      <c r="I336" s="7" t="s">
        <v>44</v>
      </c>
      <c r="J336" s="7" t="s">
        <v>62</v>
      </c>
      <c r="K336" s="7">
        <v>2</v>
      </c>
      <c r="L336" s="7">
        <v>48474</v>
      </c>
      <c r="M336" s="7">
        <v>10</v>
      </c>
      <c r="N336" s="7">
        <v>9694.7999999999993</v>
      </c>
      <c r="O336" s="7">
        <v>15705.58</v>
      </c>
      <c r="P336" s="7">
        <v>419</v>
      </c>
      <c r="Q336" s="7">
        <v>103377.78</v>
      </c>
      <c r="R336" s="7" t="s">
        <v>45</v>
      </c>
      <c r="S336" s="7" t="s">
        <v>63</v>
      </c>
      <c r="T336" s="7" t="s">
        <v>84</v>
      </c>
      <c r="U336" s="7" t="s">
        <v>85</v>
      </c>
      <c r="V336" s="7" t="s">
        <v>86</v>
      </c>
      <c r="W336" s="7">
        <v>6</v>
      </c>
      <c r="X336" s="7" t="s">
        <v>47</v>
      </c>
      <c r="Y336" s="7">
        <v>3</v>
      </c>
      <c r="Z336" s="7" t="s">
        <v>39</v>
      </c>
    </row>
    <row r="337" spans="1:26" x14ac:dyDescent="0.35">
      <c r="A337" s="7" t="s">
        <v>704</v>
      </c>
      <c r="B337" s="8">
        <v>46111</v>
      </c>
      <c r="C337" s="7" t="s">
        <v>279</v>
      </c>
      <c r="D337" s="7" t="s">
        <v>73</v>
      </c>
      <c r="E337" s="7" t="s">
        <v>29</v>
      </c>
      <c r="F337" s="7">
        <v>60</v>
      </c>
      <c r="G337" s="7" t="s">
        <v>94</v>
      </c>
      <c r="H337" s="7" t="s">
        <v>31</v>
      </c>
      <c r="I337" s="7" t="s">
        <v>94</v>
      </c>
      <c r="J337" s="7" t="s">
        <v>62</v>
      </c>
      <c r="K337" s="7">
        <v>2</v>
      </c>
      <c r="L337" s="7">
        <v>4505</v>
      </c>
      <c r="M337" s="7">
        <v>15</v>
      </c>
      <c r="N337" s="7">
        <v>1351.5</v>
      </c>
      <c r="O337" s="7">
        <v>1378.53</v>
      </c>
      <c r="P337" s="7">
        <v>135</v>
      </c>
      <c r="Q337" s="7">
        <v>9172.0300000000007</v>
      </c>
      <c r="R337" s="7" t="s">
        <v>45</v>
      </c>
      <c r="S337" s="7" t="s">
        <v>63</v>
      </c>
      <c r="T337" s="7" t="s">
        <v>55</v>
      </c>
      <c r="U337" s="7" t="s">
        <v>56</v>
      </c>
      <c r="V337" s="7" t="s">
        <v>57</v>
      </c>
      <c r="W337" s="7">
        <v>8</v>
      </c>
      <c r="X337" s="7" t="s">
        <v>38</v>
      </c>
      <c r="Y337" s="7">
        <v>1</v>
      </c>
      <c r="Z337" s="7" t="s">
        <v>47</v>
      </c>
    </row>
    <row r="338" spans="1:26" x14ac:dyDescent="0.35">
      <c r="A338" s="7" t="s">
        <v>705</v>
      </c>
      <c r="B338" s="8">
        <v>46020</v>
      </c>
      <c r="C338" s="7" t="s">
        <v>706</v>
      </c>
      <c r="D338" s="7" t="s">
        <v>42</v>
      </c>
      <c r="E338" s="7" t="s">
        <v>43</v>
      </c>
      <c r="F338" s="7">
        <v>35</v>
      </c>
      <c r="G338" s="7" t="s">
        <v>90</v>
      </c>
      <c r="H338" s="7" t="s">
        <v>31</v>
      </c>
      <c r="I338" s="7" t="s">
        <v>90</v>
      </c>
      <c r="J338" s="7" t="s">
        <v>32</v>
      </c>
      <c r="K338" s="7">
        <v>2</v>
      </c>
      <c r="L338" s="7">
        <v>24276</v>
      </c>
      <c r="M338" s="7">
        <v>0</v>
      </c>
      <c r="N338" s="7">
        <v>0</v>
      </c>
      <c r="O338" s="7">
        <v>8739.36</v>
      </c>
      <c r="P338" s="7">
        <v>242</v>
      </c>
      <c r="Q338" s="7">
        <v>57533.36</v>
      </c>
      <c r="R338" s="7" t="s">
        <v>83</v>
      </c>
      <c r="S338" s="7" t="s">
        <v>34</v>
      </c>
      <c r="T338" s="7" t="s">
        <v>35</v>
      </c>
      <c r="U338" s="7" t="s">
        <v>36</v>
      </c>
      <c r="V338" s="7" t="s">
        <v>37</v>
      </c>
      <c r="W338" s="7">
        <v>5</v>
      </c>
      <c r="X338" s="7" t="s">
        <v>47</v>
      </c>
      <c r="Y338" s="7">
        <v>3</v>
      </c>
      <c r="Z338" s="7" t="s">
        <v>91</v>
      </c>
    </row>
    <row r="339" spans="1:26" x14ac:dyDescent="0.35">
      <c r="A339" s="7" t="s">
        <v>707</v>
      </c>
      <c r="B339" s="8">
        <v>45886</v>
      </c>
      <c r="C339" s="7" t="s">
        <v>568</v>
      </c>
      <c r="D339" s="7" t="s">
        <v>89</v>
      </c>
      <c r="E339" s="7" t="s">
        <v>43</v>
      </c>
      <c r="F339" s="7">
        <v>60</v>
      </c>
      <c r="G339" s="7" t="s">
        <v>51</v>
      </c>
      <c r="H339" s="7" t="s">
        <v>52</v>
      </c>
      <c r="I339" s="7" t="s">
        <v>51</v>
      </c>
      <c r="J339" s="7" t="s">
        <v>32</v>
      </c>
      <c r="K339" s="7">
        <v>3</v>
      </c>
      <c r="L339" s="7">
        <v>2724</v>
      </c>
      <c r="M339" s="7">
        <v>15</v>
      </c>
      <c r="N339" s="7">
        <v>1225.8</v>
      </c>
      <c r="O339" s="7">
        <v>1250.32</v>
      </c>
      <c r="P339" s="7">
        <v>21</v>
      </c>
      <c r="Q339" s="7">
        <v>8217.52</v>
      </c>
      <c r="R339" s="7" t="s">
        <v>45</v>
      </c>
      <c r="S339" s="7" t="s">
        <v>34</v>
      </c>
      <c r="T339" s="7" t="s">
        <v>84</v>
      </c>
      <c r="U339" s="7" t="s">
        <v>85</v>
      </c>
      <c r="V339" s="7" t="s">
        <v>86</v>
      </c>
      <c r="W339" s="7">
        <v>2</v>
      </c>
      <c r="X339" s="7" t="s">
        <v>47</v>
      </c>
      <c r="Y339" s="7">
        <v>2</v>
      </c>
      <c r="Z339" s="7" t="s">
        <v>39</v>
      </c>
    </row>
    <row r="340" spans="1:26" x14ac:dyDescent="0.35">
      <c r="A340" s="7" t="s">
        <v>708</v>
      </c>
      <c r="B340" s="8">
        <v>46019</v>
      </c>
      <c r="C340" s="7" t="s">
        <v>709</v>
      </c>
      <c r="D340" s="7" t="s">
        <v>66</v>
      </c>
      <c r="E340" s="7" t="s">
        <v>29</v>
      </c>
      <c r="F340" s="7">
        <v>36</v>
      </c>
      <c r="G340" s="7" t="s">
        <v>30</v>
      </c>
      <c r="H340" s="7" t="s">
        <v>31</v>
      </c>
      <c r="I340" s="7" t="s">
        <v>30</v>
      </c>
      <c r="J340" s="7" t="s">
        <v>125</v>
      </c>
      <c r="K340" s="7">
        <v>4</v>
      </c>
      <c r="L340" s="7">
        <v>37327</v>
      </c>
      <c r="M340" s="7">
        <v>15</v>
      </c>
      <c r="N340" s="7">
        <v>22396.2</v>
      </c>
      <c r="O340" s="7">
        <v>22844.12</v>
      </c>
      <c r="P340" s="7">
        <v>36</v>
      </c>
      <c r="Q340" s="7">
        <v>149791.92000000001</v>
      </c>
      <c r="R340" s="7" t="s">
        <v>83</v>
      </c>
      <c r="S340" s="7" t="s">
        <v>63</v>
      </c>
      <c r="T340" s="7" t="s">
        <v>95</v>
      </c>
      <c r="U340" s="7" t="s">
        <v>96</v>
      </c>
      <c r="V340" s="7" t="s">
        <v>57</v>
      </c>
      <c r="W340" s="7">
        <v>10</v>
      </c>
      <c r="X340" s="7" t="s">
        <v>38</v>
      </c>
      <c r="Y340" s="7">
        <v>4</v>
      </c>
      <c r="Z340" s="7" t="s">
        <v>47</v>
      </c>
    </row>
    <row r="341" spans="1:26" x14ac:dyDescent="0.35">
      <c r="A341" s="7" t="s">
        <v>710</v>
      </c>
      <c r="B341" s="8">
        <v>46072</v>
      </c>
      <c r="C341" s="7" t="s">
        <v>711</v>
      </c>
      <c r="D341" s="7" t="s">
        <v>108</v>
      </c>
      <c r="E341" s="7" t="s">
        <v>29</v>
      </c>
      <c r="F341" s="7">
        <v>28</v>
      </c>
      <c r="G341" s="7" t="s">
        <v>90</v>
      </c>
      <c r="H341" s="7" t="s">
        <v>31</v>
      </c>
      <c r="I341" s="7" t="s">
        <v>90</v>
      </c>
      <c r="J341" s="7" t="s">
        <v>112</v>
      </c>
      <c r="K341" s="7">
        <v>5</v>
      </c>
      <c r="L341" s="7">
        <v>26465</v>
      </c>
      <c r="M341" s="7">
        <v>5</v>
      </c>
      <c r="N341" s="7">
        <v>6616.25</v>
      </c>
      <c r="O341" s="7">
        <v>22627.58</v>
      </c>
      <c r="P341" s="7">
        <v>473</v>
      </c>
      <c r="Q341" s="7">
        <v>148809.32999999999</v>
      </c>
      <c r="R341" s="7" t="s">
        <v>33</v>
      </c>
      <c r="S341" s="7" t="s">
        <v>63</v>
      </c>
      <c r="T341" s="7" t="s">
        <v>35</v>
      </c>
      <c r="U341" s="7" t="s">
        <v>36</v>
      </c>
      <c r="V341" s="7" t="s">
        <v>37</v>
      </c>
      <c r="W341" s="7">
        <v>1</v>
      </c>
      <c r="X341" s="7" t="s">
        <v>38</v>
      </c>
      <c r="Y341" s="7">
        <v>5</v>
      </c>
      <c r="Z341" s="7" t="s">
        <v>58</v>
      </c>
    </row>
    <row r="342" spans="1:26" x14ac:dyDescent="0.35">
      <c r="A342" s="7" t="s">
        <v>712</v>
      </c>
      <c r="B342" s="8">
        <v>46104</v>
      </c>
      <c r="C342" s="7" t="s">
        <v>713</v>
      </c>
      <c r="D342" s="7" t="s">
        <v>50</v>
      </c>
      <c r="E342" s="7" t="s">
        <v>43</v>
      </c>
      <c r="F342" s="7">
        <v>37</v>
      </c>
      <c r="G342" s="7" t="s">
        <v>67</v>
      </c>
      <c r="H342" s="7" t="s">
        <v>68</v>
      </c>
      <c r="I342" s="7" t="s">
        <v>67</v>
      </c>
      <c r="J342" s="7" t="s">
        <v>69</v>
      </c>
      <c r="K342" s="7">
        <v>2</v>
      </c>
      <c r="L342" s="7">
        <v>27129</v>
      </c>
      <c r="M342" s="7">
        <v>15</v>
      </c>
      <c r="N342" s="7">
        <v>8138.7</v>
      </c>
      <c r="O342" s="7">
        <v>8301.4699999999993</v>
      </c>
      <c r="P342" s="7">
        <v>47</v>
      </c>
      <c r="Q342" s="7">
        <v>54467.77</v>
      </c>
      <c r="R342" s="7" t="s">
        <v>83</v>
      </c>
      <c r="S342" s="7" t="s">
        <v>34</v>
      </c>
      <c r="T342" s="7" t="s">
        <v>95</v>
      </c>
      <c r="U342" s="7" t="s">
        <v>96</v>
      </c>
      <c r="V342" s="7" t="s">
        <v>57</v>
      </c>
      <c r="W342" s="7">
        <v>3</v>
      </c>
      <c r="X342" s="7" t="s">
        <v>38</v>
      </c>
      <c r="Y342" s="7">
        <v>4</v>
      </c>
      <c r="Z342" s="7" t="s">
        <v>58</v>
      </c>
    </row>
    <row r="343" spans="1:26" x14ac:dyDescent="0.35">
      <c r="A343" s="7" t="s">
        <v>714</v>
      </c>
      <c r="B343" s="8">
        <v>45848</v>
      </c>
      <c r="C343" s="7" t="s">
        <v>715</v>
      </c>
      <c r="D343" s="7" t="s">
        <v>111</v>
      </c>
      <c r="E343" s="7" t="s">
        <v>43</v>
      </c>
      <c r="F343" s="7">
        <v>44</v>
      </c>
      <c r="G343" s="7" t="s">
        <v>134</v>
      </c>
      <c r="H343" s="7" t="s">
        <v>31</v>
      </c>
      <c r="I343" s="7" t="s">
        <v>134</v>
      </c>
      <c r="J343" s="7" t="s">
        <v>69</v>
      </c>
      <c r="K343" s="7">
        <v>2</v>
      </c>
      <c r="L343" s="7">
        <v>37005</v>
      </c>
      <c r="M343" s="7">
        <v>0</v>
      </c>
      <c r="N343" s="7">
        <v>0</v>
      </c>
      <c r="O343" s="7">
        <v>13321.8</v>
      </c>
      <c r="P343" s="7">
        <v>458</v>
      </c>
      <c r="Q343" s="7">
        <v>87789.8</v>
      </c>
      <c r="R343" s="7" t="s">
        <v>33</v>
      </c>
      <c r="S343" s="7" t="s">
        <v>34</v>
      </c>
      <c r="T343" s="7" t="s">
        <v>35</v>
      </c>
      <c r="U343" s="7" t="s">
        <v>36</v>
      </c>
      <c r="V343" s="7" t="s">
        <v>37</v>
      </c>
      <c r="W343" s="7">
        <v>8</v>
      </c>
      <c r="X343" s="7" t="s">
        <v>47</v>
      </c>
      <c r="Y343" s="7">
        <v>4</v>
      </c>
      <c r="Z343" s="7" t="s">
        <v>47</v>
      </c>
    </row>
    <row r="344" spans="1:26" x14ac:dyDescent="0.35">
      <c r="A344" s="7" t="s">
        <v>716</v>
      </c>
      <c r="B344" s="8">
        <v>45820</v>
      </c>
      <c r="C344" s="7" t="s">
        <v>342</v>
      </c>
      <c r="D344" s="7" t="s">
        <v>61</v>
      </c>
      <c r="E344" s="7" t="s">
        <v>29</v>
      </c>
      <c r="F344" s="7">
        <v>36</v>
      </c>
      <c r="G344" s="7" t="s">
        <v>30</v>
      </c>
      <c r="H344" s="7" t="s">
        <v>31</v>
      </c>
      <c r="I344" s="7" t="s">
        <v>30</v>
      </c>
      <c r="J344" s="7" t="s">
        <v>75</v>
      </c>
      <c r="K344" s="7">
        <v>1</v>
      </c>
      <c r="L344" s="7">
        <v>42523</v>
      </c>
      <c r="M344" s="7">
        <v>10</v>
      </c>
      <c r="N344" s="7">
        <v>4252.3</v>
      </c>
      <c r="O344" s="7">
        <v>6888.73</v>
      </c>
      <c r="P344" s="7">
        <v>150</v>
      </c>
      <c r="Q344" s="7">
        <v>45309.43</v>
      </c>
      <c r="R344" s="7" t="s">
        <v>33</v>
      </c>
      <c r="S344" s="7" t="s">
        <v>34</v>
      </c>
      <c r="T344" s="7" t="s">
        <v>76</v>
      </c>
      <c r="U344" s="7" t="s">
        <v>77</v>
      </c>
      <c r="V344" s="7" t="s">
        <v>57</v>
      </c>
      <c r="W344" s="7">
        <v>9</v>
      </c>
      <c r="X344" s="7" t="s">
        <v>47</v>
      </c>
      <c r="Y344" s="7">
        <v>2</v>
      </c>
      <c r="Z344" s="7" t="s">
        <v>58</v>
      </c>
    </row>
    <row r="345" spans="1:26" x14ac:dyDescent="0.35">
      <c r="A345" s="7" t="s">
        <v>717</v>
      </c>
      <c r="B345" s="8">
        <v>46118</v>
      </c>
      <c r="C345" s="7" t="s">
        <v>101</v>
      </c>
      <c r="D345" s="7" t="s">
        <v>28</v>
      </c>
      <c r="E345" s="7" t="s">
        <v>43</v>
      </c>
      <c r="F345" s="7">
        <v>45</v>
      </c>
      <c r="G345" s="7" t="s">
        <v>44</v>
      </c>
      <c r="H345" s="7" t="s">
        <v>31</v>
      </c>
      <c r="I345" s="7" t="s">
        <v>44</v>
      </c>
      <c r="J345" s="7" t="s">
        <v>62</v>
      </c>
      <c r="K345" s="7">
        <v>4</v>
      </c>
      <c r="L345" s="7">
        <v>20804</v>
      </c>
      <c r="M345" s="7">
        <v>0</v>
      </c>
      <c r="N345" s="7">
        <v>0</v>
      </c>
      <c r="O345" s="7">
        <v>14978.88</v>
      </c>
      <c r="P345" s="7">
        <v>308</v>
      </c>
      <c r="Q345" s="7">
        <v>98502.88</v>
      </c>
      <c r="R345" s="7" t="s">
        <v>54</v>
      </c>
      <c r="S345" s="7" t="s">
        <v>34</v>
      </c>
      <c r="T345" s="7" t="s">
        <v>70</v>
      </c>
      <c r="U345" s="7" t="s">
        <v>56</v>
      </c>
      <c r="V345" s="7" t="s">
        <v>57</v>
      </c>
      <c r="W345" s="7">
        <v>4</v>
      </c>
      <c r="X345" s="7" t="s">
        <v>38</v>
      </c>
      <c r="Y345" s="7">
        <v>1</v>
      </c>
      <c r="Z345" s="7" t="s">
        <v>47</v>
      </c>
    </row>
    <row r="346" spans="1:26" x14ac:dyDescent="0.35">
      <c r="A346" s="7" t="s">
        <v>718</v>
      </c>
      <c r="B346" s="8">
        <v>46038</v>
      </c>
      <c r="C346" s="7" t="s">
        <v>719</v>
      </c>
      <c r="D346" s="7" t="s">
        <v>73</v>
      </c>
      <c r="E346" s="7" t="s">
        <v>43</v>
      </c>
      <c r="F346" s="7">
        <v>28</v>
      </c>
      <c r="G346" s="7" t="s">
        <v>90</v>
      </c>
      <c r="H346" s="7" t="s">
        <v>31</v>
      </c>
      <c r="I346" s="7" t="s">
        <v>90</v>
      </c>
      <c r="J346" s="7" t="s">
        <v>53</v>
      </c>
      <c r="K346" s="7">
        <v>1</v>
      </c>
      <c r="L346" s="7">
        <v>15992</v>
      </c>
      <c r="M346" s="7">
        <v>5</v>
      </c>
      <c r="N346" s="7">
        <v>799.6</v>
      </c>
      <c r="O346" s="7">
        <v>2734.63</v>
      </c>
      <c r="P346" s="7">
        <v>229</v>
      </c>
      <c r="Q346" s="7">
        <v>18156.03</v>
      </c>
      <c r="R346" s="7" t="s">
        <v>83</v>
      </c>
      <c r="S346" s="7" t="s">
        <v>63</v>
      </c>
      <c r="T346" s="7" t="s">
        <v>46</v>
      </c>
      <c r="U346" s="7" t="s">
        <v>36</v>
      </c>
      <c r="V346" s="7" t="s">
        <v>37</v>
      </c>
      <c r="W346" s="7">
        <v>9</v>
      </c>
      <c r="X346" s="7" t="s">
        <v>38</v>
      </c>
      <c r="Y346" s="7">
        <v>5</v>
      </c>
      <c r="Z346" s="7" t="s">
        <v>58</v>
      </c>
    </row>
    <row r="347" spans="1:26" x14ac:dyDescent="0.35">
      <c r="A347" s="7" t="s">
        <v>720</v>
      </c>
      <c r="B347" s="8">
        <v>46045</v>
      </c>
      <c r="C347" s="7" t="s">
        <v>82</v>
      </c>
      <c r="D347" s="7" t="s">
        <v>89</v>
      </c>
      <c r="E347" s="7" t="s">
        <v>43</v>
      </c>
      <c r="F347" s="7">
        <v>25</v>
      </c>
      <c r="G347" s="7" t="s">
        <v>51</v>
      </c>
      <c r="H347" s="7" t="s">
        <v>52</v>
      </c>
      <c r="I347" s="7" t="s">
        <v>51</v>
      </c>
      <c r="J347" s="7" t="s">
        <v>53</v>
      </c>
      <c r="K347" s="7">
        <v>5</v>
      </c>
      <c r="L347" s="7">
        <v>11797</v>
      </c>
      <c r="M347" s="7">
        <v>0</v>
      </c>
      <c r="N347" s="7">
        <v>0</v>
      </c>
      <c r="O347" s="7">
        <v>10617.3</v>
      </c>
      <c r="P347" s="7">
        <v>45</v>
      </c>
      <c r="Q347" s="7">
        <v>69647.3</v>
      </c>
      <c r="R347" s="7" t="s">
        <v>54</v>
      </c>
      <c r="S347" s="7" t="s">
        <v>63</v>
      </c>
      <c r="T347" s="7" t="s">
        <v>35</v>
      </c>
      <c r="U347" s="7" t="s">
        <v>36</v>
      </c>
      <c r="V347" s="7" t="s">
        <v>37</v>
      </c>
      <c r="W347" s="7">
        <v>3</v>
      </c>
      <c r="X347" s="7" t="s">
        <v>38</v>
      </c>
      <c r="Y347" s="7">
        <v>4</v>
      </c>
      <c r="Z347" s="7" t="s">
        <v>39</v>
      </c>
    </row>
    <row r="348" spans="1:26" x14ac:dyDescent="0.35">
      <c r="A348" s="7" t="s">
        <v>721</v>
      </c>
      <c r="B348" s="8">
        <v>45766</v>
      </c>
      <c r="C348" s="7" t="s">
        <v>722</v>
      </c>
      <c r="D348" s="7" t="s">
        <v>111</v>
      </c>
      <c r="E348" s="7" t="s">
        <v>43</v>
      </c>
      <c r="F348" s="7">
        <v>27</v>
      </c>
      <c r="G348" s="7" t="s">
        <v>67</v>
      </c>
      <c r="H348" s="7" t="s">
        <v>68</v>
      </c>
      <c r="I348" s="7" t="s">
        <v>67</v>
      </c>
      <c r="J348" s="7" t="s">
        <v>201</v>
      </c>
      <c r="K348" s="7">
        <v>1</v>
      </c>
      <c r="L348" s="7">
        <v>46166</v>
      </c>
      <c r="M348" s="7">
        <v>15</v>
      </c>
      <c r="N348" s="7">
        <v>6924.9</v>
      </c>
      <c r="O348" s="7">
        <v>7063.4</v>
      </c>
      <c r="P348" s="7">
        <v>461</v>
      </c>
      <c r="Q348" s="7">
        <v>46765.5</v>
      </c>
      <c r="R348" s="7" t="s">
        <v>54</v>
      </c>
      <c r="S348" s="7" t="s">
        <v>34</v>
      </c>
      <c r="T348" s="7" t="s">
        <v>46</v>
      </c>
      <c r="U348" s="7" t="s">
        <v>36</v>
      </c>
      <c r="V348" s="7" t="s">
        <v>37</v>
      </c>
      <c r="W348" s="7">
        <v>10</v>
      </c>
      <c r="X348" s="7" t="s">
        <v>47</v>
      </c>
      <c r="Y348" s="7">
        <v>5</v>
      </c>
      <c r="Z348" s="7" t="s">
        <v>47</v>
      </c>
    </row>
    <row r="349" spans="1:26" x14ac:dyDescent="0.35">
      <c r="A349" s="7" t="s">
        <v>723</v>
      </c>
      <c r="B349" s="8">
        <v>45763</v>
      </c>
      <c r="C349" s="7" t="s">
        <v>724</v>
      </c>
      <c r="D349" s="7" t="s">
        <v>50</v>
      </c>
      <c r="E349" s="7" t="s">
        <v>29</v>
      </c>
      <c r="F349" s="7">
        <v>37</v>
      </c>
      <c r="G349" s="7" t="s">
        <v>90</v>
      </c>
      <c r="H349" s="7" t="s">
        <v>31</v>
      </c>
      <c r="I349" s="7" t="s">
        <v>90</v>
      </c>
      <c r="J349" s="7" t="s">
        <v>53</v>
      </c>
      <c r="K349" s="7">
        <v>1</v>
      </c>
      <c r="L349" s="7">
        <v>36991</v>
      </c>
      <c r="M349" s="7">
        <v>10</v>
      </c>
      <c r="N349" s="7">
        <v>3699.1</v>
      </c>
      <c r="O349" s="7">
        <v>5992.54</v>
      </c>
      <c r="P349" s="7">
        <v>357</v>
      </c>
      <c r="Q349" s="7">
        <v>39641.440000000002</v>
      </c>
      <c r="R349" s="7" t="s">
        <v>54</v>
      </c>
      <c r="S349" s="7" t="s">
        <v>63</v>
      </c>
      <c r="T349" s="7" t="s">
        <v>103</v>
      </c>
      <c r="U349" s="7" t="s">
        <v>103</v>
      </c>
      <c r="V349" s="7" t="s">
        <v>57</v>
      </c>
      <c r="W349" s="7">
        <v>1</v>
      </c>
      <c r="X349" s="7" t="s">
        <v>38</v>
      </c>
      <c r="Y349" s="7">
        <v>3</v>
      </c>
      <c r="Z349" s="7" t="s">
        <v>39</v>
      </c>
    </row>
    <row r="350" spans="1:26" x14ac:dyDescent="0.35">
      <c r="A350" s="7" t="s">
        <v>725</v>
      </c>
      <c r="B350" s="8">
        <v>45862</v>
      </c>
      <c r="C350" s="7" t="s">
        <v>526</v>
      </c>
      <c r="D350" s="7" t="s">
        <v>73</v>
      </c>
      <c r="E350" s="7" t="s">
        <v>29</v>
      </c>
      <c r="F350" s="7">
        <v>30</v>
      </c>
      <c r="G350" s="7" t="s">
        <v>51</v>
      </c>
      <c r="H350" s="7" t="s">
        <v>52</v>
      </c>
      <c r="I350" s="7" t="s">
        <v>51</v>
      </c>
      <c r="J350" s="7" t="s">
        <v>150</v>
      </c>
      <c r="K350" s="7">
        <v>4</v>
      </c>
      <c r="L350" s="7">
        <v>28780</v>
      </c>
      <c r="M350" s="7">
        <v>15</v>
      </c>
      <c r="N350" s="7">
        <v>17268</v>
      </c>
      <c r="O350" s="7">
        <v>17613.36</v>
      </c>
      <c r="P350" s="7">
        <v>127</v>
      </c>
      <c r="Q350" s="7">
        <v>115592.36</v>
      </c>
      <c r="R350" s="7" t="s">
        <v>83</v>
      </c>
      <c r="S350" s="7" t="s">
        <v>63</v>
      </c>
      <c r="T350" s="7" t="s">
        <v>70</v>
      </c>
      <c r="U350" s="7" t="s">
        <v>56</v>
      </c>
      <c r="V350" s="7" t="s">
        <v>57</v>
      </c>
      <c r="W350" s="7">
        <v>6</v>
      </c>
      <c r="X350" s="7" t="s">
        <v>47</v>
      </c>
      <c r="Y350" s="7">
        <v>3</v>
      </c>
      <c r="Z350" s="7" t="s">
        <v>39</v>
      </c>
    </row>
    <row r="351" spans="1:26" x14ac:dyDescent="0.35">
      <c r="A351" s="7" t="s">
        <v>726</v>
      </c>
      <c r="B351" s="8">
        <v>45832</v>
      </c>
      <c r="C351" s="7" t="s">
        <v>631</v>
      </c>
      <c r="D351" s="7" t="s">
        <v>50</v>
      </c>
      <c r="E351" s="7" t="s">
        <v>29</v>
      </c>
      <c r="F351" s="7">
        <v>54</v>
      </c>
      <c r="G351" s="7" t="s">
        <v>94</v>
      </c>
      <c r="H351" s="7" t="s">
        <v>31</v>
      </c>
      <c r="I351" s="7" t="s">
        <v>94</v>
      </c>
      <c r="J351" s="7" t="s">
        <v>75</v>
      </c>
      <c r="K351" s="7">
        <v>4</v>
      </c>
      <c r="L351" s="7">
        <v>18388</v>
      </c>
      <c r="M351" s="7">
        <v>20</v>
      </c>
      <c r="N351" s="7">
        <v>14710.4</v>
      </c>
      <c r="O351" s="7">
        <v>10591.49</v>
      </c>
      <c r="P351" s="7">
        <v>469</v>
      </c>
      <c r="Q351" s="7">
        <v>69902.09</v>
      </c>
      <c r="R351" s="7" t="s">
        <v>83</v>
      </c>
      <c r="S351" s="7" t="s">
        <v>63</v>
      </c>
      <c r="T351" s="7" t="s">
        <v>35</v>
      </c>
      <c r="U351" s="7" t="s">
        <v>36</v>
      </c>
      <c r="V351" s="7" t="s">
        <v>37</v>
      </c>
      <c r="W351" s="7">
        <v>4</v>
      </c>
      <c r="X351" s="7" t="s">
        <v>47</v>
      </c>
      <c r="Y351" s="7">
        <v>4</v>
      </c>
      <c r="Z351" s="7" t="s">
        <v>91</v>
      </c>
    </row>
    <row r="352" spans="1:26" x14ac:dyDescent="0.35">
      <c r="A352" s="7" t="s">
        <v>727</v>
      </c>
      <c r="B352" s="8">
        <v>46108</v>
      </c>
      <c r="C352" s="7" t="s">
        <v>728</v>
      </c>
      <c r="D352" s="7" t="s">
        <v>111</v>
      </c>
      <c r="E352" s="7" t="s">
        <v>43</v>
      </c>
      <c r="F352" s="7">
        <v>50</v>
      </c>
      <c r="G352" s="7" t="s">
        <v>44</v>
      </c>
      <c r="H352" s="7" t="s">
        <v>31</v>
      </c>
      <c r="I352" s="7" t="s">
        <v>44</v>
      </c>
      <c r="J352" s="7" t="s">
        <v>53</v>
      </c>
      <c r="K352" s="7">
        <v>4</v>
      </c>
      <c r="L352" s="7">
        <v>31950</v>
      </c>
      <c r="M352" s="7">
        <v>0</v>
      </c>
      <c r="N352" s="7">
        <v>0</v>
      </c>
      <c r="O352" s="7">
        <v>23004</v>
      </c>
      <c r="P352" s="7">
        <v>50</v>
      </c>
      <c r="Q352" s="7">
        <v>150854</v>
      </c>
      <c r="R352" s="7" t="s">
        <v>83</v>
      </c>
      <c r="S352" s="7" t="s">
        <v>34</v>
      </c>
      <c r="T352" s="7" t="s">
        <v>35</v>
      </c>
      <c r="U352" s="7" t="s">
        <v>36</v>
      </c>
      <c r="V352" s="7" t="s">
        <v>37</v>
      </c>
      <c r="W352" s="7">
        <v>6</v>
      </c>
      <c r="X352" s="7" t="s">
        <v>38</v>
      </c>
      <c r="Y352" s="7">
        <v>4</v>
      </c>
      <c r="Z352" s="7" t="s">
        <v>58</v>
      </c>
    </row>
    <row r="353" spans="1:26" x14ac:dyDescent="0.35">
      <c r="A353" s="7" t="s">
        <v>729</v>
      </c>
      <c r="B353" s="8">
        <v>46025</v>
      </c>
      <c r="C353" s="7" t="s">
        <v>730</v>
      </c>
      <c r="D353" s="7" t="s">
        <v>111</v>
      </c>
      <c r="E353" s="7" t="s">
        <v>29</v>
      </c>
      <c r="F353" s="7">
        <v>38</v>
      </c>
      <c r="G353" s="7" t="s">
        <v>44</v>
      </c>
      <c r="H353" s="7" t="s">
        <v>31</v>
      </c>
      <c r="I353" s="7" t="s">
        <v>44</v>
      </c>
      <c r="J353" s="7" t="s">
        <v>75</v>
      </c>
      <c r="K353" s="7">
        <v>1</v>
      </c>
      <c r="L353" s="7">
        <v>35608</v>
      </c>
      <c r="M353" s="7">
        <v>20</v>
      </c>
      <c r="N353" s="7">
        <v>7121.6</v>
      </c>
      <c r="O353" s="7">
        <v>5127.55</v>
      </c>
      <c r="P353" s="7">
        <v>412</v>
      </c>
      <c r="Q353" s="7">
        <v>34025.949999999997</v>
      </c>
      <c r="R353" s="7" t="s">
        <v>83</v>
      </c>
      <c r="S353" s="7" t="s">
        <v>63</v>
      </c>
      <c r="T353" s="7" t="s">
        <v>70</v>
      </c>
      <c r="U353" s="7" t="s">
        <v>56</v>
      </c>
      <c r="V353" s="7" t="s">
        <v>57</v>
      </c>
      <c r="W353" s="7">
        <v>10</v>
      </c>
      <c r="X353" s="7" t="s">
        <v>47</v>
      </c>
      <c r="Y353" s="7">
        <v>2</v>
      </c>
      <c r="Z353" s="7" t="s">
        <v>91</v>
      </c>
    </row>
    <row r="354" spans="1:26" x14ac:dyDescent="0.35">
      <c r="A354" s="7" t="s">
        <v>731</v>
      </c>
      <c r="B354" s="8">
        <v>45910</v>
      </c>
      <c r="C354" s="7" t="s">
        <v>138</v>
      </c>
      <c r="D354" s="7" t="s">
        <v>42</v>
      </c>
      <c r="E354" s="7" t="s">
        <v>29</v>
      </c>
      <c r="F354" s="7">
        <v>56</v>
      </c>
      <c r="G354" s="7" t="s">
        <v>30</v>
      </c>
      <c r="H354" s="7" t="s">
        <v>31</v>
      </c>
      <c r="I354" s="7" t="s">
        <v>30</v>
      </c>
      <c r="J354" s="7" t="s">
        <v>102</v>
      </c>
      <c r="K354" s="7">
        <v>5</v>
      </c>
      <c r="L354" s="7">
        <v>23093</v>
      </c>
      <c r="M354" s="7">
        <v>0</v>
      </c>
      <c r="N354" s="7">
        <v>0</v>
      </c>
      <c r="O354" s="7">
        <v>20783.7</v>
      </c>
      <c r="P354" s="7">
        <v>59</v>
      </c>
      <c r="Q354" s="7">
        <v>136307.70000000001</v>
      </c>
      <c r="R354" s="7" t="s">
        <v>45</v>
      </c>
      <c r="S354" s="7" t="s">
        <v>63</v>
      </c>
      <c r="T354" s="7" t="s">
        <v>76</v>
      </c>
      <c r="U354" s="7" t="s">
        <v>77</v>
      </c>
      <c r="V354" s="7" t="s">
        <v>57</v>
      </c>
      <c r="W354" s="7">
        <v>6</v>
      </c>
      <c r="X354" s="7" t="s">
        <v>38</v>
      </c>
      <c r="Y354" s="7">
        <v>2</v>
      </c>
      <c r="Z354" s="7" t="s">
        <v>58</v>
      </c>
    </row>
    <row r="355" spans="1:26" x14ac:dyDescent="0.35">
      <c r="A355" s="7" t="s">
        <v>732</v>
      </c>
      <c r="B355" s="8">
        <v>45986</v>
      </c>
      <c r="C355" s="7" t="s">
        <v>455</v>
      </c>
      <c r="D355" s="7" t="s">
        <v>42</v>
      </c>
      <c r="E355" s="7" t="s">
        <v>43</v>
      </c>
      <c r="F355" s="7">
        <v>54</v>
      </c>
      <c r="G355" s="7" t="s">
        <v>90</v>
      </c>
      <c r="H355" s="7" t="s">
        <v>31</v>
      </c>
      <c r="I355" s="7" t="s">
        <v>90</v>
      </c>
      <c r="J355" s="7" t="s">
        <v>102</v>
      </c>
      <c r="K355" s="7">
        <v>4</v>
      </c>
      <c r="L355" s="7">
        <v>27882</v>
      </c>
      <c r="M355" s="7">
        <v>10</v>
      </c>
      <c r="N355" s="7">
        <v>11152.8</v>
      </c>
      <c r="O355" s="7">
        <v>18067.54</v>
      </c>
      <c r="P355" s="7">
        <v>288</v>
      </c>
      <c r="Q355" s="7">
        <v>118730.74</v>
      </c>
      <c r="R355" s="7" t="s">
        <v>33</v>
      </c>
      <c r="S355" s="7" t="s">
        <v>63</v>
      </c>
      <c r="T355" s="7" t="s">
        <v>35</v>
      </c>
      <c r="U355" s="7" t="s">
        <v>36</v>
      </c>
      <c r="V355" s="7" t="s">
        <v>37</v>
      </c>
      <c r="W355" s="7">
        <v>7</v>
      </c>
      <c r="X355" s="7" t="s">
        <v>47</v>
      </c>
      <c r="Y355" s="7">
        <v>1</v>
      </c>
      <c r="Z355" s="7" t="s">
        <v>47</v>
      </c>
    </row>
    <row r="356" spans="1:26" x14ac:dyDescent="0.35">
      <c r="A356" s="7" t="s">
        <v>733</v>
      </c>
      <c r="B356" s="8">
        <v>46059</v>
      </c>
      <c r="C356" s="7" t="s">
        <v>734</v>
      </c>
      <c r="D356" s="7" t="s">
        <v>61</v>
      </c>
      <c r="E356" s="7" t="s">
        <v>43</v>
      </c>
      <c r="F356" s="7">
        <v>39</v>
      </c>
      <c r="G356" s="7" t="s">
        <v>134</v>
      </c>
      <c r="H356" s="7" t="s">
        <v>31</v>
      </c>
      <c r="I356" s="7" t="s">
        <v>134</v>
      </c>
      <c r="J356" s="7" t="s">
        <v>150</v>
      </c>
      <c r="K356" s="7">
        <v>2</v>
      </c>
      <c r="L356" s="7">
        <v>44930</v>
      </c>
      <c r="M356" s="7">
        <v>10</v>
      </c>
      <c r="N356" s="7">
        <v>8986</v>
      </c>
      <c r="O356" s="7">
        <v>14557.32</v>
      </c>
      <c r="P356" s="7">
        <v>262</v>
      </c>
      <c r="Q356" s="7">
        <v>95693.32</v>
      </c>
      <c r="R356" s="7" t="s">
        <v>54</v>
      </c>
      <c r="S356" s="7" t="s">
        <v>34</v>
      </c>
      <c r="T356" s="7" t="s">
        <v>46</v>
      </c>
      <c r="U356" s="7" t="s">
        <v>36</v>
      </c>
      <c r="V356" s="7" t="s">
        <v>37</v>
      </c>
      <c r="W356" s="7">
        <v>4</v>
      </c>
      <c r="X356" s="7" t="s">
        <v>38</v>
      </c>
      <c r="Y356" s="7">
        <v>1</v>
      </c>
      <c r="Z356" s="7" t="s">
        <v>91</v>
      </c>
    </row>
    <row r="357" spans="1:26" x14ac:dyDescent="0.35">
      <c r="A357" s="7" t="s">
        <v>735</v>
      </c>
      <c r="B357" s="8">
        <v>46010</v>
      </c>
      <c r="C357" s="7" t="s">
        <v>305</v>
      </c>
      <c r="D357" s="7" t="s">
        <v>42</v>
      </c>
      <c r="E357" s="7" t="s">
        <v>43</v>
      </c>
      <c r="F357" s="7">
        <v>51</v>
      </c>
      <c r="G357" s="7" t="s">
        <v>139</v>
      </c>
      <c r="H357" s="7" t="s">
        <v>31</v>
      </c>
      <c r="I357" s="7" t="s">
        <v>139</v>
      </c>
      <c r="J357" s="7" t="s">
        <v>53</v>
      </c>
      <c r="K357" s="7">
        <v>2</v>
      </c>
      <c r="L357" s="7">
        <v>32991</v>
      </c>
      <c r="M357" s="7">
        <v>5</v>
      </c>
      <c r="N357" s="7">
        <v>3299.1</v>
      </c>
      <c r="O357" s="7">
        <v>11282.92</v>
      </c>
      <c r="P357" s="7">
        <v>307</v>
      </c>
      <c r="Q357" s="7">
        <v>74272.820000000007</v>
      </c>
      <c r="R357" s="7" t="s">
        <v>54</v>
      </c>
      <c r="S357" s="7" t="s">
        <v>63</v>
      </c>
      <c r="T357" s="7" t="s">
        <v>35</v>
      </c>
      <c r="U357" s="7" t="s">
        <v>36</v>
      </c>
      <c r="V357" s="7" t="s">
        <v>37</v>
      </c>
      <c r="W357" s="7">
        <v>6</v>
      </c>
      <c r="X357" s="7" t="s">
        <v>47</v>
      </c>
      <c r="Y357" s="7">
        <v>4</v>
      </c>
      <c r="Z357" s="7" t="s">
        <v>47</v>
      </c>
    </row>
    <row r="358" spans="1:26" x14ac:dyDescent="0.35">
      <c r="A358" s="7" t="s">
        <v>736</v>
      </c>
      <c r="B358" s="8">
        <v>46051</v>
      </c>
      <c r="C358" s="7" t="s">
        <v>332</v>
      </c>
      <c r="D358" s="7" t="s">
        <v>108</v>
      </c>
      <c r="E358" s="7" t="s">
        <v>43</v>
      </c>
      <c r="F358" s="7">
        <v>41</v>
      </c>
      <c r="G358" s="7" t="s">
        <v>44</v>
      </c>
      <c r="H358" s="7" t="s">
        <v>31</v>
      </c>
      <c r="I358" s="7" t="s">
        <v>44</v>
      </c>
      <c r="J358" s="7" t="s">
        <v>69</v>
      </c>
      <c r="K358" s="7">
        <v>5</v>
      </c>
      <c r="L358" s="7">
        <v>45961</v>
      </c>
      <c r="M358" s="7">
        <v>15</v>
      </c>
      <c r="N358" s="7">
        <v>34470.75</v>
      </c>
      <c r="O358" s="7">
        <v>35160.17</v>
      </c>
      <c r="P358" s="7">
        <v>329</v>
      </c>
      <c r="Q358" s="7">
        <v>230823.42</v>
      </c>
      <c r="R358" s="7" t="s">
        <v>54</v>
      </c>
      <c r="S358" s="7" t="s">
        <v>34</v>
      </c>
      <c r="T358" s="7" t="s">
        <v>84</v>
      </c>
      <c r="U358" s="7" t="s">
        <v>85</v>
      </c>
      <c r="V358" s="7" t="s">
        <v>86</v>
      </c>
      <c r="W358" s="7">
        <v>10</v>
      </c>
      <c r="X358" s="7" t="s">
        <v>47</v>
      </c>
      <c r="Y358" s="7">
        <v>1</v>
      </c>
      <c r="Z358" s="7" t="s">
        <v>58</v>
      </c>
    </row>
    <row r="359" spans="1:26" x14ac:dyDescent="0.35">
      <c r="A359" s="7" t="s">
        <v>737</v>
      </c>
      <c r="B359" s="8">
        <v>45907</v>
      </c>
      <c r="C359" s="7" t="s">
        <v>738</v>
      </c>
      <c r="D359" s="7" t="s">
        <v>28</v>
      </c>
      <c r="E359" s="7" t="s">
        <v>43</v>
      </c>
      <c r="F359" s="7">
        <v>35</v>
      </c>
      <c r="G359" s="7" t="s">
        <v>90</v>
      </c>
      <c r="H359" s="7" t="s">
        <v>31</v>
      </c>
      <c r="I359" s="7" t="s">
        <v>90</v>
      </c>
      <c r="J359" s="7" t="s">
        <v>69</v>
      </c>
      <c r="K359" s="7">
        <v>1</v>
      </c>
      <c r="L359" s="7">
        <v>31904</v>
      </c>
      <c r="M359" s="7">
        <v>5</v>
      </c>
      <c r="N359" s="7">
        <v>1595.2</v>
      </c>
      <c r="O359" s="7">
        <v>5455.58</v>
      </c>
      <c r="P359" s="7">
        <v>374</v>
      </c>
      <c r="Q359" s="7">
        <v>36138.379999999997</v>
      </c>
      <c r="R359" s="7" t="s">
        <v>54</v>
      </c>
      <c r="S359" s="7" t="s">
        <v>63</v>
      </c>
      <c r="T359" s="7" t="s">
        <v>84</v>
      </c>
      <c r="U359" s="7" t="s">
        <v>85</v>
      </c>
      <c r="V359" s="7" t="s">
        <v>86</v>
      </c>
      <c r="W359" s="7">
        <v>6</v>
      </c>
      <c r="X359" s="7" t="s">
        <v>47</v>
      </c>
      <c r="Y359" s="7">
        <v>3</v>
      </c>
      <c r="Z359" s="7" t="s">
        <v>47</v>
      </c>
    </row>
    <row r="360" spans="1:26" x14ac:dyDescent="0.35">
      <c r="A360" s="7" t="s">
        <v>739</v>
      </c>
      <c r="B360" s="8">
        <v>46081</v>
      </c>
      <c r="C360" s="7" t="s">
        <v>740</v>
      </c>
      <c r="D360" s="7" t="s">
        <v>108</v>
      </c>
      <c r="E360" s="7" t="s">
        <v>43</v>
      </c>
      <c r="F360" s="7">
        <v>46</v>
      </c>
      <c r="G360" s="7" t="s">
        <v>134</v>
      </c>
      <c r="H360" s="7" t="s">
        <v>31</v>
      </c>
      <c r="I360" s="7" t="s">
        <v>134</v>
      </c>
      <c r="J360" s="7" t="s">
        <v>125</v>
      </c>
      <c r="K360" s="7">
        <v>1</v>
      </c>
      <c r="L360" s="7">
        <v>33120</v>
      </c>
      <c r="M360" s="7">
        <v>0</v>
      </c>
      <c r="N360" s="7">
        <v>0</v>
      </c>
      <c r="O360" s="7">
        <v>5961.6</v>
      </c>
      <c r="P360" s="7">
        <v>154</v>
      </c>
      <c r="Q360" s="7">
        <v>39235.599999999999</v>
      </c>
      <c r="R360" s="7" t="s">
        <v>83</v>
      </c>
      <c r="S360" s="7" t="s">
        <v>63</v>
      </c>
      <c r="T360" s="7" t="s">
        <v>84</v>
      </c>
      <c r="U360" s="7" t="s">
        <v>85</v>
      </c>
      <c r="V360" s="7" t="s">
        <v>86</v>
      </c>
      <c r="W360" s="7">
        <v>2</v>
      </c>
      <c r="X360" s="7" t="s">
        <v>47</v>
      </c>
      <c r="Y360" s="7">
        <v>4</v>
      </c>
      <c r="Z360" s="7" t="s">
        <v>58</v>
      </c>
    </row>
    <row r="361" spans="1:26" x14ac:dyDescent="0.35">
      <c r="A361" s="7" t="s">
        <v>741</v>
      </c>
      <c r="B361" s="8">
        <v>45899</v>
      </c>
      <c r="C361" s="7" t="s">
        <v>742</v>
      </c>
      <c r="D361" s="7" t="s">
        <v>61</v>
      </c>
      <c r="E361" s="7" t="s">
        <v>43</v>
      </c>
      <c r="F361" s="7">
        <v>47</v>
      </c>
      <c r="G361" s="7" t="s">
        <v>44</v>
      </c>
      <c r="H361" s="7" t="s">
        <v>31</v>
      </c>
      <c r="I361" s="7" t="s">
        <v>44</v>
      </c>
      <c r="J361" s="7" t="s">
        <v>75</v>
      </c>
      <c r="K361" s="7">
        <v>2</v>
      </c>
      <c r="L361" s="7">
        <v>39261</v>
      </c>
      <c r="M361" s="7">
        <v>0</v>
      </c>
      <c r="N361" s="7">
        <v>0</v>
      </c>
      <c r="O361" s="7">
        <v>14133.96</v>
      </c>
      <c r="P361" s="7">
        <v>437</v>
      </c>
      <c r="Q361" s="7">
        <v>93092.96</v>
      </c>
      <c r="R361" s="7" t="s">
        <v>54</v>
      </c>
      <c r="S361" s="7" t="s">
        <v>63</v>
      </c>
      <c r="T361" s="7" t="s">
        <v>84</v>
      </c>
      <c r="U361" s="7" t="s">
        <v>85</v>
      </c>
      <c r="V361" s="7" t="s">
        <v>86</v>
      </c>
      <c r="W361" s="7">
        <v>8</v>
      </c>
      <c r="X361" s="7" t="s">
        <v>47</v>
      </c>
      <c r="Y361" s="7">
        <v>1</v>
      </c>
      <c r="Z361" s="7" t="s">
        <v>47</v>
      </c>
    </row>
    <row r="362" spans="1:26" x14ac:dyDescent="0.35">
      <c r="A362" s="7" t="s">
        <v>743</v>
      </c>
      <c r="B362" s="8">
        <v>45990</v>
      </c>
      <c r="C362" s="7" t="s">
        <v>744</v>
      </c>
      <c r="D362" s="7" t="s">
        <v>80</v>
      </c>
      <c r="E362" s="7" t="s">
        <v>43</v>
      </c>
      <c r="F362" s="7">
        <v>56</v>
      </c>
      <c r="G362" s="7" t="s">
        <v>67</v>
      </c>
      <c r="H362" s="7" t="s">
        <v>68</v>
      </c>
      <c r="I362" s="7" t="s">
        <v>67</v>
      </c>
      <c r="J362" s="7" t="s">
        <v>53</v>
      </c>
      <c r="K362" s="7">
        <v>4</v>
      </c>
      <c r="L362" s="7">
        <v>20027</v>
      </c>
      <c r="M362" s="7">
        <v>10</v>
      </c>
      <c r="N362" s="7">
        <v>8010.8</v>
      </c>
      <c r="O362" s="7">
        <v>12977.5</v>
      </c>
      <c r="P362" s="7">
        <v>0</v>
      </c>
      <c r="Q362" s="7">
        <v>85074.7</v>
      </c>
      <c r="R362" s="7" t="s">
        <v>45</v>
      </c>
      <c r="S362" s="7" t="s">
        <v>63</v>
      </c>
      <c r="T362" s="7" t="s">
        <v>103</v>
      </c>
      <c r="U362" s="7" t="s">
        <v>103</v>
      </c>
      <c r="V362" s="7" t="s">
        <v>57</v>
      </c>
      <c r="W362" s="7">
        <v>1</v>
      </c>
      <c r="X362" s="7" t="s">
        <v>38</v>
      </c>
      <c r="Y362" s="7">
        <v>5</v>
      </c>
      <c r="Z362" s="7" t="s">
        <v>91</v>
      </c>
    </row>
    <row r="363" spans="1:26" x14ac:dyDescent="0.35">
      <c r="A363" s="7" t="s">
        <v>745</v>
      </c>
      <c r="B363" s="8">
        <v>45877</v>
      </c>
      <c r="C363" s="7" t="s">
        <v>746</v>
      </c>
      <c r="D363" s="7" t="s">
        <v>66</v>
      </c>
      <c r="E363" s="7" t="s">
        <v>29</v>
      </c>
      <c r="F363" s="7">
        <v>33</v>
      </c>
      <c r="G363" s="7" t="s">
        <v>139</v>
      </c>
      <c r="H363" s="7" t="s">
        <v>31</v>
      </c>
      <c r="I363" s="7" t="s">
        <v>139</v>
      </c>
      <c r="J363" s="7" t="s">
        <v>69</v>
      </c>
      <c r="K363" s="7">
        <v>2</v>
      </c>
      <c r="L363" s="7">
        <v>29124</v>
      </c>
      <c r="M363" s="7">
        <v>0</v>
      </c>
      <c r="N363" s="7">
        <v>0</v>
      </c>
      <c r="O363" s="7">
        <v>10484.64</v>
      </c>
      <c r="P363" s="7">
        <v>260</v>
      </c>
      <c r="Q363" s="7">
        <v>68992.639999999999</v>
      </c>
      <c r="R363" s="7" t="s">
        <v>33</v>
      </c>
      <c r="S363" s="7" t="s">
        <v>63</v>
      </c>
      <c r="T363" s="7" t="s">
        <v>103</v>
      </c>
      <c r="U363" s="7" t="s">
        <v>103</v>
      </c>
      <c r="V363" s="7" t="s">
        <v>57</v>
      </c>
      <c r="W363" s="7">
        <v>8</v>
      </c>
      <c r="X363" s="7" t="s">
        <v>38</v>
      </c>
      <c r="Y363" s="7">
        <v>5</v>
      </c>
      <c r="Z363" s="7" t="s">
        <v>58</v>
      </c>
    </row>
    <row r="364" spans="1:26" x14ac:dyDescent="0.35">
      <c r="A364" s="7" t="s">
        <v>747</v>
      </c>
      <c r="B364" s="8">
        <v>46029</v>
      </c>
      <c r="C364" s="7" t="s">
        <v>748</v>
      </c>
      <c r="D364" s="7" t="s">
        <v>89</v>
      </c>
      <c r="E364" s="7" t="s">
        <v>29</v>
      </c>
      <c r="F364" s="7">
        <v>24</v>
      </c>
      <c r="G364" s="7" t="s">
        <v>67</v>
      </c>
      <c r="H364" s="7" t="s">
        <v>68</v>
      </c>
      <c r="I364" s="7" t="s">
        <v>67</v>
      </c>
      <c r="J364" s="7" t="s">
        <v>150</v>
      </c>
      <c r="K364" s="7">
        <v>3</v>
      </c>
      <c r="L364" s="7">
        <v>34423</v>
      </c>
      <c r="M364" s="7">
        <v>10</v>
      </c>
      <c r="N364" s="7">
        <v>10326.9</v>
      </c>
      <c r="O364" s="7">
        <v>16729.580000000002</v>
      </c>
      <c r="P364" s="7">
        <v>223</v>
      </c>
      <c r="Q364" s="7">
        <v>109894.68</v>
      </c>
      <c r="R364" s="7" t="s">
        <v>83</v>
      </c>
      <c r="S364" s="7" t="s">
        <v>34</v>
      </c>
      <c r="T364" s="7" t="s">
        <v>95</v>
      </c>
      <c r="U364" s="7" t="s">
        <v>96</v>
      </c>
      <c r="V364" s="7" t="s">
        <v>57</v>
      </c>
      <c r="W364" s="7">
        <v>7</v>
      </c>
      <c r="X364" s="7" t="s">
        <v>47</v>
      </c>
      <c r="Y364" s="7">
        <v>4</v>
      </c>
      <c r="Z364" s="7" t="s">
        <v>91</v>
      </c>
    </row>
    <row r="365" spans="1:26" x14ac:dyDescent="0.35">
      <c r="A365" s="7" t="s">
        <v>749</v>
      </c>
      <c r="B365" s="8">
        <v>46027</v>
      </c>
      <c r="C365" s="7" t="s">
        <v>279</v>
      </c>
      <c r="D365" s="7" t="s">
        <v>108</v>
      </c>
      <c r="E365" s="7" t="s">
        <v>43</v>
      </c>
      <c r="F365" s="7">
        <v>36</v>
      </c>
      <c r="G365" s="7" t="s">
        <v>74</v>
      </c>
      <c r="H365" s="7" t="s">
        <v>31</v>
      </c>
      <c r="I365" s="7" t="s">
        <v>74</v>
      </c>
      <c r="J365" s="7" t="s">
        <v>201</v>
      </c>
      <c r="K365" s="7">
        <v>4</v>
      </c>
      <c r="L365" s="7">
        <v>33019</v>
      </c>
      <c r="M365" s="7">
        <v>20</v>
      </c>
      <c r="N365" s="7">
        <v>26415.200000000001</v>
      </c>
      <c r="O365" s="7">
        <v>19018.939999999999</v>
      </c>
      <c r="P365" s="7">
        <v>47</v>
      </c>
      <c r="Q365" s="7">
        <v>124726.74</v>
      </c>
      <c r="R365" s="7" t="s">
        <v>54</v>
      </c>
      <c r="S365" s="7" t="s">
        <v>63</v>
      </c>
      <c r="T365" s="7" t="s">
        <v>35</v>
      </c>
      <c r="U365" s="7" t="s">
        <v>36</v>
      </c>
      <c r="V365" s="7" t="s">
        <v>37</v>
      </c>
      <c r="W365" s="7">
        <v>4</v>
      </c>
      <c r="X365" s="7" t="s">
        <v>38</v>
      </c>
      <c r="Y365" s="7">
        <v>2</v>
      </c>
      <c r="Z365" s="7" t="s">
        <v>91</v>
      </c>
    </row>
    <row r="366" spans="1:26" x14ac:dyDescent="0.35">
      <c r="A366" s="7" t="s">
        <v>750</v>
      </c>
      <c r="B366" s="8">
        <v>45957</v>
      </c>
      <c r="C366" s="7" t="s">
        <v>751</v>
      </c>
      <c r="D366" s="7" t="s">
        <v>108</v>
      </c>
      <c r="E366" s="7" t="s">
        <v>43</v>
      </c>
      <c r="F366" s="7">
        <v>40</v>
      </c>
      <c r="G366" s="7" t="s">
        <v>44</v>
      </c>
      <c r="H366" s="7" t="s">
        <v>31</v>
      </c>
      <c r="I366" s="7" t="s">
        <v>44</v>
      </c>
      <c r="J366" s="7" t="s">
        <v>75</v>
      </c>
      <c r="K366" s="7">
        <v>3</v>
      </c>
      <c r="L366" s="7">
        <v>42953</v>
      </c>
      <c r="M366" s="7">
        <v>5</v>
      </c>
      <c r="N366" s="7">
        <v>6442.95</v>
      </c>
      <c r="O366" s="7">
        <v>22034.89</v>
      </c>
      <c r="P366" s="7">
        <v>312</v>
      </c>
      <c r="Q366" s="7">
        <v>144762.94</v>
      </c>
      <c r="R366" s="7" t="s">
        <v>33</v>
      </c>
      <c r="S366" s="7" t="s">
        <v>63</v>
      </c>
      <c r="T366" s="7" t="s">
        <v>103</v>
      </c>
      <c r="U366" s="7" t="s">
        <v>103</v>
      </c>
      <c r="V366" s="7" t="s">
        <v>57</v>
      </c>
      <c r="W366" s="7">
        <v>10</v>
      </c>
      <c r="X366" s="7" t="s">
        <v>47</v>
      </c>
      <c r="Y366" s="7">
        <v>1</v>
      </c>
      <c r="Z366" s="7" t="s">
        <v>91</v>
      </c>
    </row>
    <row r="367" spans="1:26" x14ac:dyDescent="0.35">
      <c r="A367" s="7" t="s">
        <v>752</v>
      </c>
      <c r="B367" s="8">
        <v>45862</v>
      </c>
      <c r="C367" s="7" t="s">
        <v>753</v>
      </c>
      <c r="D367" s="7" t="s">
        <v>111</v>
      </c>
      <c r="E367" s="7" t="s">
        <v>29</v>
      </c>
      <c r="F367" s="7">
        <v>34</v>
      </c>
      <c r="G367" s="7" t="s">
        <v>99</v>
      </c>
      <c r="H367" s="7" t="s">
        <v>52</v>
      </c>
      <c r="I367" s="7" t="s">
        <v>99</v>
      </c>
      <c r="J367" s="7" t="s">
        <v>32</v>
      </c>
      <c r="K367" s="7">
        <v>4</v>
      </c>
      <c r="L367" s="7">
        <v>20988</v>
      </c>
      <c r="M367" s="7">
        <v>10</v>
      </c>
      <c r="N367" s="7">
        <v>8395.2000000000007</v>
      </c>
      <c r="O367" s="7">
        <v>13600.22</v>
      </c>
      <c r="P367" s="7">
        <v>300</v>
      </c>
      <c r="Q367" s="7">
        <v>89457.02</v>
      </c>
      <c r="R367" s="7" t="s">
        <v>45</v>
      </c>
      <c r="S367" s="7" t="s">
        <v>63</v>
      </c>
      <c r="T367" s="7" t="s">
        <v>95</v>
      </c>
      <c r="U367" s="7" t="s">
        <v>96</v>
      </c>
      <c r="V367" s="7" t="s">
        <v>57</v>
      </c>
      <c r="W367" s="7">
        <v>8</v>
      </c>
      <c r="X367" s="7" t="s">
        <v>38</v>
      </c>
      <c r="Y367" s="7">
        <v>3</v>
      </c>
      <c r="Z367" s="7" t="s">
        <v>91</v>
      </c>
    </row>
    <row r="368" spans="1:26" x14ac:dyDescent="0.35">
      <c r="A368" s="7" t="s">
        <v>754</v>
      </c>
      <c r="B368" s="8">
        <v>45909</v>
      </c>
      <c r="C368" s="7" t="s">
        <v>755</v>
      </c>
      <c r="D368" s="7" t="s">
        <v>66</v>
      </c>
      <c r="E368" s="7" t="s">
        <v>29</v>
      </c>
      <c r="F368" s="7">
        <v>40</v>
      </c>
      <c r="G368" s="7" t="s">
        <v>44</v>
      </c>
      <c r="H368" s="7" t="s">
        <v>31</v>
      </c>
      <c r="I368" s="7" t="s">
        <v>44</v>
      </c>
      <c r="J368" s="7" t="s">
        <v>32</v>
      </c>
      <c r="K368" s="7">
        <v>5</v>
      </c>
      <c r="L368" s="7">
        <v>29902</v>
      </c>
      <c r="M368" s="7">
        <v>0</v>
      </c>
      <c r="N368" s="7">
        <v>0</v>
      </c>
      <c r="O368" s="7">
        <v>26911.8</v>
      </c>
      <c r="P368" s="7">
        <v>252</v>
      </c>
      <c r="Q368" s="7">
        <v>176673.8</v>
      </c>
      <c r="R368" s="7" t="s">
        <v>45</v>
      </c>
      <c r="S368" s="7" t="s">
        <v>34</v>
      </c>
      <c r="T368" s="7" t="s">
        <v>95</v>
      </c>
      <c r="U368" s="7" t="s">
        <v>96</v>
      </c>
      <c r="V368" s="7" t="s">
        <v>57</v>
      </c>
      <c r="W368" s="7">
        <v>4</v>
      </c>
      <c r="X368" s="7" t="s">
        <v>38</v>
      </c>
      <c r="Y368" s="7">
        <v>2</v>
      </c>
      <c r="Z368" s="7" t="s">
        <v>91</v>
      </c>
    </row>
    <row r="369" spans="1:26" x14ac:dyDescent="0.35">
      <c r="A369" s="7" t="s">
        <v>756</v>
      </c>
      <c r="B369" s="8">
        <v>46010</v>
      </c>
      <c r="C369" s="7" t="s">
        <v>757</v>
      </c>
      <c r="D369" s="7" t="s">
        <v>66</v>
      </c>
      <c r="E369" s="7" t="s">
        <v>43</v>
      </c>
      <c r="F369" s="7">
        <v>35</v>
      </c>
      <c r="G369" s="7" t="s">
        <v>90</v>
      </c>
      <c r="H369" s="7" t="s">
        <v>31</v>
      </c>
      <c r="I369" s="7" t="s">
        <v>90</v>
      </c>
      <c r="J369" s="7" t="s">
        <v>32</v>
      </c>
      <c r="K369" s="7">
        <v>5</v>
      </c>
      <c r="L369" s="7">
        <v>8265</v>
      </c>
      <c r="M369" s="7">
        <v>20</v>
      </c>
      <c r="N369" s="7">
        <v>8265</v>
      </c>
      <c r="O369" s="7">
        <v>5950.8</v>
      </c>
      <c r="P369" s="7">
        <v>487</v>
      </c>
      <c r="Q369" s="7">
        <v>39497.800000000003</v>
      </c>
      <c r="R369" s="7" t="s">
        <v>83</v>
      </c>
      <c r="S369" s="7" t="s">
        <v>63</v>
      </c>
      <c r="T369" s="7" t="s">
        <v>76</v>
      </c>
      <c r="U369" s="7" t="s">
        <v>77</v>
      </c>
      <c r="V369" s="7" t="s">
        <v>57</v>
      </c>
      <c r="W369" s="7">
        <v>7</v>
      </c>
      <c r="X369" s="7" t="s">
        <v>47</v>
      </c>
      <c r="Y369" s="7">
        <v>2</v>
      </c>
      <c r="Z369" s="7" t="s">
        <v>39</v>
      </c>
    </row>
    <row r="370" spans="1:26" x14ac:dyDescent="0.35">
      <c r="A370" s="7" t="s">
        <v>758</v>
      </c>
      <c r="B370" s="8">
        <v>46118</v>
      </c>
      <c r="C370" s="7" t="s">
        <v>349</v>
      </c>
      <c r="D370" s="7" t="s">
        <v>28</v>
      </c>
      <c r="E370" s="7" t="s">
        <v>29</v>
      </c>
      <c r="F370" s="7">
        <v>31</v>
      </c>
      <c r="G370" s="7" t="s">
        <v>139</v>
      </c>
      <c r="H370" s="7" t="s">
        <v>31</v>
      </c>
      <c r="I370" s="7" t="s">
        <v>139</v>
      </c>
      <c r="J370" s="7" t="s">
        <v>53</v>
      </c>
      <c r="K370" s="7">
        <v>1</v>
      </c>
      <c r="L370" s="7">
        <v>44313</v>
      </c>
      <c r="M370" s="7">
        <v>10</v>
      </c>
      <c r="N370" s="7">
        <v>4431.3</v>
      </c>
      <c r="O370" s="7">
        <v>7178.71</v>
      </c>
      <c r="P370" s="7">
        <v>103</v>
      </c>
      <c r="Q370" s="7">
        <v>47163.41</v>
      </c>
      <c r="R370" s="7" t="s">
        <v>45</v>
      </c>
      <c r="S370" s="7" t="s">
        <v>34</v>
      </c>
      <c r="T370" s="7" t="s">
        <v>84</v>
      </c>
      <c r="U370" s="7" t="s">
        <v>85</v>
      </c>
      <c r="V370" s="7" t="s">
        <v>86</v>
      </c>
      <c r="W370" s="7">
        <v>1</v>
      </c>
      <c r="X370" s="7" t="s">
        <v>47</v>
      </c>
      <c r="Y370" s="7">
        <v>5</v>
      </c>
      <c r="Z370" s="7" t="s">
        <v>91</v>
      </c>
    </row>
    <row r="371" spans="1:26" x14ac:dyDescent="0.35">
      <c r="A371" s="7" t="s">
        <v>759</v>
      </c>
      <c r="B371" s="8">
        <v>45886</v>
      </c>
      <c r="C371" s="7" t="s">
        <v>760</v>
      </c>
      <c r="D371" s="7" t="s">
        <v>89</v>
      </c>
      <c r="E371" s="7" t="s">
        <v>43</v>
      </c>
      <c r="F371" s="7">
        <v>35</v>
      </c>
      <c r="G371" s="7" t="s">
        <v>90</v>
      </c>
      <c r="H371" s="7" t="s">
        <v>31</v>
      </c>
      <c r="I371" s="7" t="s">
        <v>90</v>
      </c>
      <c r="J371" s="7" t="s">
        <v>150</v>
      </c>
      <c r="K371" s="7">
        <v>5</v>
      </c>
      <c r="L371" s="7">
        <v>30235</v>
      </c>
      <c r="M371" s="7">
        <v>20</v>
      </c>
      <c r="N371" s="7">
        <v>30235</v>
      </c>
      <c r="O371" s="7">
        <v>21769.200000000001</v>
      </c>
      <c r="P371" s="7">
        <v>120</v>
      </c>
      <c r="Q371" s="7">
        <v>142829.20000000001</v>
      </c>
      <c r="R371" s="7" t="s">
        <v>54</v>
      </c>
      <c r="S371" s="7" t="s">
        <v>34</v>
      </c>
      <c r="T371" s="7" t="s">
        <v>95</v>
      </c>
      <c r="U371" s="7" t="s">
        <v>96</v>
      </c>
      <c r="V371" s="7" t="s">
        <v>57</v>
      </c>
      <c r="W371" s="7">
        <v>4</v>
      </c>
      <c r="X371" s="7" t="s">
        <v>38</v>
      </c>
      <c r="Y371" s="7">
        <v>1</v>
      </c>
      <c r="Z371" s="7" t="s">
        <v>58</v>
      </c>
    </row>
    <row r="372" spans="1:26" x14ac:dyDescent="0.35">
      <c r="A372" s="7" t="s">
        <v>761</v>
      </c>
      <c r="B372" s="8">
        <v>45789</v>
      </c>
      <c r="C372" s="7" t="s">
        <v>762</v>
      </c>
      <c r="D372" s="7" t="s">
        <v>61</v>
      </c>
      <c r="E372" s="7" t="s">
        <v>43</v>
      </c>
      <c r="F372" s="7">
        <v>40</v>
      </c>
      <c r="G372" s="7" t="s">
        <v>94</v>
      </c>
      <c r="H372" s="7" t="s">
        <v>31</v>
      </c>
      <c r="I372" s="7" t="s">
        <v>94</v>
      </c>
      <c r="J372" s="7" t="s">
        <v>112</v>
      </c>
      <c r="K372" s="7">
        <v>1</v>
      </c>
      <c r="L372" s="7">
        <v>47817</v>
      </c>
      <c r="M372" s="7">
        <v>20</v>
      </c>
      <c r="N372" s="7">
        <v>9563.4</v>
      </c>
      <c r="O372" s="7">
        <v>6885.65</v>
      </c>
      <c r="P372" s="7">
        <v>434</v>
      </c>
      <c r="Q372" s="7">
        <v>45573.25</v>
      </c>
      <c r="R372" s="7" t="s">
        <v>54</v>
      </c>
      <c r="S372" s="7" t="s">
        <v>34</v>
      </c>
      <c r="T372" s="7" t="s">
        <v>35</v>
      </c>
      <c r="U372" s="7" t="s">
        <v>36</v>
      </c>
      <c r="V372" s="7" t="s">
        <v>37</v>
      </c>
      <c r="W372" s="7">
        <v>1</v>
      </c>
      <c r="X372" s="7" t="s">
        <v>38</v>
      </c>
      <c r="Y372" s="7">
        <v>2</v>
      </c>
      <c r="Z372" s="7" t="s">
        <v>39</v>
      </c>
    </row>
    <row r="373" spans="1:26" x14ac:dyDescent="0.35">
      <c r="A373" s="7" t="s">
        <v>763</v>
      </c>
      <c r="B373" s="8">
        <v>45974</v>
      </c>
      <c r="C373" s="7" t="s">
        <v>764</v>
      </c>
      <c r="D373" s="7" t="s">
        <v>111</v>
      </c>
      <c r="E373" s="7" t="s">
        <v>43</v>
      </c>
      <c r="F373" s="7">
        <v>18</v>
      </c>
      <c r="G373" s="7" t="s">
        <v>51</v>
      </c>
      <c r="H373" s="7" t="s">
        <v>52</v>
      </c>
      <c r="I373" s="7" t="s">
        <v>51</v>
      </c>
      <c r="J373" s="7" t="s">
        <v>102</v>
      </c>
      <c r="K373" s="7">
        <v>3</v>
      </c>
      <c r="L373" s="7">
        <v>3210</v>
      </c>
      <c r="M373" s="7">
        <v>0</v>
      </c>
      <c r="N373" s="7">
        <v>0</v>
      </c>
      <c r="O373" s="7">
        <v>1733.4</v>
      </c>
      <c r="P373" s="7">
        <v>177</v>
      </c>
      <c r="Q373" s="7">
        <v>11540.4</v>
      </c>
      <c r="R373" s="7" t="s">
        <v>33</v>
      </c>
      <c r="S373" s="7" t="s">
        <v>34</v>
      </c>
      <c r="T373" s="7" t="s">
        <v>70</v>
      </c>
      <c r="U373" s="7" t="s">
        <v>56</v>
      </c>
      <c r="V373" s="7" t="s">
        <v>57</v>
      </c>
      <c r="W373" s="7">
        <v>7</v>
      </c>
      <c r="X373" s="7" t="s">
        <v>38</v>
      </c>
      <c r="Y373" s="7">
        <v>1</v>
      </c>
      <c r="Z373" s="7" t="s">
        <v>47</v>
      </c>
    </row>
    <row r="374" spans="1:26" x14ac:dyDescent="0.35">
      <c r="A374" s="7" t="s">
        <v>765</v>
      </c>
      <c r="B374" s="8">
        <v>45880</v>
      </c>
      <c r="C374" s="7" t="s">
        <v>475</v>
      </c>
      <c r="D374" s="7" t="s">
        <v>89</v>
      </c>
      <c r="E374" s="7" t="s">
        <v>29</v>
      </c>
      <c r="F374" s="7">
        <v>37</v>
      </c>
      <c r="G374" s="7" t="s">
        <v>67</v>
      </c>
      <c r="H374" s="7" t="s">
        <v>68</v>
      </c>
      <c r="I374" s="7" t="s">
        <v>67</v>
      </c>
      <c r="J374" s="7" t="s">
        <v>125</v>
      </c>
      <c r="K374" s="7">
        <v>3</v>
      </c>
      <c r="L374" s="7">
        <v>9055</v>
      </c>
      <c r="M374" s="7">
        <v>0</v>
      </c>
      <c r="N374" s="7">
        <v>0</v>
      </c>
      <c r="O374" s="7">
        <v>4889.7</v>
      </c>
      <c r="P374" s="7">
        <v>444</v>
      </c>
      <c r="Q374" s="7">
        <v>32498.7</v>
      </c>
      <c r="R374" s="7" t="s">
        <v>33</v>
      </c>
      <c r="S374" s="7" t="s">
        <v>34</v>
      </c>
      <c r="T374" s="7" t="s">
        <v>95</v>
      </c>
      <c r="U374" s="7" t="s">
        <v>96</v>
      </c>
      <c r="V374" s="7" t="s">
        <v>57</v>
      </c>
      <c r="W374" s="7">
        <v>4</v>
      </c>
      <c r="X374" s="7" t="s">
        <v>38</v>
      </c>
      <c r="Y374" s="7">
        <v>2</v>
      </c>
      <c r="Z374" s="7" t="s">
        <v>91</v>
      </c>
    </row>
    <row r="375" spans="1:26" x14ac:dyDescent="0.35">
      <c r="A375" s="7" t="s">
        <v>766</v>
      </c>
      <c r="B375" s="8">
        <v>45878</v>
      </c>
      <c r="C375" s="7" t="s">
        <v>767</v>
      </c>
      <c r="D375" s="7" t="s">
        <v>42</v>
      </c>
      <c r="E375" s="7" t="s">
        <v>29</v>
      </c>
      <c r="F375" s="7">
        <v>48</v>
      </c>
      <c r="G375" s="7" t="s">
        <v>139</v>
      </c>
      <c r="H375" s="7" t="s">
        <v>31</v>
      </c>
      <c r="I375" s="7" t="s">
        <v>139</v>
      </c>
      <c r="J375" s="7" t="s">
        <v>125</v>
      </c>
      <c r="K375" s="7">
        <v>5</v>
      </c>
      <c r="L375" s="7">
        <v>28376</v>
      </c>
      <c r="M375" s="7">
        <v>10</v>
      </c>
      <c r="N375" s="7">
        <v>14188</v>
      </c>
      <c r="O375" s="7">
        <v>22984.560000000001</v>
      </c>
      <c r="P375" s="7">
        <v>491</v>
      </c>
      <c r="Q375" s="7">
        <v>151167.56</v>
      </c>
      <c r="R375" s="7" t="s">
        <v>54</v>
      </c>
      <c r="S375" s="7" t="s">
        <v>34</v>
      </c>
      <c r="T375" s="7" t="s">
        <v>95</v>
      </c>
      <c r="U375" s="7" t="s">
        <v>96</v>
      </c>
      <c r="V375" s="7" t="s">
        <v>57</v>
      </c>
      <c r="W375" s="7">
        <v>2</v>
      </c>
      <c r="X375" s="7" t="s">
        <v>47</v>
      </c>
      <c r="Y375" s="7">
        <v>4</v>
      </c>
      <c r="Z375" s="7" t="s">
        <v>91</v>
      </c>
    </row>
    <row r="376" spans="1:26" x14ac:dyDescent="0.35">
      <c r="A376" s="7" t="s">
        <v>768</v>
      </c>
      <c r="B376" s="8">
        <v>45917</v>
      </c>
      <c r="C376" s="7" t="s">
        <v>769</v>
      </c>
      <c r="D376" s="7" t="s">
        <v>42</v>
      </c>
      <c r="E376" s="7" t="s">
        <v>43</v>
      </c>
      <c r="F376" s="7">
        <v>59</v>
      </c>
      <c r="G376" s="7" t="s">
        <v>67</v>
      </c>
      <c r="H376" s="7" t="s">
        <v>68</v>
      </c>
      <c r="I376" s="7" t="s">
        <v>67</v>
      </c>
      <c r="J376" s="7" t="s">
        <v>125</v>
      </c>
      <c r="K376" s="7">
        <v>1</v>
      </c>
      <c r="L376" s="7">
        <v>32505</v>
      </c>
      <c r="M376" s="7">
        <v>20</v>
      </c>
      <c r="N376" s="7">
        <v>6501</v>
      </c>
      <c r="O376" s="7">
        <v>4680.72</v>
      </c>
      <c r="P376" s="7">
        <v>395</v>
      </c>
      <c r="Q376" s="7">
        <v>31079.72</v>
      </c>
      <c r="R376" s="7" t="s">
        <v>45</v>
      </c>
      <c r="S376" s="7" t="s">
        <v>34</v>
      </c>
      <c r="T376" s="7" t="s">
        <v>103</v>
      </c>
      <c r="U376" s="7" t="s">
        <v>103</v>
      </c>
      <c r="V376" s="7" t="s">
        <v>57</v>
      </c>
      <c r="W376" s="7">
        <v>3</v>
      </c>
      <c r="X376" s="7" t="s">
        <v>38</v>
      </c>
      <c r="Y376" s="7">
        <v>1</v>
      </c>
      <c r="Z376" s="7" t="s">
        <v>47</v>
      </c>
    </row>
    <row r="377" spans="1:26" x14ac:dyDescent="0.35">
      <c r="A377" s="7" t="s">
        <v>770</v>
      </c>
      <c r="B377" s="8">
        <v>45959</v>
      </c>
      <c r="C377" s="7" t="s">
        <v>771</v>
      </c>
      <c r="D377" s="7" t="s">
        <v>61</v>
      </c>
      <c r="E377" s="7" t="s">
        <v>29</v>
      </c>
      <c r="F377" s="7">
        <v>37</v>
      </c>
      <c r="G377" s="7" t="s">
        <v>139</v>
      </c>
      <c r="H377" s="7" t="s">
        <v>31</v>
      </c>
      <c r="I377" s="7" t="s">
        <v>139</v>
      </c>
      <c r="J377" s="7" t="s">
        <v>62</v>
      </c>
      <c r="K377" s="7">
        <v>4</v>
      </c>
      <c r="L377" s="7">
        <v>38052</v>
      </c>
      <c r="M377" s="7">
        <v>15</v>
      </c>
      <c r="N377" s="7">
        <v>22831.200000000001</v>
      </c>
      <c r="O377" s="7">
        <v>23287.82</v>
      </c>
      <c r="P377" s="7">
        <v>488</v>
      </c>
      <c r="Q377" s="7">
        <v>153152.62</v>
      </c>
      <c r="R377" s="7" t="s">
        <v>83</v>
      </c>
      <c r="S377" s="7" t="s">
        <v>63</v>
      </c>
      <c r="T377" s="7" t="s">
        <v>103</v>
      </c>
      <c r="U377" s="7" t="s">
        <v>103</v>
      </c>
      <c r="V377" s="7" t="s">
        <v>57</v>
      </c>
      <c r="W377" s="7">
        <v>7</v>
      </c>
      <c r="X377" s="7" t="s">
        <v>47</v>
      </c>
      <c r="Y377" s="7">
        <v>2</v>
      </c>
      <c r="Z377" s="7" t="s">
        <v>39</v>
      </c>
    </row>
    <row r="378" spans="1:26" x14ac:dyDescent="0.35">
      <c r="A378" s="7" t="s">
        <v>772</v>
      </c>
      <c r="B378" s="8">
        <v>45805</v>
      </c>
      <c r="C378" s="7" t="s">
        <v>740</v>
      </c>
      <c r="D378" s="7" t="s">
        <v>108</v>
      </c>
      <c r="E378" s="7" t="s">
        <v>29</v>
      </c>
      <c r="F378" s="7">
        <v>50</v>
      </c>
      <c r="G378" s="7" t="s">
        <v>94</v>
      </c>
      <c r="H378" s="7" t="s">
        <v>31</v>
      </c>
      <c r="I378" s="7" t="s">
        <v>94</v>
      </c>
      <c r="J378" s="7" t="s">
        <v>201</v>
      </c>
      <c r="K378" s="7">
        <v>1</v>
      </c>
      <c r="L378" s="7">
        <v>44961</v>
      </c>
      <c r="M378" s="7">
        <v>5</v>
      </c>
      <c r="N378" s="7">
        <v>2248.0500000000002</v>
      </c>
      <c r="O378" s="7">
        <v>7688.33</v>
      </c>
      <c r="P378" s="7">
        <v>362</v>
      </c>
      <c r="Q378" s="7">
        <v>50763.28</v>
      </c>
      <c r="R378" s="7" t="s">
        <v>45</v>
      </c>
      <c r="S378" s="7" t="s">
        <v>63</v>
      </c>
      <c r="T378" s="7" t="s">
        <v>95</v>
      </c>
      <c r="U378" s="7" t="s">
        <v>96</v>
      </c>
      <c r="V378" s="7" t="s">
        <v>57</v>
      </c>
      <c r="W378" s="7">
        <v>9</v>
      </c>
      <c r="X378" s="7" t="s">
        <v>38</v>
      </c>
      <c r="Y378" s="7">
        <v>3</v>
      </c>
      <c r="Z378" s="7" t="s">
        <v>91</v>
      </c>
    </row>
    <row r="379" spans="1:26" x14ac:dyDescent="0.35">
      <c r="A379" s="7" t="s">
        <v>773</v>
      </c>
      <c r="B379" s="8">
        <v>46015</v>
      </c>
      <c r="C379" s="7" t="s">
        <v>774</v>
      </c>
      <c r="D379" s="7" t="s">
        <v>73</v>
      </c>
      <c r="E379" s="7" t="s">
        <v>29</v>
      </c>
      <c r="F379" s="7">
        <v>30</v>
      </c>
      <c r="G379" s="7" t="s">
        <v>94</v>
      </c>
      <c r="H379" s="7" t="s">
        <v>31</v>
      </c>
      <c r="I379" s="7" t="s">
        <v>94</v>
      </c>
      <c r="J379" s="7" t="s">
        <v>150</v>
      </c>
      <c r="K379" s="7">
        <v>2</v>
      </c>
      <c r="L379" s="7">
        <v>33846</v>
      </c>
      <c r="M379" s="7">
        <v>0</v>
      </c>
      <c r="N379" s="7">
        <v>0</v>
      </c>
      <c r="O379" s="7">
        <v>12184.56</v>
      </c>
      <c r="P379" s="7">
        <v>189</v>
      </c>
      <c r="Q379" s="7">
        <v>80065.56</v>
      </c>
      <c r="R379" s="7" t="s">
        <v>83</v>
      </c>
      <c r="S379" s="7" t="s">
        <v>34</v>
      </c>
      <c r="T379" s="7" t="s">
        <v>95</v>
      </c>
      <c r="U379" s="7" t="s">
        <v>96</v>
      </c>
      <c r="V379" s="7" t="s">
        <v>57</v>
      </c>
      <c r="W379" s="7">
        <v>2</v>
      </c>
      <c r="X379" s="7" t="s">
        <v>47</v>
      </c>
      <c r="Y379" s="7">
        <v>3</v>
      </c>
      <c r="Z379" s="7" t="s">
        <v>39</v>
      </c>
    </row>
    <row r="380" spans="1:26" x14ac:dyDescent="0.35">
      <c r="A380" s="7" t="s">
        <v>775</v>
      </c>
      <c r="B380" s="8">
        <v>46057</v>
      </c>
      <c r="C380" s="7" t="s">
        <v>724</v>
      </c>
      <c r="D380" s="7" t="s">
        <v>73</v>
      </c>
      <c r="E380" s="7" t="s">
        <v>43</v>
      </c>
      <c r="F380" s="7">
        <v>43</v>
      </c>
      <c r="G380" s="7" t="s">
        <v>90</v>
      </c>
      <c r="H380" s="7" t="s">
        <v>31</v>
      </c>
      <c r="I380" s="7" t="s">
        <v>90</v>
      </c>
      <c r="J380" s="7" t="s">
        <v>125</v>
      </c>
      <c r="K380" s="7">
        <v>4</v>
      </c>
      <c r="L380" s="7">
        <v>10257</v>
      </c>
      <c r="M380" s="7">
        <v>15</v>
      </c>
      <c r="N380" s="7">
        <v>6154.2</v>
      </c>
      <c r="O380" s="7">
        <v>6277.28</v>
      </c>
      <c r="P380" s="7">
        <v>295</v>
      </c>
      <c r="Q380" s="7">
        <v>41446.080000000002</v>
      </c>
      <c r="R380" s="7" t="s">
        <v>33</v>
      </c>
      <c r="S380" s="7" t="s">
        <v>63</v>
      </c>
      <c r="T380" s="7" t="s">
        <v>55</v>
      </c>
      <c r="U380" s="7" t="s">
        <v>56</v>
      </c>
      <c r="V380" s="7" t="s">
        <v>57</v>
      </c>
      <c r="W380" s="7">
        <v>7</v>
      </c>
      <c r="X380" s="7" t="s">
        <v>38</v>
      </c>
      <c r="Y380" s="7">
        <v>3</v>
      </c>
      <c r="Z380" s="7" t="s">
        <v>47</v>
      </c>
    </row>
    <row r="381" spans="1:26" x14ac:dyDescent="0.35">
      <c r="A381" s="7" t="s">
        <v>776</v>
      </c>
      <c r="B381" s="8">
        <v>46036</v>
      </c>
      <c r="C381" s="7" t="s">
        <v>777</v>
      </c>
      <c r="D381" s="7" t="s">
        <v>111</v>
      </c>
      <c r="E381" s="7" t="s">
        <v>29</v>
      </c>
      <c r="F381" s="7">
        <v>26</v>
      </c>
      <c r="G381" s="7" t="s">
        <v>139</v>
      </c>
      <c r="H381" s="7" t="s">
        <v>31</v>
      </c>
      <c r="I381" s="7" t="s">
        <v>139</v>
      </c>
      <c r="J381" s="7" t="s">
        <v>62</v>
      </c>
      <c r="K381" s="7">
        <v>5</v>
      </c>
      <c r="L381" s="7">
        <v>35399</v>
      </c>
      <c r="M381" s="7">
        <v>0</v>
      </c>
      <c r="N381" s="7">
        <v>0</v>
      </c>
      <c r="O381" s="7">
        <v>31859.1</v>
      </c>
      <c r="P381" s="7">
        <v>222</v>
      </c>
      <c r="Q381" s="7">
        <v>209076.1</v>
      </c>
      <c r="R381" s="7" t="s">
        <v>45</v>
      </c>
      <c r="S381" s="7" t="s">
        <v>63</v>
      </c>
      <c r="T381" s="7" t="s">
        <v>84</v>
      </c>
      <c r="U381" s="7" t="s">
        <v>85</v>
      </c>
      <c r="V381" s="7" t="s">
        <v>86</v>
      </c>
      <c r="W381" s="7">
        <v>2</v>
      </c>
      <c r="X381" s="7" t="s">
        <v>47</v>
      </c>
      <c r="Y381" s="7">
        <v>4</v>
      </c>
      <c r="Z381" s="7" t="s">
        <v>91</v>
      </c>
    </row>
    <row r="382" spans="1:26" x14ac:dyDescent="0.35">
      <c r="A382" s="7" t="s">
        <v>778</v>
      </c>
      <c r="B382" s="8">
        <v>46018</v>
      </c>
      <c r="C382" s="7" t="s">
        <v>779</v>
      </c>
      <c r="D382" s="7" t="s">
        <v>111</v>
      </c>
      <c r="E382" s="7" t="s">
        <v>29</v>
      </c>
      <c r="F382" s="7">
        <v>48</v>
      </c>
      <c r="G382" s="7" t="s">
        <v>67</v>
      </c>
      <c r="H382" s="7" t="s">
        <v>68</v>
      </c>
      <c r="I382" s="7" t="s">
        <v>67</v>
      </c>
      <c r="J382" s="7" t="s">
        <v>125</v>
      </c>
      <c r="K382" s="7">
        <v>3</v>
      </c>
      <c r="L382" s="7">
        <v>38354</v>
      </c>
      <c r="M382" s="7">
        <v>5</v>
      </c>
      <c r="N382" s="7">
        <v>5753.1</v>
      </c>
      <c r="O382" s="7">
        <v>19675.599999999999</v>
      </c>
      <c r="P382" s="7">
        <v>229</v>
      </c>
      <c r="Q382" s="7">
        <v>129213.5</v>
      </c>
      <c r="R382" s="7" t="s">
        <v>33</v>
      </c>
      <c r="S382" s="7" t="s">
        <v>34</v>
      </c>
      <c r="T382" s="7" t="s">
        <v>46</v>
      </c>
      <c r="U382" s="7" t="s">
        <v>36</v>
      </c>
      <c r="V382" s="7" t="s">
        <v>37</v>
      </c>
      <c r="W382" s="7">
        <v>3</v>
      </c>
      <c r="X382" s="7" t="s">
        <v>47</v>
      </c>
      <c r="Y382" s="7">
        <v>2</v>
      </c>
      <c r="Z382" s="7" t="s">
        <v>47</v>
      </c>
    </row>
    <row r="383" spans="1:26" x14ac:dyDescent="0.35">
      <c r="A383" s="7" t="s">
        <v>780</v>
      </c>
      <c r="B383" s="8">
        <v>46008</v>
      </c>
      <c r="C383" s="7" t="s">
        <v>781</v>
      </c>
      <c r="D383" s="7" t="s">
        <v>28</v>
      </c>
      <c r="E383" s="7" t="s">
        <v>29</v>
      </c>
      <c r="F383" s="7">
        <v>25</v>
      </c>
      <c r="G383" s="7" t="s">
        <v>90</v>
      </c>
      <c r="H383" s="7" t="s">
        <v>31</v>
      </c>
      <c r="I383" s="7" t="s">
        <v>90</v>
      </c>
      <c r="J383" s="7" t="s">
        <v>112</v>
      </c>
      <c r="K383" s="7">
        <v>3</v>
      </c>
      <c r="L383" s="7">
        <v>41789</v>
      </c>
      <c r="M383" s="7">
        <v>10</v>
      </c>
      <c r="N383" s="7">
        <v>12536.7</v>
      </c>
      <c r="O383" s="7">
        <v>20309.45</v>
      </c>
      <c r="P383" s="7">
        <v>460</v>
      </c>
      <c r="Q383" s="7">
        <v>133599.75</v>
      </c>
      <c r="R383" s="7" t="s">
        <v>33</v>
      </c>
      <c r="S383" s="7" t="s">
        <v>63</v>
      </c>
      <c r="T383" s="7" t="s">
        <v>46</v>
      </c>
      <c r="U383" s="7" t="s">
        <v>36</v>
      </c>
      <c r="V383" s="7" t="s">
        <v>37</v>
      </c>
      <c r="W383" s="7">
        <v>1</v>
      </c>
      <c r="X383" s="7" t="s">
        <v>47</v>
      </c>
      <c r="Y383" s="7">
        <v>4</v>
      </c>
      <c r="Z383" s="7" t="s">
        <v>91</v>
      </c>
    </row>
    <row r="384" spans="1:26" x14ac:dyDescent="0.35">
      <c r="A384" s="7" t="s">
        <v>782</v>
      </c>
      <c r="B384" s="8">
        <v>45802</v>
      </c>
      <c r="C384" s="7" t="s">
        <v>79</v>
      </c>
      <c r="D384" s="7" t="s">
        <v>89</v>
      </c>
      <c r="E384" s="7" t="s">
        <v>43</v>
      </c>
      <c r="F384" s="7">
        <v>50</v>
      </c>
      <c r="G384" s="7" t="s">
        <v>99</v>
      </c>
      <c r="H384" s="7" t="s">
        <v>52</v>
      </c>
      <c r="I384" s="7" t="s">
        <v>99</v>
      </c>
      <c r="J384" s="7" t="s">
        <v>32</v>
      </c>
      <c r="K384" s="7">
        <v>5</v>
      </c>
      <c r="L384" s="7">
        <v>40354</v>
      </c>
      <c r="M384" s="7">
        <v>15</v>
      </c>
      <c r="N384" s="7">
        <v>30265.5</v>
      </c>
      <c r="O384" s="7">
        <v>30870.81</v>
      </c>
      <c r="P384" s="7">
        <v>5</v>
      </c>
      <c r="Q384" s="7">
        <v>202380.31</v>
      </c>
      <c r="R384" s="7" t="s">
        <v>33</v>
      </c>
      <c r="S384" s="7" t="s">
        <v>34</v>
      </c>
      <c r="T384" s="7" t="s">
        <v>70</v>
      </c>
      <c r="U384" s="7" t="s">
        <v>56</v>
      </c>
      <c r="V384" s="7" t="s">
        <v>57</v>
      </c>
      <c r="W384" s="7">
        <v>9</v>
      </c>
      <c r="X384" s="7" t="s">
        <v>38</v>
      </c>
      <c r="Y384" s="7">
        <v>5</v>
      </c>
      <c r="Z384" s="7" t="s">
        <v>91</v>
      </c>
    </row>
    <row r="385" spans="1:26" x14ac:dyDescent="0.35">
      <c r="A385" s="7" t="s">
        <v>783</v>
      </c>
      <c r="B385" s="8">
        <v>46007</v>
      </c>
      <c r="C385" s="7" t="s">
        <v>784</v>
      </c>
      <c r="D385" s="7" t="s">
        <v>108</v>
      </c>
      <c r="E385" s="7" t="s">
        <v>29</v>
      </c>
      <c r="F385" s="7">
        <v>57</v>
      </c>
      <c r="G385" s="7" t="s">
        <v>90</v>
      </c>
      <c r="H385" s="7" t="s">
        <v>31</v>
      </c>
      <c r="I385" s="7" t="s">
        <v>90</v>
      </c>
      <c r="J385" s="7" t="s">
        <v>112</v>
      </c>
      <c r="K385" s="7">
        <v>3</v>
      </c>
      <c r="L385" s="7">
        <v>44552</v>
      </c>
      <c r="M385" s="7">
        <v>20</v>
      </c>
      <c r="N385" s="7">
        <v>26731.200000000001</v>
      </c>
      <c r="O385" s="7">
        <v>19246.46</v>
      </c>
      <c r="P385" s="7">
        <v>222</v>
      </c>
      <c r="Q385" s="7">
        <v>126393.26</v>
      </c>
      <c r="R385" s="7" t="s">
        <v>45</v>
      </c>
      <c r="S385" s="7" t="s">
        <v>34</v>
      </c>
      <c r="T385" s="7" t="s">
        <v>70</v>
      </c>
      <c r="U385" s="7" t="s">
        <v>56</v>
      </c>
      <c r="V385" s="7" t="s">
        <v>57</v>
      </c>
      <c r="W385" s="7">
        <v>2</v>
      </c>
      <c r="X385" s="7" t="s">
        <v>47</v>
      </c>
      <c r="Y385" s="7">
        <v>1</v>
      </c>
      <c r="Z385" s="7" t="s">
        <v>39</v>
      </c>
    </row>
    <row r="386" spans="1:26" x14ac:dyDescent="0.35">
      <c r="A386" s="7" t="s">
        <v>785</v>
      </c>
      <c r="B386" s="8">
        <v>45803</v>
      </c>
      <c r="C386" s="7" t="s">
        <v>786</v>
      </c>
      <c r="D386" s="7" t="s">
        <v>42</v>
      </c>
      <c r="E386" s="7" t="s">
        <v>43</v>
      </c>
      <c r="F386" s="7">
        <v>57</v>
      </c>
      <c r="G386" s="7" t="s">
        <v>74</v>
      </c>
      <c r="H386" s="7" t="s">
        <v>31</v>
      </c>
      <c r="I386" s="7" t="s">
        <v>74</v>
      </c>
      <c r="J386" s="7" t="s">
        <v>69</v>
      </c>
      <c r="K386" s="7">
        <v>4</v>
      </c>
      <c r="L386" s="7">
        <v>6838</v>
      </c>
      <c r="M386" s="7">
        <v>5</v>
      </c>
      <c r="N386" s="7">
        <v>1367.6</v>
      </c>
      <c r="O386" s="7">
        <v>4677.1899999999996</v>
      </c>
      <c r="P386" s="7">
        <v>1</v>
      </c>
      <c r="Q386" s="7">
        <v>30662.59</v>
      </c>
      <c r="R386" s="7" t="s">
        <v>54</v>
      </c>
      <c r="S386" s="7" t="s">
        <v>34</v>
      </c>
      <c r="T386" s="7" t="s">
        <v>103</v>
      </c>
      <c r="U386" s="7" t="s">
        <v>103</v>
      </c>
      <c r="V386" s="7" t="s">
        <v>57</v>
      </c>
      <c r="W386" s="7">
        <v>1</v>
      </c>
      <c r="X386" s="7" t="s">
        <v>38</v>
      </c>
      <c r="Y386" s="7">
        <v>3</v>
      </c>
      <c r="Z386" s="7" t="s">
        <v>91</v>
      </c>
    </row>
    <row r="387" spans="1:26" x14ac:dyDescent="0.35">
      <c r="A387" s="7" t="s">
        <v>787</v>
      </c>
      <c r="B387" s="8">
        <v>45794</v>
      </c>
      <c r="C387" s="7" t="s">
        <v>788</v>
      </c>
      <c r="D387" s="7" t="s">
        <v>108</v>
      </c>
      <c r="E387" s="7" t="s">
        <v>29</v>
      </c>
      <c r="F387" s="7">
        <v>50</v>
      </c>
      <c r="G387" s="7" t="s">
        <v>51</v>
      </c>
      <c r="H387" s="7" t="s">
        <v>52</v>
      </c>
      <c r="I387" s="7" t="s">
        <v>51</v>
      </c>
      <c r="J387" s="7" t="s">
        <v>125</v>
      </c>
      <c r="K387" s="7">
        <v>5</v>
      </c>
      <c r="L387" s="7">
        <v>38147</v>
      </c>
      <c r="M387" s="7">
        <v>15</v>
      </c>
      <c r="N387" s="7">
        <v>28610.25</v>
      </c>
      <c r="O387" s="7">
        <v>29182.45</v>
      </c>
      <c r="P387" s="7">
        <v>184</v>
      </c>
      <c r="Q387" s="7">
        <v>191491.20000000001</v>
      </c>
      <c r="R387" s="7" t="s">
        <v>54</v>
      </c>
      <c r="S387" s="7" t="s">
        <v>34</v>
      </c>
      <c r="T387" s="7" t="s">
        <v>35</v>
      </c>
      <c r="U387" s="7" t="s">
        <v>36</v>
      </c>
      <c r="V387" s="7" t="s">
        <v>37</v>
      </c>
      <c r="W387" s="7">
        <v>5</v>
      </c>
      <c r="X387" s="7" t="s">
        <v>47</v>
      </c>
      <c r="Y387" s="7">
        <v>5</v>
      </c>
      <c r="Z387" s="7" t="s">
        <v>91</v>
      </c>
    </row>
    <row r="388" spans="1:26" x14ac:dyDescent="0.35">
      <c r="A388" s="7" t="s">
        <v>789</v>
      </c>
      <c r="B388" s="8">
        <v>45916</v>
      </c>
      <c r="C388" s="7" t="s">
        <v>790</v>
      </c>
      <c r="D388" s="7" t="s">
        <v>66</v>
      </c>
      <c r="E388" s="7" t="s">
        <v>43</v>
      </c>
      <c r="F388" s="7">
        <v>37</v>
      </c>
      <c r="G388" s="7" t="s">
        <v>44</v>
      </c>
      <c r="H388" s="7" t="s">
        <v>31</v>
      </c>
      <c r="I388" s="7" t="s">
        <v>44</v>
      </c>
      <c r="J388" s="7" t="s">
        <v>32</v>
      </c>
      <c r="K388" s="7">
        <v>4</v>
      </c>
      <c r="L388" s="7">
        <v>47651</v>
      </c>
      <c r="M388" s="7">
        <v>5</v>
      </c>
      <c r="N388" s="7">
        <v>9530.2000000000007</v>
      </c>
      <c r="O388" s="7">
        <v>32593.279999999999</v>
      </c>
      <c r="P388" s="7">
        <v>270</v>
      </c>
      <c r="Q388" s="7">
        <v>213937.08</v>
      </c>
      <c r="R388" s="7" t="s">
        <v>33</v>
      </c>
      <c r="S388" s="7" t="s">
        <v>34</v>
      </c>
      <c r="T388" s="7" t="s">
        <v>84</v>
      </c>
      <c r="U388" s="7" t="s">
        <v>85</v>
      </c>
      <c r="V388" s="7" t="s">
        <v>86</v>
      </c>
      <c r="W388" s="7">
        <v>10</v>
      </c>
      <c r="X388" s="7" t="s">
        <v>47</v>
      </c>
      <c r="Y388" s="7">
        <v>2</v>
      </c>
      <c r="Z388" s="7" t="s">
        <v>58</v>
      </c>
    </row>
    <row r="389" spans="1:26" x14ac:dyDescent="0.35">
      <c r="A389" s="7" t="s">
        <v>791</v>
      </c>
      <c r="B389" s="8">
        <v>45799</v>
      </c>
      <c r="C389" s="7" t="s">
        <v>792</v>
      </c>
      <c r="D389" s="7" t="s">
        <v>50</v>
      </c>
      <c r="E389" s="7" t="s">
        <v>29</v>
      </c>
      <c r="F389" s="7">
        <v>51</v>
      </c>
      <c r="G389" s="7" t="s">
        <v>67</v>
      </c>
      <c r="H389" s="7" t="s">
        <v>68</v>
      </c>
      <c r="I389" s="7" t="s">
        <v>67</v>
      </c>
      <c r="J389" s="7" t="s">
        <v>102</v>
      </c>
      <c r="K389" s="7">
        <v>1</v>
      </c>
      <c r="L389" s="7">
        <v>35776</v>
      </c>
      <c r="M389" s="7">
        <v>15</v>
      </c>
      <c r="N389" s="7">
        <v>5366.4</v>
      </c>
      <c r="O389" s="7">
        <v>5473.73</v>
      </c>
      <c r="P389" s="7">
        <v>211</v>
      </c>
      <c r="Q389" s="7">
        <v>36094.33</v>
      </c>
      <c r="R389" s="7" t="s">
        <v>54</v>
      </c>
      <c r="S389" s="7" t="s">
        <v>34</v>
      </c>
      <c r="T389" s="7" t="s">
        <v>35</v>
      </c>
      <c r="U389" s="7" t="s">
        <v>36</v>
      </c>
      <c r="V389" s="7" t="s">
        <v>37</v>
      </c>
      <c r="W389" s="7">
        <v>1</v>
      </c>
      <c r="X389" s="7" t="s">
        <v>47</v>
      </c>
      <c r="Y389" s="7">
        <v>2</v>
      </c>
      <c r="Z389" s="7" t="s">
        <v>39</v>
      </c>
    </row>
    <row r="390" spans="1:26" x14ac:dyDescent="0.35">
      <c r="A390" s="7" t="s">
        <v>793</v>
      </c>
      <c r="B390" s="8">
        <v>45792</v>
      </c>
      <c r="C390" s="7" t="s">
        <v>794</v>
      </c>
      <c r="D390" s="7" t="s">
        <v>89</v>
      </c>
      <c r="E390" s="7" t="s">
        <v>43</v>
      </c>
      <c r="F390" s="7">
        <v>48</v>
      </c>
      <c r="G390" s="7" t="s">
        <v>139</v>
      </c>
      <c r="H390" s="7" t="s">
        <v>31</v>
      </c>
      <c r="I390" s="7" t="s">
        <v>139</v>
      </c>
      <c r="J390" s="7" t="s">
        <v>53</v>
      </c>
      <c r="K390" s="7">
        <v>5</v>
      </c>
      <c r="L390" s="7">
        <v>38786</v>
      </c>
      <c r="M390" s="7">
        <v>20</v>
      </c>
      <c r="N390" s="7">
        <v>38786</v>
      </c>
      <c r="O390" s="7">
        <v>27925.919999999998</v>
      </c>
      <c r="P390" s="7">
        <v>346</v>
      </c>
      <c r="Q390" s="7">
        <v>183415.92</v>
      </c>
      <c r="R390" s="7" t="s">
        <v>33</v>
      </c>
      <c r="S390" s="7" t="s">
        <v>34</v>
      </c>
      <c r="T390" s="7" t="s">
        <v>84</v>
      </c>
      <c r="U390" s="7" t="s">
        <v>85</v>
      </c>
      <c r="V390" s="7" t="s">
        <v>86</v>
      </c>
      <c r="W390" s="7">
        <v>10</v>
      </c>
      <c r="X390" s="7" t="s">
        <v>38</v>
      </c>
      <c r="Y390" s="7">
        <v>2</v>
      </c>
      <c r="Z390" s="7" t="s">
        <v>39</v>
      </c>
    </row>
    <row r="391" spans="1:26" x14ac:dyDescent="0.35">
      <c r="A391" s="7" t="s">
        <v>795</v>
      </c>
      <c r="B391" s="8">
        <v>46088</v>
      </c>
      <c r="C391" s="7" t="s">
        <v>193</v>
      </c>
      <c r="D391" s="7" t="s">
        <v>50</v>
      </c>
      <c r="E391" s="7" t="s">
        <v>43</v>
      </c>
      <c r="F391" s="7">
        <v>39</v>
      </c>
      <c r="G391" s="7" t="s">
        <v>30</v>
      </c>
      <c r="H391" s="7" t="s">
        <v>31</v>
      </c>
      <c r="I391" s="7" t="s">
        <v>30</v>
      </c>
      <c r="J391" s="7" t="s">
        <v>32</v>
      </c>
      <c r="K391" s="7">
        <v>4</v>
      </c>
      <c r="L391" s="7">
        <v>44570</v>
      </c>
      <c r="M391" s="7">
        <v>15</v>
      </c>
      <c r="N391" s="7">
        <v>26742</v>
      </c>
      <c r="O391" s="7">
        <v>27276.84</v>
      </c>
      <c r="P391" s="7">
        <v>441</v>
      </c>
      <c r="Q391" s="7">
        <v>179255.84</v>
      </c>
      <c r="R391" s="7" t="s">
        <v>33</v>
      </c>
      <c r="S391" s="7" t="s">
        <v>34</v>
      </c>
      <c r="T391" s="7" t="s">
        <v>95</v>
      </c>
      <c r="U391" s="7" t="s">
        <v>96</v>
      </c>
      <c r="V391" s="7" t="s">
        <v>57</v>
      </c>
      <c r="W391" s="7">
        <v>5</v>
      </c>
      <c r="X391" s="7" t="s">
        <v>47</v>
      </c>
      <c r="Y391" s="7">
        <v>5</v>
      </c>
      <c r="Z391" s="7" t="s">
        <v>47</v>
      </c>
    </row>
    <row r="392" spans="1:26" x14ac:dyDescent="0.35">
      <c r="A392" s="7" t="s">
        <v>796</v>
      </c>
      <c r="B392" s="8">
        <v>45852</v>
      </c>
      <c r="C392" s="7" t="s">
        <v>65</v>
      </c>
      <c r="D392" s="7" t="s">
        <v>108</v>
      </c>
      <c r="E392" s="7" t="s">
        <v>43</v>
      </c>
      <c r="F392" s="7">
        <v>27</v>
      </c>
      <c r="G392" s="7" t="s">
        <v>99</v>
      </c>
      <c r="H392" s="7" t="s">
        <v>52</v>
      </c>
      <c r="I392" s="7" t="s">
        <v>99</v>
      </c>
      <c r="J392" s="7" t="s">
        <v>62</v>
      </c>
      <c r="K392" s="7">
        <v>2</v>
      </c>
      <c r="L392" s="7">
        <v>17897</v>
      </c>
      <c r="M392" s="7">
        <v>15</v>
      </c>
      <c r="N392" s="7">
        <v>5369.1</v>
      </c>
      <c r="O392" s="7">
        <v>5476.48</v>
      </c>
      <c r="P392" s="7">
        <v>381</v>
      </c>
      <c r="Q392" s="7">
        <v>36282.379999999997</v>
      </c>
      <c r="R392" s="7" t="s">
        <v>54</v>
      </c>
      <c r="S392" s="7" t="s">
        <v>34</v>
      </c>
      <c r="T392" s="7" t="s">
        <v>76</v>
      </c>
      <c r="U392" s="7" t="s">
        <v>77</v>
      </c>
      <c r="V392" s="7" t="s">
        <v>57</v>
      </c>
      <c r="W392" s="7">
        <v>2</v>
      </c>
      <c r="X392" s="7" t="s">
        <v>38</v>
      </c>
      <c r="Y392" s="7">
        <v>3</v>
      </c>
      <c r="Z392" s="7" t="s">
        <v>39</v>
      </c>
    </row>
    <row r="393" spans="1:26" x14ac:dyDescent="0.35">
      <c r="A393" s="7" t="s">
        <v>797</v>
      </c>
      <c r="B393" s="8">
        <v>46082</v>
      </c>
      <c r="C393" s="7" t="s">
        <v>798</v>
      </c>
      <c r="D393" s="7" t="s">
        <v>111</v>
      </c>
      <c r="E393" s="7" t="s">
        <v>43</v>
      </c>
      <c r="F393" s="7">
        <v>29</v>
      </c>
      <c r="G393" s="7" t="s">
        <v>99</v>
      </c>
      <c r="H393" s="7" t="s">
        <v>52</v>
      </c>
      <c r="I393" s="7" t="s">
        <v>99</v>
      </c>
      <c r="J393" s="7" t="s">
        <v>201</v>
      </c>
      <c r="K393" s="7">
        <v>2</v>
      </c>
      <c r="L393" s="7">
        <v>19659</v>
      </c>
      <c r="M393" s="7">
        <v>5</v>
      </c>
      <c r="N393" s="7">
        <v>1965.9</v>
      </c>
      <c r="O393" s="7">
        <v>6723.38</v>
      </c>
      <c r="P393" s="7">
        <v>60</v>
      </c>
      <c r="Q393" s="7">
        <v>44135.48</v>
      </c>
      <c r="R393" s="7" t="s">
        <v>54</v>
      </c>
      <c r="S393" s="7" t="s">
        <v>63</v>
      </c>
      <c r="T393" s="7" t="s">
        <v>55</v>
      </c>
      <c r="U393" s="7" t="s">
        <v>56</v>
      </c>
      <c r="V393" s="7" t="s">
        <v>57</v>
      </c>
      <c r="W393" s="7">
        <v>8</v>
      </c>
      <c r="X393" s="7" t="s">
        <v>47</v>
      </c>
      <c r="Y393" s="7">
        <v>2</v>
      </c>
      <c r="Z393" s="7" t="s">
        <v>39</v>
      </c>
    </row>
    <row r="394" spans="1:26" x14ac:dyDescent="0.35">
      <c r="A394" s="7" t="s">
        <v>799</v>
      </c>
      <c r="B394" s="8">
        <v>45937</v>
      </c>
      <c r="C394" s="7" t="s">
        <v>800</v>
      </c>
      <c r="D394" s="7" t="s">
        <v>42</v>
      </c>
      <c r="E394" s="7" t="s">
        <v>29</v>
      </c>
      <c r="F394" s="7">
        <v>19</v>
      </c>
      <c r="G394" s="7" t="s">
        <v>44</v>
      </c>
      <c r="H394" s="7" t="s">
        <v>31</v>
      </c>
      <c r="I394" s="7" t="s">
        <v>44</v>
      </c>
      <c r="J394" s="7" t="s">
        <v>201</v>
      </c>
      <c r="K394" s="7">
        <v>2</v>
      </c>
      <c r="L394" s="7">
        <v>5458</v>
      </c>
      <c r="M394" s="7">
        <v>10</v>
      </c>
      <c r="N394" s="7">
        <v>1091.5999999999999</v>
      </c>
      <c r="O394" s="7">
        <v>1768.39</v>
      </c>
      <c r="P394" s="7">
        <v>260</v>
      </c>
      <c r="Q394" s="7">
        <v>11852.79</v>
      </c>
      <c r="R394" s="7" t="s">
        <v>54</v>
      </c>
      <c r="S394" s="7" t="s">
        <v>63</v>
      </c>
      <c r="T394" s="7" t="s">
        <v>95</v>
      </c>
      <c r="U394" s="7" t="s">
        <v>96</v>
      </c>
      <c r="V394" s="7" t="s">
        <v>57</v>
      </c>
      <c r="W394" s="7">
        <v>6</v>
      </c>
      <c r="X394" s="7" t="s">
        <v>47</v>
      </c>
      <c r="Y394" s="7">
        <v>1</v>
      </c>
      <c r="Z394" s="7" t="s">
        <v>58</v>
      </c>
    </row>
    <row r="395" spans="1:26" x14ac:dyDescent="0.35">
      <c r="A395" s="7" t="s">
        <v>801</v>
      </c>
      <c r="B395" s="8">
        <v>45893</v>
      </c>
      <c r="C395" s="7" t="s">
        <v>802</v>
      </c>
      <c r="D395" s="7" t="s">
        <v>80</v>
      </c>
      <c r="E395" s="7" t="s">
        <v>43</v>
      </c>
      <c r="F395" s="7">
        <v>39</v>
      </c>
      <c r="G395" s="7" t="s">
        <v>51</v>
      </c>
      <c r="H395" s="7" t="s">
        <v>52</v>
      </c>
      <c r="I395" s="7" t="s">
        <v>51</v>
      </c>
      <c r="J395" s="7" t="s">
        <v>53</v>
      </c>
      <c r="K395" s="7">
        <v>5</v>
      </c>
      <c r="L395" s="7">
        <v>11477</v>
      </c>
      <c r="M395" s="7">
        <v>20</v>
      </c>
      <c r="N395" s="7">
        <v>11477</v>
      </c>
      <c r="O395" s="7">
        <v>8263.44</v>
      </c>
      <c r="P395" s="7">
        <v>383</v>
      </c>
      <c r="Q395" s="7">
        <v>54554.44</v>
      </c>
      <c r="R395" s="7" t="s">
        <v>83</v>
      </c>
      <c r="S395" s="7" t="s">
        <v>34</v>
      </c>
      <c r="T395" s="7" t="s">
        <v>103</v>
      </c>
      <c r="U395" s="7" t="s">
        <v>103</v>
      </c>
      <c r="V395" s="7" t="s">
        <v>57</v>
      </c>
      <c r="W395" s="7">
        <v>8</v>
      </c>
      <c r="X395" s="7" t="s">
        <v>38</v>
      </c>
      <c r="Y395" s="7">
        <v>1</v>
      </c>
      <c r="Z395" s="7" t="s">
        <v>58</v>
      </c>
    </row>
    <row r="396" spans="1:26" x14ac:dyDescent="0.35">
      <c r="A396" s="7" t="s">
        <v>803</v>
      </c>
      <c r="B396" s="8">
        <v>46071</v>
      </c>
      <c r="C396" s="7" t="s">
        <v>706</v>
      </c>
      <c r="D396" s="7" t="s">
        <v>73</v>
      </c>
      <c r="E396" s="7" t="s">
        <v>43</v>
      </c>
      <c r="F396" s="7">
        <v>56</v>
      </c>
      <c r="G396" s="7" t="s">
        <v>134</v>
      </c>
      <c r="H396" s="7" t="s">
        <v>31</v>
      </c>
      <c r="I396" s="7" t="s">
        <v>134</v>
      </c>
      <c r="J396" s="7" t="s">
        <v>150</v>
      </c>
      <c r="K396" s="7">
        <v>5</v>
      </c>
      <c r="L396" s="7">
        <v>8130</v>
      </c>
      <c r="M396" s="7">
        <v>0</v>
      </c>
      <c r="N396" s="7">
        <v>0</v>
      </c>
      <c r="O396" s="7">
        <v>7317</v>
      </c>
      <c r="P396" s="7">
        <v>365</v>
      </c>
      <c r="Q396" s="7">
        <v>48332</v>
      </c>
      <c r="R396" s="7" t="s">
        <v>54</v>
      </c>
      <c r="S396" s="7" t="s">
        <v>34</v>
      </c>
      <c r="T396" s="7" t="s">
        <v>76</v>
      </c>
      <c r="U396" s="7" t="s">
        <v>77</v>
      </c>
      <c r="V396" s="7" t="s">
        <v>57</v>
      </c>
      <c r="W396" s="7">
        <v>5</v>
      </c>
      <c r="X396" s="7" t="s">
        <v>47</v>
      </c>
      <c r="Y396" s="7">
        <v>2</v>
      </c>
      <c r="Z396" s="7" t="s">
        <v>58</v>
      </c>
    </row>
    <row r="397" spans="1:26" x14ac:dyDescent="0.35">
      <c r="A397" s="7" t="s">
        <v>804</v>
      </c>
      <c r="B397" s="8">
        <v>45917</v>
      </c>
      <c r="C397" s="7" t="s">
        <v>598</v>
      </c>
      <c r="D397" s="7" t="s">
        <v>89</v>
      </c>
      <c r="E397" s="7" t="s">
        <v>43</v>
      </c>
      <c r="F397" s="7">
        <v>45</v>
      </c>
      <c r="G397" s="7" t="s">
        <v>99</v>
      </c>
      <c r="H397" s="7" t="s">
        <v>52</v>
      </c>
      <c r="I397" s="7" t="s">
        <v>99</v>
      </c>
      <c r="J397" s="7" t="s">
        <v>69</v>
      </c>
      <c r="K397" s="7">
        <v>5</v>
      </c>
      <c r="L397" s="7">
        <v>49785</v>
      </c>
      <c r="M397" s="7">
        <v>10</v>
      </c>
      <c r="N397" s="7">
        <v>24892.5</v>
      </c>
      <c r="O397" s="7">
        <v>40325.85</v>
      </c>
      <c r="P397" s="7">
        <v>307</v>
      </c>
      <c r="Q397" s="7">
        <v>264665.34999999998</v>
      </c>
      <c r="R397" s="7" t="s">
        <v>45</v>
      </c>
      <c r="S397" s="7" t="s">
        <v>34</v>
      </c>
      <c r="T397" s="7" t="s">
        <v>76</v>
      </c>
      <c r="U397" s="7" t="s">
        <v>77</v>
      </c>
      <c r="V397" s="7" t="s">
        <v>57</v>
      </c>
      <c r="W397" s="7">
        <v>10</v>
      </c>
      <c r="X397" s="7" t="s">
        <v>47</v>
      </c>
      <c r="Y397" s="7">
        <v>1</v>
      </c>
      <c r="Z397" s="7" t="s">
        <v>47</v>
      </c>
    </row>
    <row r="398" spans="1:26" x14ac:dyDescent="0.35">
      <c r="A398" s="7" t="s">
        <v>805</v>
      </c>
      <c r="B398" s="8">
        <v>45999</v>
      </c>
      <c r="C398" s="7" t="s">
        <v>806</v>
      </c>
      <c r="D398" s="7" t="s">
        <v>61</v>
      </c>
      <c r="E398" s="7" t="s">
        <v>43</v>
      </c>
      <c r="F398" s="7">
        <v>45</v>
      </c>
      <c r="G398" s="7" t="s">
        <v>30</v>
      </c>
      <c r="H398" s="7" t="s">
        <v>31</v>
      </c>
      <c r="I398" s="7" t="s">
        <v>30</v>
      </c>
      <c r="J398" s="7" t="s">
        <v>112</v>
      </c>
      <c r="K398" s="7">
        <v>1</v>
      </c>
      <c r="L398" s="7">
        <v>45045</v>
      </c>
      <c r="M398" s="7">
        <v>10</v>
      </c>
      <c r="N398" s="7">
        <v>4504.5</v>
      </c>
      <c r="O398" s="7">
        <v>7297.29</v>
      </c>
      <c r="P398" s="7">
        <v>227</v>
      </c>
      <c r="Q398" s="7">
        <v>48064.79</v>
      </c>
      <c r="R398" s="7" t="s">
        <v>33</v>
      </c>
      <c r="S398" s="7" t="s">
        <v>63</v>
      </c>
      <c r="T398" s="7" t="s">
        <v>70</v>
      </c>
      <c r="U398" s="7" t="s">
        <v>56</v>
      </c>
      <c r="V398" s="7" t="s">
        <v>57</v>
      </c>
      <c r="W398" s="7">
        <v>7</v>
      </c>
      <c r="X398" s="7" t="s">
        <v>47</v>
      </c>
      <c r="Y398" s="7">
        <v>4</v>
      </c>
      <c r="Z398" s="7" t="s">
        <v>91</v>
      </c>
    </row>
    <row r="399" spans="1:26" x14ac:dyDescent="0.35">
      <c r="A399" s="7" t="s">
        <v>807</v>
      </c>
      <c r="B399" s="8">
        <v>45914</v>
      </c>
      <c r="C399" s="7" t="s">
        <v>808</v>
      </c>
      <c r="D399" s="7" t="s">
        <v>61</v>
      </c>
      <c r="E399" s="7" t="s">
        <v>29</v>
      </c>
      <c r="F399" s="7">
        <v>32</v>
      </c>
      <c r="G399" s="7" t="s">
        <v>67</v>
      </c>
      <c r="H399" s="7" t="s">
        <v>68</v>
      </c>
      <c r="I399" s="7" t="s">
        <v>67</v>
      </c>
      <c r="J399" s="7" t="s">
        <v>62</v>
      </c>
      <c r="K399" s="7">
        <v>2</v>
      </c>
      <c r="L399" s="7">
        <v>37886</v>
      </c>
      <c r="M399" s="7">
        <v>20</v>
      </c>
      <c r="N399" s="7">
        <v>15154.4</v>
      </c>
      <c r="O399" s="7">
        <v>10911.17</v>
      </c>
      <c r="P399" s="7">
        <v>333</v>
      </c>
      <c r="Q399" s="7">
        <v>71861.77</v>
      </c>
      <c r="R399" s="7" t="s">
        <v>54</v>
      </c>
      <c r="S399" s="7" t="s">
        <v>63</v>
      </c>
      <c r="T399" s="7" t="s">
        <v>103</v>
      </c>
      <c r="U399" s="7" t="s">
        <v>103</v>
      </c>
      <c r="V399" s="7" t="s">
        <v>57</v>
      </c>
      <c r="W399" s="7">
        <v>5</v>
      </c>
      <c r="X399" s="7" t="s">
        <v>47</v>
      </c>
      <c r="Y399" s="7">
        <v>1</v>
      </c>
      <c r="Z399" s="7" t="s">
        <v>39</v>
      </c>
    </row>
    <row r="400" spans="1:26" x14ac:dyDescent="0.35">
      <c r="A400" s="7" t="s">
        <v>809</v>
      </c>
      <c r="B400" s="8">
        <v>45798</v>
      </c>
      <c r="C400" s="7" t="s">
        <v>810</v>
      </c>
      <c r="D400" s="7" t="s">
        <v>61</v>
      </c>
      <c r="E400" s="7" t="s">
        <v>29</v>
      </c>
      <c r="F400" s="7">
        <v>41</v>
      </c>
      <c r="G400" s="7" t="s">
        <v>134</v>
      </c>
      <c r="H400" s="7" t="s">
        <v>31</v>
      </c>
      <c r="I400" s="7" t="s">
        <v>134</v>
      </c>
      <c r="J400" s="7" t="s">
        <v>125</v>
      </c>
      <c r="K400" s="7">
        <v>1</v>
      </c>
      <c r="L400" s="7">
        <v>10479</v>
      </c>
      <c r="M400" s="7">
        <v>20</v>
      </c>
      <c r="N400" s="7">
        <v>2095.8000000000002</v>
      </c>
      <c r="O400" s="7">
        <v>1508.98</v>
      </c>
      <c r="P400" s="7">
        <v>259</v>
      </c>
      <c r="Q400" s="7">
        <v>10151.18</v>
      </c>
      <c r="R400" s="7" t="s">
        <v>83</v>
      </c>
      <c r="S400" s="7" t="s">
        <v>34</v>
      </c>
      <c r="T400" s="7" t="s">
        <v>76</v>
      </c>
      <c r="U400" s="7" t="s">
        <v>77</v>
      </c>
      <c r="V400" s="7" t="s">
        <v>57</v>
      </c>
      <c r="W400" s="7">
        <v>9</v>
      </c>
      <c r="X400" s="7" t="s">
        <v>38</v>
      </c>
      <c r="Y400" s="7">
        <v>3</v>
      </c>
      <c r="Z400" s="7" t="s">
        <v>47</v>
      </c>
    </row>
    <row r="401" spans="1:26" x14ac:dyDescent="0.35">
      <c r="A401" s="7" t="s">
        <v>811</v>
      </c>
      <c r="B401" s="8">
        <v>45856</v>
      </c>
      <c r="C401" s="7" t="s">
        <v>812</v>
      </c>
      <c r="D401" s="7" t="s">
        <v>111</v>
      </c>
      <c r="E401" s="7" t="s">
        <v>29</v>
      </c>
      <c r="F401" s="7">
        <v>39</v>
      </c>
      <c r="G401" s="7" t="s">
        <v>67</v>
      </c>
      <c r="H401" s="7" t="s">
        <v>68</v>
      </c>
      <c r="I401" s="7" t="s">
        <v>67</v>
      </c>
      <c r="J401" s="7" t="s">
        <v>62</v>
      </c>
      <c r="K401" s="7">
        <v>2</v>
      </c>
      <c r="L401" s="7">
        <v>25677</v>
      </c>
      <c r="M401" s="7">
        <v>20</v>
      </c>
      <c r="N401" s="7">
        <v>10270.799999999999</v>
      </c>
      <c r="O401" s="7">
        <v>7394.98</v>
      </c>
      <c r="P401" s="7">
        <v>360</v>
      </c>
      <c r="Q401" s="7">
        <v>48838.18</v>
      </c>
      <c r="R401" s="7" t="s">
        <v>45</v>
      </c>
      <c r="S401" s="7" t="s">
        <v>63</v>
      </c>
      <c r="T401" s="7" t="s">
        <v>35</v>
      </c>
      <c r="U401" s="7" t="s">
        <v>36</v>
      </c>
      <c r="V401" s="7" t="s">
        <v>37</v>
      </c>
      <c r="W401" s="7">
        <v>4</v>
      </c>
      <c r="X401" s="7" t="s">
        <v>47</v>
      </c>
      <c r="Y401" s="7">
        <v>4</v>
      </c>
      <c r="Z401" s="7" t="s">
        <v>58</v>
      </c>
    </row>
    <row r="402" spans="1:26" x14ac:dyDescent="0.35">
      <c r="A402" s="7" t="s">
        <v>813</v>
      </c>
      <c r="B402" s="8">
        <v>45941</v>
      </c>
      <c r="C402" s="7" t="s">
        <v>814</v>
      </c>
      <c r="D402" s="7" t="s">
        <v>50</v>
      </c>
      <c r="E402" s="7" t="s">
        <v>43</v>
      </c>
      <c r="F402" s="7">
        <v>45</v>
      </c>
      <c r="G402" s="7" t="s">
        <v>99</v>
      </c>
      <c r="H402" s="7" t="s">
        <v>52</v>
      </c>
      <c r="I402" s="7" t="s">
        <v>99</v>
      </c>
      <c r="J402" s="7" t="s">
        <v>201</v>
      </c>
      <c r="K402" s="7">
        <v>1</v>
      </c>
      <c r="L402" s="7">
        <v>38257</v>
      </c>
      <c r="M402" s="7">
        <v>0</v>
      </c>
      <c r="N402" s="7">
        <v>0</v>
      </c>
      <c r="O402" s="7">
        <v>6886.26</v>
      </c>
      <c r="P402" s="7">
        <v>77</v>
      </c>
      <c r="Q402" s="7">
        <v>45220.26</v>
      </c>
      <c r="R402" s="7" t="s">
        <v>54</v>
      </c>
      <c r="S402" s="7" t="s">
        <v>63</v>
      </c>
      <c r="T402" s="7" t="s">
        <v>55</v>
      </c>
      <c r="U402" s="7" t="s">
        <v>56</v>
      </c>
      <c r="V402" s="7" t="s">
        <v>57</v>
      </c>
      <c r="W402" s="7">
        <v>5</v>
      </c>
      <c r="X402" s="7" t="s">
        <v>38</v>
      </c>
      <c r="Y402" s="7">
        <v>1</v>
      </c>
      <c r="Z402" s="7" t="s">
        <v>91</v>
      </c>
    </row>
    <row r="403" spans="1:26" x14ac:dyDescent="0.35">
      <c r="A403" s="7" t="s">
        <v>815</v>
      </c>
      <c r="B403" s="8">
        <v>45969</v>
      </c>
      <c r="C403" s="7" t="s">
        <v>816</v>
      </c>
      <c r="D403" s="7" t="s">
        <v>111</v>
      </c>
      <c r="E403" s="7" t="s">
        <v>29</v>
      </c>
      <c r="F403" s="7">
        <v>18</v>
      </c>
      <c r="G403" s="7" t="s">
        <v>67</v>
      </c>
      <c r="H403" s="7" t="s">
        <v>68</v>
      </c>
      <c r="I403" s="7" t="s">
        <v>67</v>
      </c>
      <c r="J403" s="7" t="s">
        <v>75</v>
      </c>
      <c r="K403" s="7">
        <v>3</v>
      </c>
      <c r="L403" s="7">
        <v>42836</v>
      </c>
      <c r="M403" s="7">
        <v>5</v>
      </c>
      <c r="N403" s="7">
        <v>6425.4</v>
      </c>
      <c r="O403" s="7">
        <v>21974.87</v>
      </c>
      <c r="P403" s="7">
        <v>203</v>
      </c>
      <c r="Q403" s="7">
        <v>144260.47</v>
      </c>
      <c r="R403" s="7" t="s">
        <v>54</v>
      </c>
      <c r="S403" s="7" t="s">
        <v>63</v>
      </c>
      <c r="T403" s="7" t="s">
        <v>70</v>
      </c>
      <c r="U403" s="7" t="s">
        <v>56</v>
      </c>
      <c r="V403" s="7" t="s">
        <v>57</v>
      </c>
      <c r="W403" s="7">
        <v>8</v>
      </c>
      <c r="X403" s="7" t="s">
        <v>38</v>
      </c>
      <c r="Y403" s="7">
        <v>1</v>
      </c>
      <c r="Z403" s="7" t="s">
        <v>47</v>
      </c>
    </row>
    <row r="404" spans="1:26" x14ac:dyDescent="0.35">
      <c r="A404" s="7" t="s">
        <v>817</v>
      </c>
      <c r="B404" s="8">
        <v>45937</v>
      </c>
      <c r="C404" s="7" t="s">
        <v>818</v>
      </c>
      <c r="D404" s="7" t="s">
        <v>80</v>
      </c>
      <c r="E404" s="7" t="s">
        <v>43</v>
      </c>
      <c r="F404" s="7">
        <v>33</v>
      </c>
      <c r="G404" s="7" t="s">
        <v>139</v>
      </c>
      <c r="H404" s="7" t="s">
        <v>31</v>
      </c>
      <c r="I404" s="7" t="s">
        <v>139</v>
      </c>
      <c r="J404" s="7" t="s">
        <v>62</v>
      </c>
      <c r="K404" s="7">
        <v>5</v>
      </c>
      <c r="L404" s="7">
        <v>6082</v>
      </c>
      <c r="M404" s="7">
        <v>10</v>
      </c>
      <c r="N404" s="7">
        <v>3041</v>
      </c>
      <c r="O404" s="7">
        <v>4926.42</v>
      </c>
      <c r="P404" s="7">
        <v>451</v>
      </c>
      <c r="Q404" s="7">
        <v>32746.42</v>
      </c>
      <c r="R404" s="7" t="s">
        <v>54</v>
      </c>
      <c r="S404" s="7" t="s">
        <v>63</v>
      </c>
      <c r="T404" s="7" t="s">
        <v>84</v>
      </c>
      <c r="U404" s="7" t="s">
        <v>85</v>
      </c>
      <c r="V404" s="7" t="s">
        <v>86</v>
      </c>
      <c r="W404" s="7">
        <v>6</v>
      </c>
      <c r="X404" s="7" t="s">
        <v>38</v>
      </c>
      <c r="Y404" s="7">
        <v>4</v>
      </c>
      <c r="Z404" s="7" t="s">
        <v>58</v>
      </c>
    </row>
    <row r="405" spans="1:26" x14ac:dyDescent="0.35">
      <c r="A405" s="7" t="s">
        <v>819</v>
      </c>
      <c r="B405" s="8">
        <v>45962</v>
      </c>
      <c r="C405" s="7" t="s">
        <v>820</v>
      </c>
      <c r="D405" s="7" t="s">
        <v>80</v>
      </c>
      <c r="E405" s="7" t="s">
        <v>29</v>
      </c>
      <c r="F405" s="7">
        <v>45</v>
      </c>
      <c r="G405" s="7" t="s">
        <v>94</v>
      </c>
      <c r="H405" s="7" t="s">
        <v>31</v>
      </c>
      <c r="I405" s="7" t="s">
        <v>94</v>
      </c>
      <c r="J405" s="7" t="s">
        <v>69</v>
      </c>
      <c r="K405" s="7">
        <v>1</v>
      </c>
      <c r="L405" s="7">
        <v>31058</v>
      </c>
      <c r="M405" s="7">
        <v>20</v>
      </c>
      <c r="N405" s="7">
        <v>6211.6</v>
      </c>
      <c r="O405" s="7">
        <v>4472.3500000000004</v>
      </c>
      <c r="P405" s="7">
        <v>107</v>
      </c>
      <c r="Q405" s="7">
        <v>29425.75</v>
      </c>
      <c r="R405" s="7" t="s">
        <v>33</v>
      </c>
      <c r="S405" s="7" t="s">
        <v>34</v>
      </c>
      <c r="T405" s="7" t="s">
        <v>46</v>
      </c>
      <c r="U405" s="7" t="s">
        <v>36</v>
      </c>
      <c r="V405" s="7" t="s">
        <v>37</v>
      </c>
      <c r="W405" s="7">
        <v>2</v>
      </c>
      <c r="X405" s="7" t="s">
        <v>38</v>
      </c>
      <c r="Y405" s="7">
        <v>1</v>
      </c>
      <c r="Z405" s="7" t="s">
        <v>39</v>
      </c>
    </row>
    <row r="406" spans="1:26" x14ac:dyDescent="0.35">
      <c r="A406" s="7" t="s">
        <v>821</v>
      </c>
      <c r="B406" s="8">
        <v>45936</v>
      </c>
      <c r="C406" s="7" t="s">
        <v>822</v>
      </c>
      <c r="D406" s="7" t="s">
        <v>50</v>
      </c>
      <c r="E406" s="7" t="s">
        <v>29</v>
      </c>
      <c r="F406" s="7">
        <v>20</v>
      </c>
      <c r="G406" s="7" t="s">
        <v>30</v>
      </c>
      <c r="H406" s="7" t="s">
        <v>31</v>
      </c>
      <c r="I406" s="7" t="s">
        <v>30</v>
      </c>
      <c r="J406" s="7" t="s">
        <v>69</v>
      </c>
      <c r="K406" s="7">
        <v>5</v>
      </c>
      <c r="L406" s="7">
        <v>23952</v>
      </c>
      <c r="M406" s="7">
        <v>15</v>
      </c>
      <c r="N406" s="7">
        <v>17964</v>
      </c>
      <c r="O406" s="7">
        <v>18323.28</v>
      </c>
      <c r="P406" s="7">
        <v>235</v>
      </c>
      <c r="Q406" s="7">
        <v>120354.28</v>
      </c>
      <c r="R406" s="7" t="s">
        <v>54</v>
      </c>
      <c r="S406" s="7" t="s">
        <v>34</v>
      </c>
      <c r="T406" s="7" t="s">
        <v>46</v>
      </c>
      <c r="U406" s="7" t="s">
        <v>36</v>
      </c>
      <c r="V406" s="7" t="s">
        <v>37</v>
      </c>
      <c r="W406" s="7">
        <v>8</v>
      </c>
      <c r="X406" s="7" t="s">
        <v>38</v>
      </c>
      <c r="Y406" s="7">
        <v>3</v>
      </c>
      <c r="Z406" s="7" t="s">
        <v>58</v>
      </c>
    </row>
    <row r="407" spans="1:26" x14ac:dyDescent="0.35">
      <c r="A407" s="7" t="s">
        <v>823</v>
      </c>
      <c r="B407" s="8">
        <v>45769</v>
      </c>
      <c r="C407" s="7" t="s">
        <v>824</v>
      </c>
      <c r="D407" s="7" t="s">
        <v>111</v>
      </c>
      <c r="E407" s="7" t="s">
        <v>29</v>
      </c>
      <c r="F407" s="7">
        <v>48</v>
      </c>
      <c r="G407" s="7" t="s">
        <v>44</v>
      </c>
      <c r="H407" s="7" t="s">
        <v>31</v>
      </c>
      <c r="I407" s="7" t="s">
        <v>44</v>
      </c>
      <c r="J407" s="7" t="s">
        <v>125</v>
      </c>
      <c r="K407" s="7">
        <v>3</v>
      </c>
      <c r="L407" s="7">
        <v>38091</v>
      </c>
      <c r="M407" s="7">
        <v>20</v>
      </c>
      <c r="N407" s="7">
        <v>22854.6</v>
      </c>
      <c r="O407" s="7">
        <v>16455.310000000001</v>
      </c>
      <c r="P407" s="7">
        <v>45</v>
      </c>
      <c r="Q407" s="7">
        <v>107918.71</v>
      </c>
      <c r="R407" s="7" t="s">
        <v>45</v>
      </c>
      <c r="S407" s="7" t="s">
        <v>63</v>
      </c>
      <c r="T407" s="7" t="s">
        <v>70</v>
      </c>
      <c r="U407" s="7" t="s">
        <v>56</v>
      </c>
      <c r="V407" s="7" t="s">
        <v>57</v>
      </c>
      <c r="W407" s="7">
        <v>4</v>
      </c>
      <c r="X407" s="7" t="s">
        <v>38</v>
      </c>
      <c r="Y407" s="7">
        <v>2</v>
      </c>
      <c r="Z407" s="7" t="s">
        <v>91</v>
      </c>
    </row>
    <row r="408" spans="1:26" x14ac:dyDescent="0.35">
      <c r="A408" s="7" t="s">
        <v>825</v>
      </c>
      <c r="B408" s="8">
        <v>45874</v>
      </c>
      <c r="C408" s="7" t="s">
        <v>538</v>
      </c>
      <c r="D408" s="7" t="s">
        <v>42</v>
      </c>
      <c r="E408" s="7" t="s">
        <v>43</v>
      </c>
      <c r="F408" s="7">
        <v>52</v>
      </c>
      <c r="G408" s="7" t="s">
        <v>90</v>
      </c>
      <c r="H408" s="7" t="s">
        <v>31</v>
      </c>
      <c r="I408" s="7" t="s">
        <v>90</v>
      </c>
      <c r="J408" s="7" t="s">
        <v>125</v>
      </c>
      <c r="K408" s="7">
        <v>3</v>
      </c>
      <c r="L408" s="7">
        <v>26216</v>
      </c>
      <c r="M408" s="7">
        <v>20</v>
      </c>
      <c r="N408" s="7">
        <v>15729.6</v>
      </c>
      <c r="O408" s="7">
        <v>11325.31</v>
      </c>
      <c r="P408" s="7">
        <v>81</v>
      </c>
      <c r="Q408" s="7">
        <v>74324.710000000006</v>
      </c>
      <c r="R408" s="7" t="s">
        <v>33</v>
      </c>
      <c r="S408" s="7" t="s">
        <v>34</v>
      </c>
      <c r="T408" s="7" t="s">
        <v>35</v>
      </c>
      <c r="U408" s="7" t="s">
        <v>36</v>
      </c>
      <c r="V408" s="7" t="s">
        <v>37</v>
      </c>
      <c r="W408" s="7">
        <v>10</v>
      </c>
      <c r="X408" s="7" t="s">
        <v>47</v>
      </c>
      <c r="Y408" s="7">
        <v>2</v>
      </c>
      <c r="Z408" s="7" t="s">
        <v>58</v>
      </c>
    </row>
    <row r="409" spans="1:26" x14ac:dyDescent="0.35">
      <c r="A409" s="7" t="s">
        <v>826</v>
      </c>
      <c r="B409" s="8">
        <v>46027</v>
      </c>
      <c r="C409" s="7" t="s">
        <v>227</v>
      </c>
      <c r="D409" s="7" t="s">
        <v>28</v>
      </c>
      <c r="E409" s="7" t="s">
        <v>29</v>
      </c>
      <c r="F409" s="7">
        <v>27</v>
      </c>
      <c r="G409" s="7" t="s">
        <v>139</v>
      </c>
      <c r="H409" s="7" t="s">
        <v>31</v>
      </c>
      <c r="I409" s="7" t="s">
        <v>139</v>
      </c>
      <c r="J409" s="7" t="s">
        <v>201</v>
      </c>
      <c r="K409" s="7">
        <v>1</v>
      </c>
      <c r="L409" s="7">
        <v>39817</v>
      </c>
      <c r="M409" s="7">
        <v>0</v>
      </c>
      <c r="N409" s="7">
        <v>0</v>
      </c>
      <c r="O409" s="7">
        <v>7167.06</v>
      </c>
      <c r="P409" s="7">
        <v>338</v>
      </c>
      <c r="Q409" s="7">
        <v>47322.06</v>
      </c>
      <c r="R409" s="7" t="s">
        <v>83</v>
      </c>
      <c r="S409" s="7" t="s">
        <v>34</v>
      </c>
      <c r="T409" s="7" t="s">
        <v>70</v>
      </c>
      <c r="U409" s="7" t="s">
        <v>56</v>
      </c>
      <c r="V409" s="7" t="s">
        <v>57</v>
      </c>
      <c r="W409" s="7">
        <v>5</v>
      </c>
      <c r="X409" s="7" t="s">
        <v>38</v>
      </c>
      <c r="Y409" s="7">
        <v>2</v>
      </c>
      <c r="Z409" s="7" t="s">
        <v>39</v>
      </c>
    </row>
    <row r="410" spans="1:26" x14ac:dyDescent="0.35">
      <c r="A410" s="7" t="s">
        <v>827</v>
      </c>
      <c r="B410" s="8">
        <v>45846</v>
      </c>
      <c r="C410" s="7" t="s">
        <v>828</v>
      </c>
      <c r="D410" s="7" t="s">
        <v>89</v>
      </c>
      <c r="E410" s="7" t="s">
        <v>43</v>
      </c>
      <c r="F410" s="7">
        <v>21</v>
      </c>
      <c r="G410" s="7" t="s">
        <v>134</v>
      </c>
      <c r="H410" s="7" t="s">
        <v>31</v>
      </c>
      <c r="I410" s="7" t="s">
        <v>134</v>
      </c>
      <c r="J410" s="7" t="s">
        <v>201</v>
      </c>
      <c r="K410" s="7">
        <v>2</v>
      </c>
      <c r="L410" s="7">
        <v>13948</v>
      </c>
      <c r="M410" s="7">
        <v>20</v>
      </c>
      <c r="N410" s="7">
        <v>5579.2</v>
      </c>
      <c r="O410" s="7">
        <v>4017.02</v>
      </c>
      <c r="P410" s="7">
        <v>146</v>
      </c>
      <c r="Q410" s="7">
        <v>26479.82</v>
      </c>
      <c r="R410" s="7" t="s">
        <v>54</v>
      </c>
      <c r="S410" s="7" t="s">
        <v>34</v>
      </c>
      <c r="T410" s="7" t="s">
        <v>35</v>
      </c>
      <c r="U410" s="7" t="s">
        <v>36</v>
      </c>
      <c r="V410" s="7" t="s">
        <v>37</v>
      </c>
      <c r="W410" s="7">
        <v>2</v>
      </c>
      <c r="X410" s="7" t="s">
        <v>47</v>
      </c>
      <c r="Y410" s="7">
        <v>1</v>
      </c>
      <c r="Z410" s="7" t="s">
        <v>39</v>
      </c>
    </row>
    <row r="411" spans="1:26" x14ac:dyDescent="0.35">
      <c r="A411" s="7" t="s">
        <v>829</v>
      </c>
      <c r="B411" s="8">
        <v>45843</v>
      </c>
      <c r="C411" s="7" t="s">
        <v>830</v>
      </c>
      <c r="D411" s="7" t="s">
        <v>28</v>
      </c>
      <c r="E411" s="7" t="s">
        <v>43</v>
      </c>
      <c r="F411" s="7">
        <v>26</v>
      </c>
      <c r="G411" s="7" t="s">
        <v>67</v>
      </c>
      <c r="H411" s="7" t="s">
        <v>68</v>
      </c>
      <c r="I411" s="7" t="s">
        <v>67</v>
      </c>
      <c r="J411" s="7" t="s">
        <v>201</v>
      </c>
      <c r="K411" s="7">
        <v>2</v>
      </c>
      <c r="L411" s="7">
        <v>23299</v>
      </c>
      <c r="M411" s="7">
        <v>10</v>
      </c>
      <c r="N411" s="7">
        <v>4659.8</v>
      </c>
      <c r="O411" s="7">
        <v>7548.88</v>
      </c>
      <c r="P411" s="7">
        <v>416</v>
      </c>
      <c r="Q411" s="7">
        <v>49903.08</v>
      </c>
      <c r="R411" s="7" t="s">
        <v>33</v>
      </c>
      <c r="S411" s="7" t="s">
        <v>63</v>
      </c>
      <c r="T411" s="7" t="s">
        <v>84</v>
      </c>
      <c r="U411" s="7" t="s">
        <v>85</v>
      </c>
      <c r="V411" s="7" t="s">
        <v>86</v>
      </c>
      <c r="W411" s="7">
        <v>1</v>
      </c>
      <c r="X411" s="7" t="s">
        <v>47</v>
      </c>
      <c r="Y411" s="7">
        <v>2</v>
      </c>
      <c r="Z411" s="7" t="s">
        <v>58</v>
      </c>
    </row>
    <row r="412" spans="1:26" x14ac:dyDescent="0.35">
      <c r="A412" s="7" t="s">
        <v>831</v>
      </c>
      <c r="B412" s="8">
        <v>45895</v>
      </c>
      <c r="C412" s="7" t="s">
        <v>832</v>
      </c>
      <c r="D412" s="7" t="s">
        <v>50</v>
      </c>
      <c r="E412" s="7" t="s">
        <v>29</v>
      </c>
      <c r="F412" s="7">
        <v>32</v>
      </c>
      <c r="G412" s="7" t="s">
        <v>90</v>
      </c>
      <c r="H412" s="7" t="s">
        <v>31</v>
      </c>
      <c r="I412" s="7" t="s">
        <v>90</v>
      </c>
      <c r="J412" s="7" t="s">
        <v>53</v>
      </c>
      <c r="K412" s="7">
        <v>2</v>
      </c>
      <c r="L412" s="7">
        <v>32677</v>
      </c>
      <c r="M412" s="7">
        <v>10</v>
      </c>
      <c r="N412" s="7">
        <v>6535.4</v>
      </c>
      <c r="O412" s="7">
        <v>10587.35</v>
      </c>
      <c r="P412" s="7">
        <v>159</v>
      </c>
      <c r="Q412" s="7">
        <v>69564.95</v>
      </c>
      <c r="R412" s="7" t="s">
        <v>83</v>
      </c>
      <c r="S412" s="7" t="s">
        <v>34</v>
      </c>
      <c r="T412" s="7" t="s">
        <v>35</v>
      </c>
      <c r="U412" s="7" t="s">
        <v>36</v>
      </c>
      <c r="V412" s="7" t="s">
        <v>37</v>
      </c>
      <c r="W412" s="7">
        <v>3</v>
      </c>
      <c r="X412" s="7" t="s">
        <v>47</v>
      </c>
      <c r="Y412" s="7">
        <v>4</v>
      </c>
      <c r="Z412" s="7" t="s">
        <v>39</v>
      </c>
    </row>
    <row r="413" spans="1:26" x14ac:dyDescent="0.35">
      <c r="A413" s="7" t="s">
        <v>833</v>
      </c>
      <c r="B413" s="8">
        <v>45768</v>
      </c>
      <c r="C413" s="7" t="s">
        <v>834</v>
      </c>
      <c r="D413" s="7" t="s">
        <v>108</v>
      </c>
      <c r="E413" s="7" t="s">
        <v>29</v>
      </c>
      <c r="F413" s="7">
        <v>21</v>
      </c>
      <c r="G413" s="7" t="s">
        <v>51</v>
      </c>
      <c r="H413" s="7" t="s">
        <v>52</v>
      </c>
      <c r="I413" s="7" t="s">
        <v>51</v>
      </c>
      <c r="J413" s="7" t="s">
        <v>69</v>
      </c>
      <c r="K413" s="7">
        <v>2</v>
      </c>
      <c r="L413" s="7">
        <v>31723</v>
      </c>
      <c r="M413" s="7">
        <v>15</v>
      </c>
      <c r="N413" s="7">
        <v>9516.9</v>
      </c>
      <c r="O413" s="7">
        <v>9707.24</v>
      </c>
      <c r="P413" s="7">
        <v>178</v>
      </c>
      <c r="Q413" s="7">
        <v>63814.34</v>
      </c>
      <c r="R413" s="7" t="s">
        <v>45</v>
      </c>
      <c r="S413" s="7" t="s">
        <v>63</v>
      </c>
      <c r="T413" s="7" t="s">
        <v>95</v>
      </c>
      <c r="U413" s="7" t="s">
        <v>96</v>
      </c>
      <c r="V413" s="7" t="s">
        <v>57</v>
      </c>
      <c r="W413" s="7">
        <v>2</v>
      </c>
      <c r="X413" s="7" t="s">
        <v>38</v>
      </c>
      <c r="Y413" s="7">
        <v>2</v>
      </c>
      <c r="Z413" s="7" t="s">
        <v>47</v>
      </c>
    </row>
    <row r="414" spans="1:26" x14ac:dyDescent="0.35">
      <c r="A414" s="7" t="s">
        <v>835</v>
      </c>
      <c r="B414" s="8">
        <v>45836</v>
      </c>
      <c r="C414" s="7" t="s">
        <v>427</v>
      </c>
      <c r="D414" s="7" t="s">
        <v>42</v>
      </c>
      <c r="E414" s="7" t="s">
        <v>43</v>
      </c>
      <c r="F414" s="7">
        <v>18</v>
      </c>
      <c r="G414" s="7" t="s">
        <v>90</v>
      </c>
      <c r="H414" s="7" t="s">
        <v>31</v>
      </c>
      <c r="I414" s="7" t="s">
        <v>90</v>
      </c>
      <c r="J414" s="7" t="s">
        <v>102</v>
      </c>
      <c r="K414" s="7">
        <v>3</v>
      </c>
      <c r="L414" s="7">
        <v>32699</v>
      </c>
      <c r="M414" s="7">
        <v>15</v>
      </c>
      <c r="N414" s="7">
        <v>14714.55</v>
      </c>
      <c r="O414" s="7">
        <v>15008.84</v>
      </c>
      <c r="P414" s="7">
        <v>232</v>
      </c>
      <c r="Q414" s="7">
        <v>98623.29</v>
      </c>
      <c r="R414" s="7" t="s">
        <v>83</v>
      </c>
      <c r="S414" s="7" t="s">
        <v>34</v>
      </c>
      <c r="T414" s="7" t="s">
        <v>84</v>
      </c>
      <c r="U414" s="7" t="s">
        <v>85</v>
      </c>
      <c r="V414" s="7" t="s">
        <v>86</v>
      </c>
      <c r="W414" s="7">
        <v>4</v>
      </c>
      <c r="X414" s="7" t="s">
        <v>38</v>
      </c>
      <c r="Y414" s="7">
        <v>1</v>
      </c>
      <c r="Z414" s="7" t="s">
        <v>91</v>
      </c>
    </row>
    <row r="415" spans="1:26" x14ac:dyDescent="0.35">
      <c r="A415" s="7" t="s">
        <v>836</v>
      </c>
      <c r="B415" s="8">
        <v>45955</v>
      </c>
      <c r="C415" s="7" t="s">
        <v>650</v>
      </c>
      <c r="D415" s="7" t="s">
        <v>73</v>
      </c>
      <c r="E415" s="7" t="s">
        <v>43</v>
      </c>
      <c r="F415" s="7">
        <v>40</v>
      </c>
      <c r="G415" s="7" t="s">
        <v>67</v>
      </c>
      <c r="H415" s="7" t="s">
        <v>68</v>
      </c>
      <c r="I415" s="7" t="s">
        <v>67</v>
      </c>
      <c r="J415" s="7" t="s">
        <v>125</v>
      </c>
      <c r="K415" s="7">
        <v>5</v>
      </c>
      <c r="L415" s="7">
        <v>13093</v>
      </c>
      <c r="M415" s="7">
        <v>15</v>
      </c>
      <c r="N415" s="7">
        <v>9819.75</v>
      </c>
      <c r="O415" s="7">
        <v>10016.15</v>
      </c>
      <c r="P415" s="7">
        <v>119</v>
      </c>
      <c r="Q415" s="7">
        <v>65780.399999999994</v>
      </c>
      <c r="R415" s="7" t="s">
        <v>45</v>
      </c>
      <c r="S415" s="7" t="s">
        <v>34</v>
      </c>
      <c r="T415" s="7" t="s">
        <v>35</v>
      </c>
      <c r="U415" s="7" t="s">
        <v>36</v>
      </c>
      <c r="V415" s="7" t="s">
        <v>37</v>
      </c>
      <c r="W415" s="7">
        <v>9</v>
      </c>
      <c r="X415" s="7" t="s">
        <v>47</v>
      </c>
      <c r="Y415" s="7">
        <v>2</v>
      </c>
      <c r="Z415" s="7" t="s">
        <v>47</v>
      </c>
    </row>
    <row r="416" spans="1:26" x14ac:dyDescent="0.35">
      <c r="A416" s="7" t="s">
        <v>837</v>
      </c>
      <c r="B416" s="8">
        <v>45889</v>
      </c>
      <c r="C416" s="7" t="s">
        <v>838</v>
      </c>
      <c r="D416" s="7" t="s">
        <v>89</v>
      </c>
      <c r="E416" s="7" t="s">
        <v>29</v>
      </c>
      <c r="F416" s="7">
        <v>44</v>
      </c>
      <c r="G416" s="7" t="s">
        <v>139</v>
      </c>
      <c r="H416" s="7" t="s">
        <v>31</v>
      </c>
      <c r="I416" s="7" t="s">
        <v>139</v>
      </c>
      <c r="J416" s="7" t="s">
        <v>69</v>
      </c>
      <c r="K416" s="7">
        <v>1</v>
      </c>
      <c r="L416" s="7">
        <v>29058</v>
      </c>
      <c r="M416" s="7">
        <v>15</v>
      </c>
      <c r="N416" s="7">
        <v>4358.7</v>
      </c>
      <c r="O416" s="7">
        <v>4445.87</v>
      </c>
      <c r="P416" s="7">
        <v>483</v>
      </c>
      <c r="Q416" s="7">
        <v>29628.17</v>
      </c>
      <c r="R416" s="7" t="s">
        <v>33</v>
      </c>
      <c r="S416" s="7" t="s">
        <v>63</v>
      </c>
      <c r="T416" s="7" t="s">
        <v>70</v>
      </c>
      <c r="U416" s="7" t="s">
        <v>56</v>
      </c>
      <c r="V416" s="7" t="s">
        <v>57</v>
      </c>
      <c r="W416" s="7">
        <v>4</v>
      </c>
      <c r="X416" s="7" t="s">
        <v>47</v>
      </c>
      <c r="Y416" s="7">
        <v>2</v>
      </c>
      <c r="Z416" s="7" t="s">
        <v>58</v>
      </c>
    </row>
    <row r="417" spans="1:26" x14ac:dyDescent="0.35">
      <c r="A417" s="7" t="s">
        <v>839</v>
      </c>
      <c r="B417" s="8">
        <v>46085</v>
      </c>
      <c r="C417" s="7" t="s">
        <v>840</v>
      </c>
      <c r="D417" s="7" t="s">
        <v>50</v>
      </c>
      <c r="E417" s="7" t="s">
        <v>29</v>
      </c>
      <c r="F417" s="7">
        <v>34</v>
      </c>
      <c r="G417" s="7" t="s">
        <v>90</v>
      </c>
      <c r="H417" s="7" t="s">
        <v>31</v>
      </c>
      <c r="I417" s="7" t="s">
        <v>90</v>
      </c>
      <c r="J417" s="7" t="s">
        <v>112</v>
      </c>
      <c r="K417" s="7">
        <v>4</v>
      </c>
      <c r="L417" s="7">
        <v>893</v>
      </c>
      <c r="M417" s="7">
        <v>15</v>
      </c>
      <c r="N417" s="7">
        <v>535.79999999999995</v>
      </c>
      <c r="O417" s="7">
        <v>546.52</v>
      </c>
      <c r="P417" s="7">
        <v>235</v>
      </c>
      <c r="Q417" s="7">
        <v>3817.72</v>
      </c>
      <c r="R417" s="7" t="s">
        <v>45</v>
      </c>
      <c r="S417" s="7" t="s">
        <v>63</v>
      </c>
      <c r="T417" s="7" t="s">
        <v>95</v>
      </c>
      <c r="U417" s="7" t="s">
        <v>96</v>
      </c>
      <c r="V417" s="7" t="s">
        <v>57</v>
      </c>
      <c r="W417" s="7">
        <v>3</v>
      </c>
      <c r="X417" s="7" t="s">
        <v>38</v>
      </c>
      <c r="Y417" s="7">
        <v>5</v>
      </c>
      <c r="Z417" s="7" t="s">
        <v>58</v>
      </c>
    </row>
    <row r="418" spans="1:26" x14ac:dyDescent="0.35">
      <c r="A418" s="7" t="s">
        <v>841</v>
      </c>
      <c r="B418" s="8">
        <v>46012</v>
      </c>
      <c r="C418" s="7" t="s">
        <v>553</v>
      </c>
      <c r="D418" s="7" t="s">
        <v>89</v>
      </c>
      <c r="E418" s="7" t="s">
        <v>29</v>
      </c>
      <c r="F418" s="7">
        <v>43</v>
      </c>
      <c r="G418" s="7" t="s">
        <v>51</v>
      </c>
      <c r="H418" s="7" t="s">
        <v>52</v>
      </c>
      <c r="I418" s="7" t="s">
        <v>51</v>
      </c>
      <c r="J418" s="7" t="s">
        <v>62</v>
      </c>
      <c r="K418" s="7">
        <v>2</v>
      </c>
      <c r="L418" s="7">
        <v>30884</v>
      </c>
      <c r="M418" s="7">
        <v>15</v>
      </c>
      <c r="N418" s="7">
        <v>9265.2000000000007</v>
      </c>
      <c r="O418" s="7">
        <v>9450.5</v>
      </c>
      <c r="P418" s="7">
        <v>377</v>
      </c>
      <c r="Q418" s="7">
        <v>62330.3</v>
      </c>
      <c r="R418" s="7" t="s">
        <v>54</v>
      </c>
      <c r="S418" s="7" t="s">
        <v>34</v>
      </c>
      <c r="T418" s="7" t="s">
        <v>55</v>
      </c>
      <c r="U418" s="7" t="s">
        <v>56</v>
      </c>
      <c r="V418" s="7" t="s">
        <v>57</v>
      </c>
      <c r="W418" s="7">
        <v>4</v>
      </c>
      <c r="X418" s="7" t="s">
        <v>38</v>
      </c>
      <c r="Y418" s="7">
        <v>5</v>
      </c>
      <c r="Z418" s="7" t="s">
        <v>58</v>
      </c>
    </row>
    <row r="419" spans="1:26" x14ac:dyDescent="0.35">
      <c r="A419" s="7" t="s">
        <v>842</v>
      </c>
      <c r="B419" s="8">
        <v>46053</v>
      </c>
      <c r="C419" s="7" t="s">
        <v>120</v>
      </c>
      <c r="D419" s="7" t="s">
        <v>61</v>
      </c>
      <c r="E419" s="7" t="s">
        <v>29</v>
      </c>
      <c r="F419" s="7">
        <v>32</v>
      </c>
      <c r="G419" s="7" t="s">
        <v>94</v>
      </c>
      <c r="H419" s="7" t="s">
        <v>31</v>
      </c>
      <c r="I419" s="7" t="s">
        <v>94</v>
      </c>
      <c r="J419" s="7" t="s">
        <v>102</v>
      </c>
      <c r="K419" s="7">
        <v>1</v>
      </c>
      <c r="L419" s="7">
        <v>18649</v>
      </c>
      <c r="M419" s="7">
        <v>10</v>
      </c>
      <c r="N419" s="7">
        <v>1864.9</v>
      </c>
      <c r="O419" s="7">
        <v>3021.14</v>
      </c>
      <c r="P419" s="7">
        <v>223</v>
      </c>
      <c r="Q419" s="7">
        <v>20028.240000000002</v>
      </c>
      <c r="R419" s="7" t="s">
        <v>33</v>
      </c>
      <c r="S419" s="7" t="s">
        <v>63</v>
      </c>
      <c r="T419" s="7" t="s">
        <v>103</v>
      </c>
      <c r="U419" s="7" t="s">
        <v>103</v>
      </c>
      <c r="V419" s="7" t="s">
        <v>57</v>
      </c>
      <c r="W419" s="7">
        <v>2</v>
      </c>
      <c r="X419" s="7" t="s">
        <v>47</v>
      </c>
      <c r="Y419" s="7">
        <v>2</v>
      </c>
      <c r="Z419" s="7" t="s">
        <v>58</v>
      </c>
    </row>
    <row r="420" spans="1:26" x14ac:dyDescent="0.35">
      <c r="A420" s="7" t="s">
        <v>843</v>
      </c>
      <c r="B420" s="8">
        <v>45758</v>
      </c>
      <c r="C420" s="7" t="s">
        <v>844</v>
      </c>
      <c r="D420" s="7" t="s">
        <v>28</v>
      </c>
      <c r="E420" s="7" t="s">
        <v>43</v>
      </c>
      <c r="F420" s="7">
        <v>57</v>
      </c>
      <c r="G420" s="7" t="s">
        <v>30</v>
      </c>
      <c r="H420" s="7" t="s">
        <v>31</v>
      </c>
      <c r="I420" s="7" t="s">
        <v>30</v>
      </c>
      <c r="J420" s="7" t="s">
        <v>75</v>
      </c>
      <c r="K420" s="7">
        <v>4</v>
      </c>
      <c r="L420" s="7">
        <v>25831</v>
      </c>
      <c r="M420" s="7">
        <v>0</v>
      </c>
      <c r="N420" s="7">
        <v>0</v>
      </c>
      <c r="O420" s="7">
        <v>18598.32</v>
      </c>
      <c r="P420" s="7">
        <v>290</v>
      </c>
      <c r="Q420" s="7">
        <v>122212.32</v>
      </c>
      <c r="R420" s="7" t="s">
        <v>54</v>
      </c>
      <c r="S420" s="7" t="s">
        <v>63</v>
      </c>
      <c r="T420" s="7" t="s">
        <v>46</v>
      </c>
      <c r="U420" s="7" t="s">
        <v>36</v>
      </c>
      <c r="V420" s="7" t="s">
        <v>37</v>
      </c>
      <c r="W420" s="7">
        <v>9</v>
      </c>
      <c r="X420" s="7" t="s">
        <v>38</v>
      </c>
      <c r="Y420" s="7">
        <v>5</v>
      </c>
      <c r="Z420" s="7" t="s">
        <v>58</v>
      </c>
    </row>
    <row r="421" spans="1:26" x14ac:dyDescent="0.35">
      <c r="A421" s="7" t="s">
        <v>845</v>
      </c>
      <c r="B421" s="8">
        <v>45876</v>
      </c>
      <c r="C421" s="7" t="s">
        <v>846</v>
      </c>
      <c r="D421" s="7" t="s">
        <v>111</v>
      </c>
      <c r="E421" s="7" t="s">
        <v>43</v>
      </c>
      <c r="F421" s="7">
        <v>22</v>
      </c>
      <c r="G421" s="7" t="s">
        <v>99</v>
      </c>
      <c r="H421" s="7" t="s">
        <v>52</v>
      </c>
      <c r="I421" s="7" t="s">
        <v>99</v>
      </c>
      <c r="J421" s="7" t="s">
        <v>62</v>
      </c>
      <c r="K421" s="7">
        <v>3</v>
      </c>
      <c r="L421" s="7">
        <v>5184</v>
      </c>
      <c r="M421" s="7">
        <v>10</v>
      </c>
      <c r="N421" s="7">
        <v>1555.2</v>
      </c>
      <c r="O421" s="7">
        <v>2519.42</v>
      </c>
      <c r="P421" s="7">
        <v>384</v>
      </c>
      <c r="Q421" s="7">
        <v>16900.22</v>
      </c>
      <c r="R421" s="7" t="s">
        <v>33</v>
      </c>
      <c r="S421" s="7" t="s">
        <v>63</v>
      </c>
      <c r="T421" s="7" t="s">
        <v>70</v>
      </c>
      <c r="U421" s="7" t="s">
        <v>56</v>
      </c>
      <c r="V421" s="7" t="s">
        <v>57</v>
      </c>
      <c r="W421" s="7">
        <v>10</v>
      </c>
      <c r="X421" s="7" t="s">
        <v>47</v>
      </c>
      <c r="Y421" s="7">
        <v>3</v>
      </c>
      <c r="Z421" s="7" t="s">
        <v>91</v>
      </c>
    </row>
    <row r="422" spans="1:26" x14ac:dyDescent="0.35">
      <c r="A422" s="7" t="s">
        <v>847</v>
      </c>
      <c r="B422" s="8">
        <v>46108</v>
      </c>
      <c r="C422" s="7" t="s">
        <v>848</v>
      </c>
      <c r="D422" s="7" t="s">
        <v>50</v>
      </c>
      <c r="E422" s="7" t="s">
        <v>29</v>
      </c>
      <c r="F422" s="7">
        <v>30</v>
      </c>
      <c r="G422" s="7" t="s">
        <v>51</v>
      </c>
      <c r="H422" s="7" t="s">
        <v>52</v>
      </c>
      <c r="I422" s="7" t="s">
        <v>51</v>
      </c>
      <c r="J422" s="7" t="s">
        <v>102</v>
      </c>
      <c r="K422" s="7">
        <v>2</v>
      </c>
      <c r="L422" s="7">
        <v>6464</v>
      </c>
      <c r="M422" s="7">
        <v>5</v>
      </c>
      <c r="N422" s="7">
        <v>646.4</v>
      </c>
      <c r="O422" s="7">
        <v>2210.69</v>
      </c>
      <c r="P422" s="7">
        <v>494</v>
      </c>
      <c r="Q422" s="7">
        <v>14986.29</v>
      </c>
      <c r="R422" s="7" t="s">
        <v>45</v>
      </c>
      <c r="S422" s="7" t="s">
        <v>63</v>
      </c>
      <c r="T422" s="7" t="s">
        <v>70</v>
      </c>
      <c r="U422" s="7" t="s">
        <v>56</v>
      </c>
      <c r="V422" s="7" t="s">
        <v>57</v>
      </c>
      <c r="W422" s="7">
        <v>2</v>
      </c>
      <c r="X422" s="7" t="s">
        <v>38</v>
      </c>
      <c r="Y422" s="7">
        <v>1</v>
      </c>
      <c r="Z422" s="7" t="s">
        <v>91</v>
      </c>
    </row>
    <row r="423" spans="1:26" x14ac:dyDescent="0.35">
      <c r="A423" s="7" t="s">
        <v>849</v>
      </c>
      <c r="B423" s="8">
        <v>45916</v>
      </c>
      <c r="C423" s="7" t="s">
        <v>114</v>
      </c>
      <c r="D423" s="7" t="s">
        <v>28</v>
      </c>
      <c r="E423" s="7" t="s">
        <v>43</v>
      </c>
      <c r="F423" s="7">
        <v>19</v>
      </c>
      <c r="G423" s="7" t="s">
        <v>74</v>
      </c>
      <c r="H423" s="7" t="s">
        <v>31</v>
      </c>
      <c r="I423" s="7" t="s">
        <v>74</v>
      </c>
      <c r="J423" s="7" t="s">
        <v>125</v>
      </c>
      <c r="K423" s="7">
        <v>1</v>
      </c>
      <c r="L423" s="7">
        <v>41930</v>
      </c>
      <c r="M423" s="7">
        <v>20</v>
      </c>
      <c r="N423" s="7">
        <v>8386</v>
      </c>
      <c r="O423" s="7">
        <v>6037.92</v>
      </c>
      <c r="P423" s="7">
        <v>39</v>
      </c>
      <c r="Q423" s="7">
        <v>39620.92</v>
      </c>
      <c r="R423" s="7" t="s">
        <v>83</v>
      </c>
      <c r="S423" s="7" t="s">
        <v>63</v>
      </c>
      <c r="T423" s="7" t="s">
        <v>95</v>
      </c>
      <c r="U423" s="7" t="s">
        <v>96</v>
      </c>
      <c r="V423" s="7" t="s">
        <v>57</v>
      </c>
      <c r="W423" s="7">
        <v>1</v>
      </c>
      <c r="X423" s="7" t="s">
        <v>38</v>
      </c>
      <c r="Y423" s="7">
        <v>3</v>
      </c>
      <c r="Z423" s="7" t="s">
        <v>58</v>
      </c>
    </row>
    <row r="424" spans="1:26" x14ac:dyDescent="0.35">
      <c r="A424" s="7" t="s">
        <v>850</v>
      </c>
      <c r="B424" s="8">
        <v>46027</v>
      </c>
      <c r="C424" s="7" t="s">
        <v>851</v>
      </c>
      <c r="D424" s="7" t="s">
        <v>61</v>
      </c>
      <c r="E424" s="7" t="s">
        <v>29</v>
      </c>
      <c r="F424" s="7">
        <v>30</v>
      </c>
      <c r="G424" s="7" t="s">
        <v>99</v>
      </c>
      <c r="H424" s="7" t="s">
        <v>52</v>
      </c>
      <c r="I424" s="7" t="s">
        <v>99</v>
      </c>
      <c r="J424" s="7" t="s">
        <v>150</v>
      </c>
      <c r="K424" s="7">
        <v>2</v>
      </c>
      <c r="L424" s="7">
        <v>602</v>
      </c>
      <c r="M424" s="7">
        <v>5</v>
      </c>
      <c r="N424" s="7">
        <v>60.2</v>
      </c>
      <c r="O424" s="7">
        <v>205.88</v>
      </c>
      <c r="P424" s="7">
        <v>330</v>
      </c>
      <c r="Q424" s="7">
        <v>1679.68</v>
      </c>
      <c r="R424" s="7" t="s">
        <v>33</v>
      </c>
      <c r="S424" s="7" t="s">
        <v>63</v>
      </c>
      <c r="T424" s="7" t="s">
        <v>46</v>
      </c>
      <c r="U424" s="7" t="s">
        <v>36</v>
      </c>
      <c r="V424" s="7" t="s">
        <v>37</v>
      </c>
      <c r="W424" s="7">
        <v>4</v>
      </c>
      <c r="X424" s="7" t="s">
        <v>47</v>
      </c>
      <c r="Y424" s="7">
        <v>3</v>
      </c>
      <c r="Z424" s="7" t="s">
        <v>39</v>
      </c>
    </row>
    <row r="425" spans="1:26" x14ac:dyDescent="0.35">
      <c r="A425" s="7" t="s">
        <v>852</v>
      </c>
      <c r="B425" s="8">
        <v>45928</v>
      </c>
      <c r="C425" s="7" t="s">
        <v>853</v>
      </c>
      <c r="D425" s="7" t="s">
        <v>111</v>
      </c>
      <c r="E425" s="7" t="s">
        <v>29</v>
      </c>
      <c r="F425" s="7">
        <v>44</v>
      </c>
      <c r="G425" s="7" t="s">
        <v>67</v>
      </c>
      <c r="H425" s="7" t="s">
        <v>68</v>
      </c>
      <c r="I425" s="7" t="s">
        <v>67</v>
      </c>
      <c r="J425" s="7" t="s">
        <v>150</v>
      </c>
      <c r="K425" s="7">
        <v>4</v>
      </c>
      <c r="L425" s="7">
        <v>32958</v>
      </c>
      <c r="M425" s="7">
        <v>15</v>
      </c>
      <c r="N425" s="7">
        <v>19774.8</v>
      </c>
      <c r="O425" s="7">
        <v>20170.3</v>
      </c>
      <c r="P425" s="7">
        <v>359</v>
      </c>
      <c r="Q425" s="7">
        <v>132586.5</v>
      </c>
      <c r="R425" s="7" t="s">
        <v>33</v>
      </c>
      <c r="S425" s="7" t="s">
        <v>63</v>
      </c>
      <c r="T425" s="7" t="s">
        <v>103</v>
      </c>
      <c r="U425" s="7" t="s">
        <v>103</v>
      </c>
      <c r="V425" s="7" t="s">
        <v>57</v>
      </c>
      <c r="W425" s="7">
        <v>4</v>
      </c>
      <c r="X425" s="7" t="s">
        <v>38</v>
      </c>
      <c r="Y425" s="7">
        <v>3</v>
      </c>
      <c r="Z425" s="7" t="s">
        <v>47</v>
      </c>
    </row>
    <row r="426" spans="1:26" x14ac:dyDescent="0.35">
      <c r="A426" s="7" t="s">
        <v>854</v>
      </c>
      <c r="B426" s="8">
        <v>45836</v>
      </c>
      <c r="C426" s="7" t="s">
        <v>855</v>
      </c>
      <c r="D426" s="7" t="s">
        <v>66</v>
      </c>
      <c r="E426" s="7" t="s">
        <v>29</v>
      </c>
      <c r="F426" s="7">
        <v>29</v>
      </c>
      <c r="G426" s="7" t="s">
        <v>30</v>
      </c>
      <c r="H426" s="7" t="s">
        <v>31</v>
      </c>
      <c r="I426" s="7" t="s">
        <v>30</v>
      </c>
      <c r="J426" s="7" t="s">
        <v>32</v>
      </c>
      <c r="K426" s="7">
        <v>1</v>
      </c>
      <c r="L426" s="7">
        <v>22795</v>
      </c>
      <c r="M426" s="7">
        <v>20</v>
      </c>
      <c r="N426" s="7">
        <v>4559</v>
      </c>
      <c r="O426" s="7">
        <v>3282.48</v>
      </c>
      <c r="P426" s="7">
        <v>408</v>
      </c>
      <c r="Q426" s="7">
        <v>21926.48</v>
      </c>
      <c r="R426" s="7" t="s">
        <v>45</v>
      </c>
      <c r="S426" s="7" t="s">
        <v>63</v>
      </c>
      <c r="T426" s="7" t="s">
        <v>84</v>
      </c>
      <c r="U426" s="7" t="s">
        <v>85</v>
      </c>
      <c r="V426" s="7" t="s">
        <v>86</v>
      </c>
      <c r="W426" s="7">
        <v>10</v>
      </c>
      <c r="X426" s="7" t="s">
        <v>38</v>
      </c>
      <c r="Y426" s="7">
        <v>1</v>
      </c>
      <c r="Z426" s="7" t="s">
        <v>39</v>
      </c>
    </row>
    <row r="427" spans="1:26" x14ac:dyDescent="0.35">
      <c r="A427" s="7" t="s">
        <v>856</v>
      </c>
      <c r="B427" s="8">
        <v>45988</v>
      </c>
      <c r="C427" s="7" t="s">
        <v>410</v>
      </c>
      <c r="D427" s="7" t="s">
        <v>50</v>
      </c>
      <c r="E427" s="7" t="s">
        <v>43</v>
      </c>
      <c r="F427" s="7">
        <v>34</v>
      </c>
      <c r="G427" s="7" t="s">
        <v>134</v>
      </c>
      <c r="H427" s="7" t="s">
        <v>31</v>
      </c>
      <c r="I427" s="7" t="s">
        <v>134</v>
      </c>
      <c r="J427" s="7" t="s">
        <v>69</v>
      </c>
      <c r="K427" s="7">
        <v>2</v>
      </c>
      <c r="L427" s="7">
        <v>44955</v>
      </c>
      <c r="M427" s="7">
        <v>15</v>
      </c>
      <c r="N427" s="7">
        <v>13486.5</v>
      </c>
      <c r="O427" s="7">
        <v>13756.23</v>
      </c>
      <c r="P427" s="7">
        <v>122</v>
      </c>
      <c r="Q427" s="7">
        <v>90301.73</v>
      </c>
      <c r="R427" s="7" t="s">
        <v>33</v>
      </c>
      <c r="S427" s="7" t="s">
        <v>34</v>
      </c>
      <c r="T427" s="7" t="s">
        <v>55</v>
      </c>
      <c r="U427" s="7" t="s">
        <v>56</v>
      </c>
      <c r="V427" s="7" t="s">
        <v>57</v>
      </c>
      <c r="W427" s="7">
        <v>2</v>
      </c>
      <c r="X427" s="7" t="s">
        <v>38</v>
      </c>
      <c r="Y427" s="7">
        <v>3</v>
      </c>
      <c r="Z427" s="7" t="s">
        <v>39</v>
      </c>
    </row>
    <row r="428" spans="1:26" x14ac:dyDescent="0.35">
      <c r="A428" s="7" t="s">
        <v>857</v>
      </c>
      <c r="B428" s="8">
        <v>46067</v>
      </c>
      <c r="C428" s="7" t="s">
        <v>858</v>
      </c>
      <c r="D428" s="7" t="s">
        <v>73</v>
      </c>
      <c r="E428" s="7" t="s">
        <v>29</v>
      </c>
      <c r="F428" s="7">
        <v>32</v>
      </c>
      <c r="G428" s="7" t="s">
        <v>99</v>
      </c>
      <c r="H428" s="7" t="s">
        <v>52</v>
      </c>
      <c r="I428" s="7" t="s">
        <v>99</v>
      </c>
      <c r="J428" s="7" t="s">
        <v>69</v>
      </c>
      <c r="K428" s="7">
        <v>3</v>
      </c>
      <c r="L428" s="7">
        <v>29894</v>
      </c>
      <c r="M428" s="7">
        <v>5</v>
      </c>
      <c r="N428" s="7">
        <v>4484.1000000000004</v>
      </c>
      <c r="O428" s="7">
        <v>15335.62</v>
      </c>
      <c r="P428" s="7">
        <v>374</v>
      </c>
      <c r="Q428" s="7">
        <v>100907.52</v>
      </c>
      <c r="R428" s="7" t="s">
        <v>45</v>
      </c>
      <c r="S428" s="7" t="s">
        <v>34</v>
      </c>
      <c r="T428" s="7" t="s">
        <v>46</v>
      </c>
      <c r="U428" s="7" t="s">
        <v>36</v>
      </c>
      <c r="V428" s="7" t="s">
        <v>37</v>
      </c>
      <c r="W428" s="7">
        <v>2</v>
      </c>
      <c r="X428" s="7" t="s">
        <v>38</v>
      </c>
      <c r="Y428" s="7">
        <v>4</v>
      </c>
      <c r="Z428" s="7" t="s">
        <v>39</v>
      </c>
    </row>
    <row r="429" spans="1:26" x14ac:dyDescent="0.35">
      <c r="A429" s="7" t="s">
        <v>859</v>
      </c>
      <c r="B429" s="8">
        <v>46002</v>
      </c>
      <c r="C429" s="7" t="s">
        <v>860</v>
      </c>
      <c r="D429" s="7" t="s">
        <v>28</v>
      </c>
      <c r="E429" s="7" t="s">
        <v>29</v>
      </c>
      <c r="F429" s="7">
        <v>53</v>
      </c>
      <c r="G429" s="7" t="s">
        <v>139</v>
      </c>
      <c r="H429" s="7" t="s">
        <v>31</v>
      </c>
      <c r="I429" s="7" t="s">
        <v>139</v>
      </c>
      <c r="J429" s="7" t="s">
        <v>75</v>
      </c>
      <c r="K429" s="7">
        <v>1</v>
      </c>
      <c r="L429" s="7">
        <v>18999</v>
      </c>
      <c r="M429" s="7">
        <v>20</v>
      </c>
      <c r="N429" s="7">
        <v>3799.8</v>
      </c>
      <c r="O429" s="7">
        <v>2735.86</v>
      </c>
      <c r="P429" s="7">
        <v>252</v>
      </c>
      <c r="Q429" s="7">
        <v>18187.060000000001</v>
      </c>
      <c r="R429" s="7" t="s">
        <v>54</v>
      </c>
      <c r="S429" s="7" t="s">
        <v>34</v>
      </c>
      <c r="T429" s="7" t="s">
        <v>70</v>
      </c>
      <c r="U429" s="7" t="s">
        <v>56</v>
      </c>
      <c r="V429" s="7" t="s">
        <v>57</v>
      </c>
      <c r="W429" s="7">
        <v>1</v>
      </c>
      <c r="X429" s="7" t="s">
        <v>47</v>
      </c>
      <c r="Y429" s="7">
        <v>5</v>
      </c>
      <c r="Z429" s="7" t="s">
        <v>47</v>
      </c>
    </row>
    <row r="430" spans="1:26" x14ac:dyDescent="0.35">
      <c r="A430" s="7" t="s">
        <v>861</v>
      </c>
      <c r="B430" s="8">
        <v>45886</v>
      </c>
      <c r="C430" s="7" t="s">
        <v>855</v>
      </c>
      <c r="D430" s="7" t="s">
        <v>28</v>
      </c>
      <c r="E430" s="7" t="s">
        <v>29</v>
      </c>
      <c r="F430" s="7">
        <v>20</v>
      </c>
      <c r="G430" s="7" t="s">
        <v>51</v>
      </c>
      <c r="H430" s="7" t="s">
        <v>52</v>
      </c>
      <c r="I430" s="7" t="s">
        <v>51</v>
      </c>
      <c r="J430" s="7" t="s">
        <v>53</v>
      </c>
      <c r="K430" s="7">
        <v>2</v>
      </c>
      <c r="L430" s="7">
        <v>5211</v>
      </c>
      <c r="M430" s="7">
        <v>10</v>
      </c>
      <c r="N430" s="7">
        <v>1042.2</v>
      </c>
      <c r="O430" s="7">
        <v>1688.36</v>
      </c>
      <c r="P430" s="7">
        <v>185</v>
      </c>
      <c r="Q430" s="7">
        <v>11253.16</v>
      </c>
      <c r="R430" s="7" t="s">
        <v>54</v>
      </c>
      <c r="S430" s="7" t="s">
        <v>63</v>
      </c>
      <c r="T430" s="7" t="s">
        <v>95</v>
      </c>
      <c r="U430" s="7" t="s">
        <v>96</v>
      </c>
      <c r="V430" s="7" t="s">
        <v>57</v>
      </c>
      <c r="W430" s="7">
        <v>2</v>
      </c>
      <c r="X430" s="7" t="s">
        <v>38</v>
      </c>
      <c r="Y430" s="7">
        <v>3</v>
      </c>
      <c r="Z430" s="7" t="s">
        <v>91</v>
      </c>
    </row>
    <row r="431" spans="1:26" x14ac:dyDescent="0.35">
      <c r="A431" s="7" t="s">
        <v>862</v>
      </c>
      <c r="B431" s="8">
        <v>45899</v>
      </c>
      <c r="C431" s="7" t="s">
        <v>863</v>
      </c>
      <c r="D431" s="7" t="s">
        <v>42</v>
      </c>
      <c r="E431" s="7" t="s">
        <v>43</v>
      </c>
      <c r="F431" s="7">
        <v>26</v>
      </c>
      <c r="G431" s="7" t="s">
        <v>134</v>
      </c>
      <c r="H431" s="7" t="s">
        <v>31</v>
      </c>
      <c r="I431" s="7" t="s">
        <v>134</v>
      </c>
      <c r="J431" s="7" t="s">
        <v>62</v>
      </c>
      <c r="K431" s="7">
        <v>2</v>
      </c>
      <c r="L431" s="7">
        <v>35117</v>
      </c>
      <c r="M431" s="7">
        <v>20</v>
      </c>
      <c r="N431" s="7">
        <v>14046.8</v>
      </c>
      <c r="O431" s="7">
        <v>10113.700000000001</v>
      </c>
      <c r="P431" s="7">
        <v>188</v>
      </c>
      <c r="Q431" s="7">
        <v>66488.899999999994</v>
      </c>
      <c r="R431" s="7" t="s">
        <v>33</v>
      </c>
      <c r="S431" s="7" t="s">
        <v>34</v>
      </c>
      <c r="T431" s="7" t="s">
        <v>84</v>
      </c>
      <c r="U431" s="7" t="s">
        <v>85</v>
      </c>
      <c r="V431" s="7" t="s">
        <v>86</v>
      </c>
      <c r="W431" s="7">
        <v>8</v>
      </c>
      <c r="X431" s="7" t="s">
        <v>38</v>
      </c>
      <c r="Y431" s="7">
        <v>5</v>
      </c>
      <c r="Z431" s="7" t="s">
        <v>47</v>
      </c>
    </row>
    <row r="432" spans="1:26" x14ac:dyDescent="0.35">
      <c r="A432" s="7" t="s">
        <v>864</v>
      </c>
      <c r="B432" s="8">
        <v>46010</v>
      </c>
      <c r="C432" s="7" t="s">
        <v>865</v>
      </c>
      <c r="D432" s="7" t="s">
        <v>28</v>
      </c>
      <c r="E432" s="7" t="s">
        <v>43</v>
      </c>
      <c r="F432" s="7">
        <v>22</v>
      </c>
      <c r="G432" s="7" t="s">
        <v>30</v>
      </c>
      <c r="H432" s="7" t="s">
        <v>31</v>
      </c>
      <c r="I432" s="7" t="s">
        <v>30</v>
      </c>
      <c r="J432" s="7" t="s">
        <v>102</v>
      </c>
      <c r="K432" s="7">
        <v>5</v>
      </c>
      <c r="L432" s="7">
        <v>49331</v>
      </c>
      <c r="M432" s="7">
        <v>10</v>
      </c>
      <c r="N432" s="7">
        <v>24665.5</v>
      </c>
      <c r="O432" s="7">
        <v>39958.11</v>
      </c>
      <c r="P432" s="7">
        <v>272</v>
      </c>
      <c r="Q432" s="7">
        <v>262219.61</v>
      </c>
      <c r="R432" s="7" t="s">
        <v>45</v>
      </c>
      <c r="S432" s="7" t="s">
        <v>63</v>
      </c>
      <c r="T432" s="7" t="s">
        <v>103</v>
      </c>
      <c r="U432" s="7" t="s">
        <v>103</v>
      </c>
      <c r="V432" s="7" t="s">
        <v>57</v>
      </c>
      <c r="W432" s="7">
        <v>6</v>
      </c>
      <c r="X432" s="7" t="s">
        <v>38</v>
      </c>
      <c r="Y432" s="7">
        <v>2</v>
      </c>
      <c r="Z432" s="7" t="s">
        <v>39</v>
      </c>
    </row>
    <row r="433" spans="1:26" x14ac:dyDescent="0.35">
      <c r="A433" s="7" t="s">
        <v>866</v>
      </c>
      <c r="B433" s="8">
        <v>46103</v>
      </c>
      <c r="C433" s="7" t="s">
        <v>867</v>
      </c>
      <c r="D433" s="7" t="s">
        <v>61</v>
      </c>
      <c r="E433" s="7" t="s">
        <v>29</v>
      </c>
      <c r="F433" s="7">
        <v>22</v>
      </c>
      <c r="G433" s="7" t="s">
        <v>139</v>
      </c>
      <c r="H433" s="7" t="s">
        <v>31</v>
      </c>
      <c r="I433" s="7" t="s">
        <v>139</v>
      </c>
      <c r="J433" s="7" t="s">
        <v>112</v>
      </c>
      <c r="K433" s="7">
        <v>4</v>
      </c>
      <c r="L433" s="7">
        <v>41823</v>
      </c>
      <c r="M433" s="7">
        <v>5</v>
      </c>
      <c r="N433" s="7">
        <v>8364.6</v>
      </c>
      <c r="O433" s="7">
        <v>28606.93</v>
      </c>
      <c r="P433" s="7">
        <v>269</v>
      </c>
      <c r="Q433" s="7">
        <v>187803.33</v>
      </c>
      <c r="R433" s="7" t="s">
        <v>83</v>
      </c>
      <c r="S433" s="7" t="s">
        <v>34</v>
      </c>
      <c r="T433" s="7" t="s">
        <v>84</v>
      </c>
      <c r="U433" s="7" t="s">
        <v>85</v>
      </c>
      <c r="V433" s="7" t="s">
        <v>86</v>
      </c>
      <c r="W433" s="7">
        <v>3</v>
      </c>
      <c r="X433" s="7" t="s">
        <v>47</v>
      </c>
      <c r="Y433" s="7">
        <v>5</v>
      </c>
      <c r="Z433" s="7" t="s">
        <v>47</v>
      </c>
    </row>
    <row r="434" spans="1:26" x14ac:dyDescent="0.35">
      <c r="A434" s="7" t="s">
        <v>868</v>
      </c>
      <c r="B434" s="8">
        <v>46009</v>
      </c>
      <c r="C434" s="7" t="s">
        <v>174</v>
      </c>
      <c r="D434" s="7" t="s">
        <v>89</v>
      </c>
      <c r="E434" s="7" t="s">
        <v>43</v>
      </c>
      <c r="F434" s="7">
        <v>60</v>
      </c>
      <c r="G434" s="7" t="s">
        <v>74</v>
      </c>
      <c r="H434" s="7" t="s">
        <v>31</v>
      </c>
      <c r="I434" s="7" t="s">
        <v>74</v>
      </c>
      <c r="J434" s="7" t="s">
        <v>125</v>
      </c>
      <c r="K434" s="7">
        <v>2</v>
      </c>
      <c r="L434" s="7">
        <v>34809</v>
      </c>
      <c r="M434" s="7">
        <v>15</v>
      </c>
      <c r="N434" s="7">
        <v>10442.700000000001</v>
      </c>
      <c r="O434" s="7">
        <v>10651.55</v>
      </c>
      <c r="P434" s="7">
        <v>154</v>
      </c>
      <c r="Q434" s="7">
        <v>69980.850000000006</v>
      </c>
      <c r="R434" s="7" t="s">
        <v>33</v>
      </c>
      <c r="S434" s="7" t="s">
        <v>63</v>
      </c>
      <c r="T434" s="7" t="s">
        <v>70</v>
      </c>
      <c r="U434" s="7" t="s">
        <v>56</v>
      </c>
      <c r="V434" s="7" t="s">
        <v>57</v>
      </c>
      <c r="W434" s="7">
        <v>8</v>
      </c>
      <c r="X434" s="7" t="s">
        <v>38</v>
      </c>
      <c r="Y434" s="7">
        <v>5</v>
      </c>
      <c r="Z434" s="7" t="s">
        <v>47</v>
      </c>
    </row>
    <row r="435" spans="1:26" x14ac:dyDescent="0.35">
      <c r="A435" s="7" t="s">
        <v>869</v>
      </c>
      <c r="B435" s="8">
        <v>45784</v>
      </c>
      <c r="C435" s="7" t="s">
        <v>870</v>
      </c>
      <c r="D435" s="7" t="s">
        <v>80</v>
      </c>
      <c r="E435" s="7" t="s">
        <v>29</v>
      </c>
      <c r="F435" s="7">
        <v>50</v>
      </c>
      <c r="G435" s="7" t="s">
        <v>74</v>
      </c>
      <c r="H435" s="7" t="s">
        <v>31</v>
      </c>
      <c r="I435" s="7" t="s">
        <v>74</v>
      </c>
      <c r="J435" s="7" t="s">
        <v>102</v>
      </c>
      <c r="K435" s="7">
        <v>3</v>
      </c>
      <c r="L435" s="7">
        <v>4209</v>
      </c>
      <c r="M435" s="7">
        <v>10</v>
      </c>
      <c r="N435" s="7">
        <v>1262.7</v>
      </c>
      <c r="O435" s="7">
        <v>2045.57</v>
      </c>
      <c r="P435" s="7">
        <v>362</v>
      </c>
      <c r="Q435" s="7">
        <v>13771.87</v>
      </c>
      <c r="R435" s="7" t="s">
        <v>33</v>
      </c>
      <c r="S435" s="7" t="s">
        <v>34</v>
      </c>
      <c r="T435" s="7" t="s">
        <v>55</v>
      </c>
      <c r="U435" s="7" t="s">
        <v>56</v>
      </c>
      <c r="V435" s="7" t="s">
        <v>57</v>
      </c>
      <c r="W435" s="7">
        <v>9</v>
      </c>
      <c r="X435" s="7" t="s">
        <v>47</v>
      </c>
      <c r="Y435" s="7">
        <v>4</v>
      </c>
      <c r="Z435" s="7" t="s">
        <v>91</v>
      </c>
    </row>
    <row r="436" spans="1:26" x14ac:dyDescent="0.35">
      <c r="A436" s="7" t="s">
        <v>871</v>
      </c>
      <c r="B436" s="8">
        <v>46083</v>
      </c>
      <c r="C436" s="7" t="s">
        <v>872</v>
      </c>
      <c r="D436" s="7" t="s">
        <v>42</v>
      </c>
      <c r="E436" s="7" t="s">
        <v>43</v>
      </c>
      <c r="F436" s="7">
        <v>44</v>
      </c>
      <c r="G436" s="7" t="s">
        <v>44</v>
      </c>
      <c r="H436" s="7" t="s">
        <v>31</v>
      </c>
      <c r="I436" s="7" t="s">
        <v>44</v>
      </c>
      <c r="J436" s="7" t="s">
        <v>75</v>
      </c>
      <c r="K436" s="7">
        <v>1</v>
      </c>
      <c r="L436" s="7">
        <v>42001</v>
      </c>
      <c r="M436" s="7">
        <v>5</v>
      </c>
      <c r="N436" s="7">
        <v>2100.0500000000002</v>
      </c>
      <c r="O436" s="7">
        <v>7182.17</v>
      </c>
      <c r="P436" s="7">
        <v>105</v>
      </c>
      <c r="Q436" s="7">
        <v>47188.12</v>
      </c>
      <c r="R436" s="7" t="s">
        <v>33</v>
      </c>
      <c r="S436" s="7" t="s">
        <v>34</v>
      </c>
      <c r="T436" s="7" t="s">
        <v>84</v>
      </c>
      <c r="U436" s="7" t="s">
        <v>85</v>
      </c>
      <c r="V436" s="7" t="s">
        <v>86</v>
      </c>
      <c r="W436" s="7">
        <v>2</v>
      </c>
      <c r="X436" s="7" t="s">
        <v>38</v>
      </c>
      <c r="Y436" s="7">
        <v>4</v>
      </c>
      <c r="Z436" s="7" t="s">
        <v>58</v>
      </c>
    </row>
    <row r="437" spans="1:26" x14ac:dyDescent="0.35">
      <c r="A437" s="7" t="s">
        <v>873</v>
      </c>
      <c r="B437" s="8">
        <v>45910</v>
      </c>
      <c r="C437" s="7" t="s">
        <v>874</v>
      </c>
      <c r="D437" s="7" t="s">
        <v>61</v>
      </c>
      <c r="E437" s="7" t="s">
        <v>43</v>
      </c>
      <c r="F437" s="7">
        <v>18</v>
      </c>
      <c r="G437" s="7" t="s">
        <v>94</v>
      </c>
      <c r="H437" s="7" t="s">
        <v>31</v>
      </c>
      <c r="I437" s="7" t="s">
        <v>94</v>
      </c>
      <c r="J437" s="7" t="s">
        <v>53</v>
      </c>
      <c r="K437" s="7">
        <v>3</v>
      </c>
      <c r="L437" s="7">
        <v>49226</v>
      </c>
      <c r="M437" s="7">
        <v>20</v>
      </c>
      <c r="N437" s="7">
        <v>29535.599999999999</v>
      </c>
      <c r="O437" s="7">
        <v>21265.63</v>
      </c>
      <c r="P437" s="7">
        <v>215</v>
      </c>
      <c r="Q437" s="7">
        <v>139623.03</v>
      </c>
      <c r="R437" s="7" t="s">
        <v>54</v>
      </c>
      <c r="S437" s="7" t="s">
        <v>63</v>
      </c>
      <c r="T437" s="7" t="s">
        <v>55</v>
      </c>
      <c r="U437" s="7" t="s">
        <v>56</v>
      </c>
      <c r="V437" s="7" t="s">
        <v>57</v>
      </c>
      <c r="W437" s="7">
        <v>7</v>
      </c>
      <c r="X437" s="7" t="s">
        <v>47</v>
      </c>
      <c r="Y437" s="7">
        <v>5</v>
      </c>
      <c r="Z437" s="7" t="s">
        <v>58</v>
      </c>
    </row>
    <row r="438" spans="1:26" x14ac:dyDescent="0.35">
      <c r="A438" s="7" t="s">
        <v>875</v>
      </c>
      <c r="B438" s="8">
        <v>45995</v>
      </c>
      <c r="C438" s="7" t="s">
        <v>876</v>
      </c>
      <c r="D438" s="7" t="s">
        <v>80</v>
      </c>
      <c r="E438" s="7" t="s">
        <v>29</v>
      </c>
      <c r="F438" s="7">
        <v>21</v>
      </c>
      <c r="G438" s="7" t="s">
        <v>90</v>
      </c>
      <c r="H438" s="7" t="s">
        <v>31</v>
      </c>
      <c r="I438" s="7" t="s">
        <v>90</v>
      </c>
      <c r="J438" s="7" t="s">
        <v>69</v>
      </c>
      <c r="K438" s="7">
        <v>1</v>
      </c>
      <c r="L438" s="7">
        <v>5104</v>
      </c>
      <c r="M438" s="7">
        <v>20</v>
      </c>
      <c r="N438" s="7">
        <v>1020.8</v>
      </c>
      <c r="O438" s="7">
        <v>734.98</v>
      </c>
      <c r="P438" s="7">
        <v>17</v>
      </c>
      <c r="Q438" s="7">
        <v>4835.18</v>
      </c>
      <c r="R438" s="7" t="s">
        <v>33</v>
      </c>
      <c r="S438" s="7" t="s">
        <v>34</v>
      </c>
      <c r="T438" s="7" t="s">
        <v>55</v>
      </c>
      <c r="U438" s="7" t="s">
        <v>56</v>
      </c>
      <c r="V438" s="7" t="s">
        <v>57</v>
      </c>
      <c r="W438" s="7">
        <v>2</v>
      </c>
      <c r="X438" s="7" t="s">
        <v>47</v>
      </c>
      <c r="Y438" s="7">
        <v>5</v>
      </c>
      <c r="Z438" s="7" t="s">
        <v>91</v>
      </c>
    </row>
    <row r="439" spans="1:26" x14ac:dyDescent="0.35">
      <c r="A439" s="7" t="s">
        <v>877</v>
      </c>
      <c r="B439" s="8">
        <v>45964</v>
      </c>
      <c r="C439" s="7" t="s">
        <v>469</v>
      </c>
      <c r="D439" s="7" t="s">
        <v>28</v>
      </c>
      <c r="E439" s="7" t="s">
        <v>29</v>
      </c>
      <c r="F439" s="7">
        <v>38</v>
      </c>
      <c r="G439" s="7" t="s">
        <v>139</v>
      </c>
      <c r="H439" s="7" t="s">
        <v>31</v>
      </c>
      <c r="I439" s="7" t="s">
        <v>139</v>
      </c>
      <c r="J439" s="7" t="s">
        <v>62</v>
      </c>
      <c r="K439" s="7">
        <v>5</v>
      </c>
      <c r="L439" s="7">
        <v>27737</v>
      </c>
      <c r="M439" s="7">
        <v>5</v>
      </c>
      <c r="N439" s="7">
        <v>6934.25</v>
      </c>
      <c r="O439" s="7">
        <v>23715.13</v>
      </c>
      <c r="P439" s="7">
        <v>280</v>
      </c>
      <c r="Q439" s="7">
        <v>155745.89000000001</v>
      </c>
      <c r="R439" s="7" t="s">
        <v>45</v>
      </c>
      <c r="S439" s="7" t="s">
        <v>63</v>
      </c>
      <c r="T439" s="7" t="s">
        <v>46</v>
      </c>
      <c r="U439" s="7" t="s">
        <v>36</v>
      </c>
      <c r="V439" s="7" t="s">
        <v>37</v>
      </c>
      <c r="W439" s="7">
        <v>1</v>
      </c>
      <c r="X439" s="7" t="s">
        <v>47</v>
      </c>
      <c r="Y439" s="7">
        <v>3</v>
      </c>
      <c r="Z439" s="7" t="s">
        <v>39</v>
      </c>
    </row>
    <row r="440" spans="1:26" x14ac:dyDescent="0.35">
      <c r="A440" s="7" t="s">
        <v>878</v>
      </c>
      <c r="B440" s="8">
        <v>45961</v>
      </c>
      <c r="C440" s="7" t="s">
        <v>879</v>
      </c>
      <c r="D440" s="7" t="s">
        <v>61</v>
      </c>
      <c r="E440" s="7" t="s">
        <v>43</v>
      </c>
      <c r="F440" s="7">
        <v>31</v>
      </c>
      <c r="G440" s="7" t="s">
        <v>30</v>
      </c>
      <c r="H440" s="7" t="s">
        <v>31</v>
      </c>
      <c r="I440" s="7" t="s">
        <v>30</v>
      </c>
      <c r="J440" s="7" t="s">
        <v>69</v>
      </c>
      <c r="K440" s="7">
        <v>2</v>
      </c>
      <c r="L440" s="7">
        <v>2476</v>
      </c>
      <c r="M440" s="7">
        <v>5</v>
      </c>
      <c r="N440" s="7">
        <v>247.6</v>
      </c>
      <c r="O440" s="7">
        <v>846.79</v>
      </c>
      <c r="P440" s="7">
        <v>332</v>
      </c>
      <c r="Q440" s="7">
        <v>5883.19</v>
      </c>
      <c r="R440" s="7" t="s">
        <v>83</v>
      </c>
      <c r="S440" s="7" t="s">
        <v>34</v>
      </c>
      <c r="T440" s="7" t="s">
        <v>55</v>
      </c>
      <c r="U440" s="7" t="s">
        <v>56</v>
      </c>
      <c r="V440" s="7" t="s">
        <v>57</v>
      </c>
      <c r="W440" s="7">
        <v>10</v>
      </c>
      <c r="X440" s="7" t="s">
        <v>38</v>
      </c>
      <c r="Y440" s="7">
        <v>4</v>
      </c>
      <c r="Z440" s="7" t="s">
        <v>47</v>
      </c>
    </row>
    <row r="441" spans="1:26" x14ac:dyDescent="0.35">
      <c r="A441" s="7" t="s">
        <v>880</v>
      </c>
      <c r="B441" s="8">
        <v>46044</v>
      </c>
      <c r="C441" s="7" t="s">
        <v>881</v>
      </c>
      <c r="D441" s="7" t="s">
        <v>66</v>
      </c>
      <c r="E441" s="7" t="s">
        <v>43</v>
      </c>
      <c r="F441" s="7">
        <v>46</v>
      </c>
      <c r="G441" s="7" t="s">
        <v>51</v>
      </c>
      <c r="H441" s="7" t="s">
        <v>52</v>
      </c>
      <c r="I441" s="7" t="s">
        <v>51</v>
      </c>
      <c r="J441" s="7" t="s">
        <v>75</v>
      </c>
      <c r="K441" s="7">
        <v>5</v>
      </c>
      <c r="L441" s="7">
        <v>41823</v>
      </c>
      <c r="M441" s="7">
        <v>10</v>
      </c>
      <c r="N441" s="7">
        <v>20911.5</v>
      </c>
      <c r="O441" s="7">
        <v>33876.629999999997</v>
      </c>
      <c r="P441" s="7">
        <v>228</v>
      </c>
      <c r="Q441" s="7">
        <v>222308.13</v>
      </c>
      <c r="R441" s="7" t="s">
        <v>54</v>
      </c>
      <c r="S441" s="7" t="s">
        <v>34</v>
      </c>
      <c r="T441" s="7" t="s">
        <v>76</v>
      </c>
      <c r="U441" s="7" t="s">
        <v>77</v>
      </c>
      <c r="V441" s="7" t="s">
        <v>57</v>
      </c>
      <c r="W441" s="7">
        <v>1</v>
      </c>
      <c r="X441" s="7" t="s">
        <v>38</v>
      </c>
      <c r="Y441" s="7">
        <v>5</v>
      </c>
      <c r="Z441" s="7" t="s">
        <v>58</v>
      </c>
    </row>
    <row r="442" spans="1:26" x14ac:dyDescent="0.35">
      <c r="A442" s="7" t="s">
        <v>882</v>
      </c>
      <c r="B442" s="8">
        <v>45986</v>
      </c>
      <c r="C442" s="7" t="s">
        <v>883</v>
      </c>
      <c r="D442" s="7" t="s">
        <v>73</v>
      </c>
      <c r="E442" s="7" t="s">
        <v>29</v>
      </c>
      <c r="F442" s="7">
        <v>28</v>
      </c>
      <c r="G442" s="7" t="s">
        <v>30</v>
      </c>
      <c r="H442" s="7" t="s">
        <v>31</v>
      </c>
      <c r="I442" s="7" t="s">
        <v>30</v>
      </c>
      <c r="J442" s="7" t="s">
        <v>112</v>
      </c>
      <c r="K442" s="7">
        <v>4</v>
      </c>
      <c r="L442" s="7">
        <v>24006</v>
      </c>
      <c r="M442" s="7">
        <v>0</v>
      </c>
      <c r="N442" s="7">
        <v>0</v>
      </c>
      <c r="O442" s="7">
        <v>17284.32</v>
      </c>
      <c r="P442" s="7">
        <v>134</v>
      </c>
      <c r="Q442" s="7">
        <v>113442.32</v>
      </c>
      <c r="R442" s="7" t="s">
        <v>45</v>
      </c>
      <c r="S442" s="7" t="s">
        <v>34</v>
      </c>
      <c r="T442" s="7" t="s">
        <v>46</v>
      </c>
      <c r="U442" s="7" t="s">
        <v>36</v>
      </c>
      <c r="V442" s="7" t="s">
        <v>37</v>
      </c>
      <c r="W442" s="7">
        <v>2</v>
      </c>
      <c r="X442" s="7" t="s">
        <v>47</v>
      </c>
      <c r="Y442" s="7">
        <v>5</v>
      </c>
      <c r="Z442" s="7" t="s">
        <v>39</v>
      </c>
    </row>
    <row r="443" spans="1:26" x14ac:dyDescent="0.35">
      <c r="A443" s="7" t="s">
        <v>884</v>
      </c>
      <c r="B443" s="8">
        <v>45868</v>
      </c>
      <c r="C443" s="7" t="s">
        <v>713</v>
      </c>
      <c r="D443" s="7" t="s">
        <v>28</v>
      </c>
      <c r="E443" s="7" t="s">
        <v>43</v>
      </c>
      <c r="F443" s="7">
        <v>44</v>
      </c>
      <c r="G443" s="7" t="s">
        <v>90</v>
      </c>
      <c r="H443" s="7" t="s">
        <v>31</v>
      </c>
      <c r="I443" s="7" t="s">
        <v>90</v>
      </c>
      <c r="J443" s="7" t="s">
        <v>32</v>
      </c>
      <c r="K443" s="7">
        <v>5</v>
      </c>
      <c r="L443" s="7">
        <v>23260</v>
      </c>
      <c r="M443" s="7">
        <v>10</v>
      </c>
      <c r="N443" s="7">
        <v>11630</v>
      </c>
      <c r="O443" s="7">
        <v>18840.599999999999</v>
      </c>
      <c r="P443" s="7">
        <v>403</v>
      </c>
      <c r="Q443" s="7">
        <v>123913.60000000001</v>
      </c>
      <c r="R443" s="7" t="s">
        <v>83</v>
      </c>
      <c r="S443" s="7" t="s">
        <v>34</v>
      </c>
      <c r="T443" s="7" t="s">
        <v>70</v>
      </c>
      <c r="U443" s="7" t="s">
        <v>56</v>
      </c>
      <c r="V443" s="7" t="s">
        <v>57</v>
      </c>
      <c r="W443" s="7">
        <v>10</v>
      </c>
      <c r="X443" s="7" t="s">
        <v>47</v>
      </c>
      <c r="Y443" s="7">
        <v>2</v>
      </c>
      <c r="Z443" s="7" t="s">
        <v>58</v>
      </c>
    </row>
    <row r="444" spans="1:26" x14ac:dyDescent="0.35">
      <c r="A444" s="7" t="s">
        <v>885</v>
      </c>
      <c r="B444" s="8">
        <v>46020</v>
      </c>
      <c r="C444" s="7" t="s">
        <v>886</v>
      </c>
      <c r="D444" s="7" t="s">
        <v>42</v>
      </c>
      <c r="E444" s="7" t="s">
        <v>43</v>
      </c>
      <c r="F444" s="7">
        <v>36</v>
      </c>
      <c r="G444" s="7" t="s">
        <v>44</v>
      </c>
      <c r="H444" s="7" t="s">
        <v>31</v>
      </c>
      <c r="I444" s="7" t="s">
        <v>44</v>
      </c>
      <c r="J444" s="7" t="s">
        <v>150</v>
      </c>
      <c r="K444" s="7">
        <v>5</v>
      </c>
      <c r="L444" s="7">
        <v>3544</v>
      </c>
      <c r="M444" s="7">
        <v>0</v>
      </c>
      <c r="N444" s="7">
        <v>0</v>
      </c>
      <c r="O444" s="7">
        <v>3189.6</v>
      </c>
      <c r="P444" s="7">
        <v>294</v>
      </c>
      <c r="Q444" s="7">
        <v>21203.599999999999</v>
      </c>
      <c r="R444" s="7" t="s">
        <v>33</v>
      </c>
      <c r="S444" s="7" t="s">
        <v>63</v>
      </c>
      <c r="T444" s="7" t="s">
        <v>84</v>
      </c>
      <c r="U444" s="7" t="s">
        <v>85</v>
      </c>
      <c r="V444" s="7" t="s">
        <v>86</v>
      </c>
      <c r="W444" s="7">
        <v>2</v>
      </c>
      <c r="X444" s="7" t="s">
        <v>47</v>
      </c>
      <c r="Y444" s="7">
        <v>1</v>
      </c>
      <c r="Z444" s="7" t="s">
        <v>91</v>
      </c>
    </row>
    <row r="445" spans="1:26" x14ac:dyDescent="0.35">
      <c r="A445" s="7" t="s">
        <v>887</v>
      </c>
      <c r="B445" s="8">
        <v>46023</v>
      </c>
      <c r="C445" s="7" t="s">
        <v>888</v>
      </c>
      <c r="D445" s="7" t="s">
        <v>89</v>
      </c>
      <c r="E445" s="7" t="s">
        <v>43</v>
      </c>
      <c r="F445" s="7">
        <v>57</v>
      </c>
      <c r="G445" s="7" t="s">
        <v>74</v>
      </c>
      <c r="H445" s="7" t="s">
        <v>31</v>
      </c>
      <c r="I445" s="7" t="s">
        <v>74</v>
      </c>
      <c r="J445" s="7" t="s">
        <v>125</v>
      </c>
      <c r="K445" s="7">
        <v>3</v>
      </c>
      <c r="L445" s="7">
        <v>45381</v>
      </c>
      <c r="M445" s="7">
        <v>15</v>
      </c>
      <c r="N445" s="7">
        <v>20421.45</v>
      </c>
      <c r="O445" s="7">
        <v>20829.88</v>
      </c>
      <c r="P445" s="7">
        <v>110</v>
      </c>
      <c r="Q445" s="7">
        <v>136661.43</v>
      </c>
      <c r="R445" s="7" t="s">
        <v>54</v>
      </c>
      <c r="S445" s="7" t="s">
        <v>34</v>
      </c>
      <c r="T445" s="7" t="s">
        <v>95</v>
      </c>
      <c r="U445" s="7" t="s">
        <v>96</v>
      </c>
      <c r="V445" s="7" t="s">
        <v>57</v>
      </c>
      <c r="W445" s="7">
        <v>6</v>
      </c>
      <c r="X445" s="7" t="s">
        <v>47</v>
      </c>
      <c r="Y445" s="7">
        <v>3</v>
      </c>
      <c r="Z445" s="7" t="s">
        <v>47</v>
      </c>
    </row>
    <row r="446" spans="1:26" x14ac:dyDescent="0.35">
      <c r="A446" s="7" t="s">
        <v>889</v>
      </c>
      <c r="B446" s="8">
        <v>46010</v>
      </c>
      <c r="C446" s="7" t="s">
        <v>890</v>
      </c>
      <c r="D446" s="7" t="s">
        <v>28</v>
      </c>
      <c r="E446" s="7" t="s">
        <v>29</v>
      </c>
      <c r="F446" s="7">
        <v>52</v>
      </c>
      <c r="G446" s="7" t="s">
        <v>134</v>
      </c>
      <c r="H446" s="7" t="s">
        <v>31</v>
      </c>
      <c r="I446" s="7" t="s">
        <v>134</v>
      </c>
      <c r="J446" s="7" t="s">
        <v>201</v>
      </c>
      <c r="K446" s="7">
        <v>1</v>
      </c>
      <c r="L446" s="7">
        <v>12252</v>
      </c>
      <c r="M446" s="7">
        <v>5</v>
      </c>
      <c r="N446" s="7">
        <v>612.6</v>
      </c>
      <c r="O446" s="7">
        <v>2095.09</v>
      </c>
      <c r="P446" s="7">
        <v>379</v>
      </c>
      <c r="Q446" s="7">
        <v>14113.49</v>
      </c>
      <c r="R446" s="7" t="s">
        <v>33</v>
      </c>
      <c r="S446" s="7" t="s">
        <v>63</v>
      </c>
      <c r="T446" s="7" t="s">
        <v>35</v>
      </c>
      <c r="U446" s="7" t="s">
        <v>36</v>
      </c>
      <c r="V446" s="7" t="s">
        <v>37</v>
      </c>
      <c r="W446" s="7">
        <v>8</v>
      </c>
      <c r="X446" s="7" t="s">
        <v>38</v>
      </c>
      <c r="Y446" s="7">
        <v>1</v>
      </c>
      <c r="Z446" s="7" t="s">
        <v>91</v>
      </c>
    </row>
    <row r="447" spans="1:26" x14ac:dyDescent="0.35">
      <c r="A447" s="7" t="s">
        <v>891</v>
      </c>
      <c r="B447" s="8">
        <v>45914</v>
      </c>
      <c r="C447" s="7" t="s">
        <v>233</v>
      </c>
      <c r="D447" s="7" t="s">
        <v>73</v>
      </c>
      <c r="E447" s="7" t="s">
        <v>43</v>
      </c>
      <c r="F447" s="7">
        <v>47</v>
      </c>
      <c r="G447" s="7" t="s">
        <v>67</v>
      </c>
      <c r="H447" s="7" t="s">
        <v>68</v>
      </c>
      <c r="I447" s="7" t="s">
        <v>67</v>
      </c>
      <c r="J447" s="7" t="s">
        <v>125</v>
      </c>
      <c r="K447" s="7">
        <v>4</v>
      </c>
      <c r="L447" s="7">
        <v>30619</v>
      </c>
      <c r="M447" s="7">
        <v>0</v>
      </c>
      <c r="N447" s="7">
        <v>0</v>
      </c>
      <c r="O447" s="7">
        <v>22045.68</v>
      </c>
      <c r="P447" s="7">
        <v>231</v>
      </c>
      <c r="Q447" s="7">
        <v>144752.68</v>
      </c>
      <c r="R447" s="7" t="s">
        <v>45</v>
      </c>
      <c r="S447" s="7" t="s">
        <v>34</v>
      </c>
      <c r="T447" s="7" t="s">
        <v>70</v>
      </c>
      <c r="U447" s="7" t="s">
        <v>56</v>
      </c>
      <c r="V447" s="7" t="s">
        <v>57</v>
      </c>
      <c r="W447" s="7">
        <v>4</v>
      </c>
      <c r="X447" s="7" t="s">
        <v>38</v>
      </c>
      <c r="Y447" s="7">
        <v>2</v>
      </c>
      <c r="Z447" s="7" t="s">
        <v>47</v>
      </c>
    </row>
    <row r="448" spans="1:26" x14ac:dyDescent="0.35">
      <c r="A448" s="7" t="s">
        <v>892</v>
      </c>
      <c r="B448" s="8">
        <v>46084</v>
      </c>
      <c r="C448" s="7" t="s">
        <v>521</v>
      </c>
      <c r="D448" s="7" t="s">
        <v>42</v>
      </c>
      <c r="E448" s="7" t="s">
        <v>43</v>
      </c>
      <c r="F448" s="7">
        <v>20</v>
      </c>
      <c r="G448" s="7" t="s">
        <v>30</v>
      </c>
      <c r="H448" s="7" t="s">
        <v>31</v>
      </c>
      <c r="I448" s="7" t="s">
        <v>30</v>
      </c>
      <c r="J448" s="7" t="s">
        <v>53</v>
      </c>
      <c r="K448" s="7">
        <v>1</v>
      </c>
      <c r="L448" s="7">
        <v>23553</v>
      </c>
      <c r="M448" s="7">
        <v>20</v>
      </c>
      <c r="N448" s="7">
        <v>4710.6000000000004</v>
      </c>
      <c r="O448" s="7">
        <v>3391.63</v>
      </c>
      <c r="P448" s="7">
        <v>243</v>
      </c>
      <c r="Q448" s="7">
        <v>22477.03</v>
      </c>
      <c r="R448" s="7" t="s">
        <v>45</v>
      </c>
      <c r="S448" s="7" t="s">
        <v>34</v>
      </c>
      <c r="T448" s="7" t="s">
        <v>35</v>
      </c>
      <c r="U448" s="7" t="s">
        <v>36</v>
      </c>
      <c r="V448" s="7" t="s">
        <v>37</v>
      </c>
      <c r="W448" s="7">
        <v>8</v>
      </c>
      <c r="X448" s="7" t="s">
        <v>47</v>
      </c>
      <c r="Y448" s="7">
        <v>4</v>
      </c>
      <c r="Z448" s="7" t="s">
        <v>91</v>
      </c>
    </row>
    <row r="449" spans="1:26" x14ac:dyDescent="0.35">
      <c r="A449" s="7" t="s">
        <v>893</v>
      </c>
      <c r="B449" s="8">
        <v>45863</v>
      </c>
      <c r="C449" s="7" t="s">
        <v>894</v>
      </c>
      <c r="D449" s="7" t="s">
        <v>89</v>
      </c>
      <c r="E449" s="7" t="s">
        <v>43</v>
      </c>
      <c r="F449" s="7">
        <v>52</v>
      </c>
      <c r="G449" s="7" t="s">
        <v>44</v>
      </c>
      <c r="H449" s="7" t="s">
        <v>31</v>
      </c>
      <c r="I449" s="7" t="s">
        <v>44</v>
      </c>
      <c r="J449" s="7" t="s">
        <v>53</v>
      </c>
      <c r="K449" s="7">
        <v>2</v>
      </c>
      <c r="L449" s="7">
        <v>6603</v>
      </c>
      <c r="M449" s="7">
        <v>5</v>
      </c>
      <c r="N449" s="7">
        <v>660.3</v>
      </c>
      <c r="O449" s="7">
        <v>2258.23</v>
      </c>
      <c r="P449" s="7">
        <v>343</v>
      </c>
      <c r="Q449" s="7">
        <v>15146.93</v>
      </c>
      <c r="R449" s="7" t="s">
        <v>45</v>
      </c>
      <c r="S449" s="7" t="s">
        <v>34</v>
      </c>
      <c r="T449" s="7" t="s">
        <v>46</v>
      </c>
      <c r="U449" s="7" t="s">
        <v>36</v>
      </c>
      <c r="V449" s="7" t="s">
        <v>37</v>
      </c>
      <c r="W449" s="7">
        <v>7</v>
      </c>
      <c r="X449" s="7" t="s">
        <v>47</v>
      </c>
      <c r="Y449" s="7">
        <v>3</v>
      </c>
      <c r="Z449" s="7" t="s">
        <v>47</v>
      </c>
    </row>
    <row r="450" spans="1:26" x14ac:dyDescent="0.35">
      <c r="A450" s="7" t="s">
        <v>895</v>
      </c>
      <c r="B450" s="8">
        <v>45929</v>
      </c>
      <c r="C450" s="7" t="s">
        <v>523</v>
      </c>
      <c r="D450" s="7" t="s">
        <v>50</v>
      </c>
      <c r="E450" s="7" t="s">
        <v>43</v>
      </c>
      <c r="F450" s="7">
        <v>28</v>
      </c>
      <c r="G450" s="7" t="s">
        <v>67</v>
      </c>
      <c r="H450" s="7" t="s">
        <v>68</v>
      </c>
      <c r="I450" s="7" t="s">
        <v>67</v>
      </c>
      <c r="J450" s="7" t="s">
        <v>53</v>
      </c>
      <c r="K450" s="7">
        <v>4</v>
      </c>
      <c r="L450" s="7">
        <v>22851</v>
      </c>
      <c r="M450" s="7">
        <v>20</v>
      </c>
      <c r="N450" s="7">
        <v>18280.8</v>
      </c>
      <c r="O450" s="7">
        <v>13162.18</v>
      </c>
      <c r="P450" s="7">
        <v>359</v>
      </c>
      <c r="Q450" s="7">
        <v>86644.38</v>
      </c>
      <c r="R450" s="7" t="s">
        <v>45</v>
      </c>
      <c r="S450" s="7" t="s">
        <v>34</v>
      </c>
      <c r="T450" s="7" t="s">
        <v>84</v>
      </c>
      <c r="U450" s="7" t="s">
        <v>85</v>
      </c>
      <c r="V450" s="7" t="s">
        <v>86</v>
      </c>
      <c r="W450" s="7">
        <v>7</v>
      </c>
      <c r="X450" s="7" t="s">
        <v>47</v>
      </c>
      <c r="Y450" s="7">
        <v>3</v>
      </c>
      <c r="Z450" s="7" t="s">
        <v>47</v>
      </c>
    </row>
    <row r="451" spans="1:26" x14ac:dyDescent="0.35">
      <c r="A451" s="7" t="s">
        <v>896</v>
      </c>
      <c r="B451" s="8">
        <v>45761</v>
      </c>
      <c r="C451" s="7" t="s">
        <v>897</v>
      </c>
      <c r="D451" s="7" t="s">
        <v>28</v>
      </c>
      <c r="E451" s="7" t="s">
        <v>29</v>
      </c>
      <c r="F451" s="7">
        <v>36</v>
      </c>
      <c r="G451" s="7" t="s">
        <v>134</v>
      </c>
      <c r="H451" s="7" t="s">
        <v>31</v>
      </c>
      <c r="I451" s="7" t="s">
        <v>134</v>
      </c>
      <c r="J451" s="7" t="s">
        <v>69</v>
      </c>
      <c r="K451" s="7">
        <v>1</v>
      </c>
      <c r="L451" s="7">
        <v>25609</v>
      </c>
      <c r="M451" s="7">
        <v>5</v>
      </c>
      <c r="N451" s="7">
        <v>1280.45</v>
      </c>
      <c r="O451" s="7">
        <v>4379.1400000000003</v>
      </c>
      <c r="P451" s="7">
        <v>97</v>
      </c>
      <c r="Q451" s="7">
        <v>28804.69</v>
      </c>
      <c r="R451" s="7" t="s">
        <v>54</v>
      </c>
      <c r="S451" s="7" t="s">
        <v>34</v>
      </c>
      <c r="T451" s="7" t="s">
        <v>70</v>
      </c>
      <c r="U451" s="7" t="s">
        <v>56</v>
      </c>
      <c r="V451" s="7" t="s">
        <v>57</v>
      </c>
      <c r="W451" s="7">
        <v>1</v>
      </c>
      <c r="X451" s="7" t="s">
        <v>38</v>
      </c>
      <c r="Y451" s="7">
        <v>5</v>
      </c>
      <c r="Z451" s="7" t="s">
        <v>47</v>
      </c>
    </row>
    <row r="452" spans="1:26" x14ac:dyDescent="0.35">
      <c r="A452" s="7" t="s">
        <v>898</v>
      </c>
      <c r="B452" s="8">
        <v>45938</v>
      </c>
      <c r="C452" s="7" t="s">
        <v>899</v>
      </c>
      <c r="D452" s="7" t="s">
        <v>28</v>
      </c>
      <c r="E452" s="7" t="s">
        <v>43</v>
      </c>
      <c r="F452" s="7">
        <v>39</v>
      </c>
      <c r="G452" s="7" t="s">
        <v>30</v>
      </c>
      <c r="H452" s="7" t="s">
        <v>31</v>
      </c>
      <c r="I452" s="7" t="s">
        <v>30</v>
      </c>
      <c r="J452" s="7" t="s">
        <v>102</v>
      </c>
      <c r="K452" s="7">
        <v>2</v>
      </c>
      <c r="L452" s="7">
        <v>14636</v>
      </c>
      <c r="M452" s="7">
        <v>5</v>
      </c>
      <c r="N452" s="7">
        <v>1463.6</v>
      </c>
      <c r="O452" s="7">
        <v>5005.51</v>
      </c>
      <c r="P452" s="7">
        <v>189</v>
      </c>
      <c r="Q452" s="7">
        <v>33002.910000000003</v>
      </c>
      <c r="R452" s="7" t="s">
        <v>83</v>
      </c>
      <c r="S452" s="7" t="s">
        <v>63</v>
      </c>
      <c r="T452" s="7" t="s">
        <v>35</v>
      </c>
      <c r="U452" s="7" t="s">
        <v>36</v>
      </c>
      <c r="V452" s="7" t="s">
        <v>37</v>
      </c>
      <c r="W452" s="7">
        <v>2</v>
      </c>
      <c r="X452" s="7" t="s">
        <v>38</v>
      </c>
      <c r="Y452" s="7">
        <v>4</v>
      </c>
      <c r="Z452" s="7" t="s">
        <v>47</v>
      </c>
    </row>
    <row r="453" spans="1:26" x14ac:dyDescent="0.35">
      <c r="A453" s="7" t="s">
        <v>900</v>
      </c>
      <c r="B453" s="8">
        <v>45938</v>
      </c>
      <c r="C453" s="7" t="s">
        <v>901</v>
      </c>
      <c r="D453" s="7" t="s">
        <v>66</v>
      </c>
      <c r="E453" s="7" t="s">
        <v>43</v>
      </c>
      <c r="F453" s="7">
        <v>47</v>
      </c>
      <c r="G453" s="7" t="s">
        <v>44</v>
      </c>
      <c r="H453" s="7" t="s">
        <v>31</v>
      </c>
      <c r="I453" s="7" t="s">
        <v>44</v>
      </c>
      <c r="J453" s="7" t="s">
        <v>62</v>
      </c>
      <c r="K453" s="7">
        <v>2</v>
      </c>
      <c r="L453" s="7">
        <v>38206</v>
      </c>
      <c r="M453" s="7">
        <v>0</v>
      </c>
      <c r="N453" s="7">
        <v>0</v>
      </c>
      <c r="O453" s="7">
        <v>13754.16</v>
      </c>
      <c r="P453" s="7">
        <v>460</v>
      </c>
      <c r="Q453" s="7">
        <v>90626.16</v>
      </c>
      <c r="R453" s="7" t="s">
        <v>33</v>
      </c>
      <c r="S453" s="7" t="s">
        <v>34</v>
      </c>
      <c r="T453" s="7" t="s">
        <v>103</v>
      </c>
      <c r="U453" s="7" t="s">
        <v>103</v>
      </c>
      <c r="V453" s="7" t="s">
        <v>57</v>
      </c>
      <c r="W453" s="7">
        <v>7</v>
      </c>
      <c r="X453" s="7" t="s">
        <v>38</v>
      </c>
      <c r="Y453" s="7">
        <v>5</v>
      </c>
      <c r="Z453" s="7" t="s">
        <v>47</v>
      </c>
    </row>
    <row r="454" spans="1:26" x14ac:dyDescent="0.35">
      <c r="A454" s="7" t="s">
        <v>902</v>
      </c>
      <c r="B454" s="8">
        <v>45831</v>
      </c>
      <c r="C454" s="7" t="s">
        <v>235</v>
      </c>
      <c r="D454" s="7" t="s">
        <v>50</v>
      </c>
      <c r="E454" s="7" t="s">
        <v>43</v>
      </c>
      <c r="F454" s="7">
        <v>52</v>
      </c>
      <c r="G454" s="7" t="s">
        <v>30</v>
      </c>
      <c r="H454" s="7" t="s">
        <v>31</v>
      </c>
      <c r="I454" s="7" t="s">
        <v>30</v>
      </c>
      <c r="J454" s="7" t="s">
        <v>62</v>
      </c>
      <c r="K454" s="7">
        <v>4</v>
      </c>
      <c r="L454" s="7">
        <v>16160</v>
      </c>
      <c r="M454" s="7">
        <v>20</v>
      </c>
      <c r="N454" s="7">
        <v>12928</v>
      </c>
      <c r="O454" s="7">
        <v>9308.16</v>
      </c>
      <c r="P454" s="7">
        <v>422</v>
      </c>
      <c r="Q454" s="7">
        <v>61442.16</v>
      </c>
      <c r="R454" s="7" t="s">
        <v>33</v>
      </c>
      <c r="S454" s="7" t="s">
        <v>63</v>
      </c>
      <c r="T454" s="7" t="s">
        <v>84</v>
      </c>
      <c r="U454" s="7" t="s">
        <v>85</v>
      </c>
      <c r="V454" s="7" t="s">
        <v>86</v>
      </c>
      <c r="W454" s="7">
        <v>5</v>
      </c>
      <c r="X454" s="7" t="s">
        <v>38</v>
      </c>
      <c r="Y454" s="7">
        <v>1</v>
      </c>
      <c r="Z454" s="7" t="s">
        <v>58</v>
      </c>
    </row>
    <row r="455" spans="1:26" x14ac:dyDescent="0.35">
      <c r="A455" s="7" t="s">
        <v>903</v>
      </c>
      <c r="B455" s="8">
        <v>45998</v>
      </c>
      <c r="C455" s="7" t="s">
        <v>904</v>
      </c>
      <c r="D455" s="7" t="s">
        <v>108</v>
      </c>
      <c r="E455" s="7" t="s">
        <v>29</v>
      </c>
      <c r="F455" s="7">
        <v>32</v>
      </c>
      <c r="G455" s="7" t="s">
        <v>139</v>
      </c>
      <c r="H455" s="7" t="s">
        <v>31</v>
      </c>
      <c r="I455" s="7" t="s">
        <v>139</v>
      </c>
      <c r="J455" s="7" t="s">
        <v>125</v>
      </c>
      <c r="K455" s="7">
        <v>5</v>
      </c>
      <c r="L455" s="7">
        <v>31197</v>
      </c>
      <c r="M455" s="7">
        <v>15</v>
      </c>
      <c r="N455" s="7">
        <v>23397.75</v>
      </c>
      <c r="O455" s="7">
        <v>23865.7</v>
      </c>
      <c r="P455" s="7">
        <v>389</v>
      </c>
      <c r="Q455" s="7">
        <v>156841.95000000001</v>
      </c>
      <c r="R455" s="7" t="s">
        <v>33</v>
      </c>
      <c r="S455" s="7" t="s">
        <v>63</v>
      </c>
      <c r="T455" s="7" t="s">
        <v>95</v>
      </c>
      <c r="U455" s="7" t="s">
        <v>96</v>
      </c>
      <c r="V455" s="7" t="s">
        <v>57</v>
      </c>
      <c r="W455" s="7">
        <v>6</v>
      </c>
      <c r="X455" s="7" t="s">
        <v>38</v>
      </c>
      <c r="Y455" s="7">
        <v>2</v>
      </c>
      <c r="Z455" s="7" t="s">
        <v>39</v>
      </c>
    </row>
    <row r="456" spans="1:26" x14ac:dyDescent="0.35">
      <c r="A456" s="7" t="s">
        <v>905</v>
      </c>
      <c r="B456" s="8">
        <v>45911</v>
      </c>
      <c r="C456" s="7" t="s">
        <v>906</v>
      </c>
      <c r="D456" s="7" t="s">
        <v>108</v>
      </c>
      <c r="E456" s="7" t="s">
        <v>29</v>
      </c>
      <c r="F456" s="7">
        <v>29</v>
      </c>
      <c r="G456" s="7" t="s">
        <v>30</v>
      </c>
      <c r="H456" s="7" t="s">
        <v>31</v>
      </c>
      <c r="I456" s="7" t="s">
        <v>30</v>
      </c>
      <c r="J456" s="7" t="s">
        <v>62</v>
      </c>
      <c r="K456" s="7">
        <v>4</v>
      </c>
      <c r="L456" s="7">
        <v>10812</v>
      </c>
      <c r="M456" s="7">
        <v>0</v>
      </c>
      <c r="N456" s="7">
        <v>0</v>
      </c>
      <c r="O456" s="7">
        <v>7784.64</v>
      </c>
      <c r="P456" s="7">
        <v>76</v>
      </c>
      <c r="Q456" s="7">
        <v>51108.639999999999</v>
      </c>
      <c r="R456" s="7" t="s">
        <v>33</v>
      </c>
      <c r="S456" s="7" t="s">
        <v>34</v>
      </c>
      <c r="T456" s="7" t="s">
        <v>103</v>
      </c>
      <c r="U456" s="7" t="s">
        <v>103</v>
      </c>
      <c r="V456" s="7" t="s">
        <v>57</v>
      </c>
      <c r="W456" s="7">
        <v>6</v>
      </c>
      <c r="X456" s="7" t="s">
        <v>47</v>
      </c>
      <c r="Y456" s="7">
        <v>3</v>
      </c>
      <c r="Z456" s="7" t="s">
        <v>58</v>
      </c>
    </row>
    <row r="457" spans="1:26" x14ac:dyDescent="0.35">
      <c r="A457" s="7" t="s">
        <v>907</v>
      </c>
      <c r="B457" s="8">
        <v>46057</v>
      </c>
      <c r="C457" s="7" t="s">
        <v>890</v>
      </c>
      <c r="D457" s="7" t="s">
        <v>28</v>
      </c>
      <c r="E457" s="7" t="s">
        <v>29</v>
      </c>
      <c r="F457" s="7">
        <v>40</v>
      </c>
      <c r="G457" s="7" t="s">
        <v>139</v>
      </c>
      <c r="H457" s="7" t="s">
        <v>31</v>
      </c>
      <c r="I457" s="7" t="s">
        <v>139</v>
      </c>
      <c r="J457" s="7" t="s">
        <v>201</v>
      </c>
      <c r="K457" s="7">
        <v>1</v>
      </c>
      <c r="L457" s="7">
        <v>13238</v>
      </c>
      <c r="M457" s="7">
        <v>20</v>
      </c>
      <c r="N457" s="7">
        <v>2647.6</v>
      </c>
      <c r="O457" s="7">
        <v>1906.27</v>
      </c>
      <c r="P457" s="7">
        <v>33</v>
      </c>
      <c r="Q457" s="7">
        <v>12529.67</v>
      </c>
      <c r="R457" s="7" t="s">
        <v>33</v>
      </c>
      <c r="S457" s="7" t="s">
        <v>63</v>
      </c>
      <c r="T457" s="7" t="s">
        <v>84</v>
      </c>
      <c r="U457" s="7" t="s">
        <v>85</v>
      </c>
      <c r="V457" s="7" t="s">
        <v>86</v>
      </c>
      <c r="W457" s="7">
        <v>7</v>
      </c>
      <c r="X457" s="7" t="s">
        <v>47</v>
      </c>
      <c r="Y457" s="7">
        <v>1</v>
      </c>
      <c r="Z457" s="7" t="s">
        <v>58</v>
      </c>
    </row>
    <row r="458" spans="1:26" x14ac:dyDescent="0.35">
      <c r="A458" s="7" t="s">
        <v>908</v>
      </c>
      <c r="B458" s="8">
        <v>46047</v>
      </c>
      <c r="C458" s="7" t="s">
        <v>909</v>
      </c>
      <c r="D458" s="7" t="s">
        <v>80</v>
      </c>
      <c r="E458" s="7" t="s">
        <v>43</v>
      </c>
      <c r="F458" s="7">
        <v>44</v>
      </c>
      <c r="G458" s="7" t="s">
        <v>94</v>
      </c>
      <c r="H458" s="7" t="s">
        <v>31</v>
      </c>
      <c r="I458" s="7" t="s">
        <v>94</v>
      </c>
      <c r="J458" s="7" t="s">
        <v>69</v>
      </c>
      <c r="K458" s="7">
        <v>2</v>
      </c>
      <c r="L458" s="7">
        <v>19330</v>
      </c>
      <c r="M458" s="7">
        <v>5</v>
      </c>
      <c r="N458" s="7">
        <v>1933</v>
      </c>
      <c r="O458" s="7">
        <v>6610.86</v>
      </c>
      <c r="P458" s="7">
        <v>455</v>
      </c>
      <c r="Q458" s="7">
        <v>43792.86</v>
      </c>
      <c r="R458" s="7" t="s">
        <v>83</v>
      </c>
      <c r="S458" s="7" t="s">
        <v>34</v>
      </c>
      <c r="T458" s="7" t="s">
        <v>95</v>
      </c>
      <c r="U458" s="7" t="s">
        <v>96</v>
      </c>
      <c r="V458" s="7" t="s">
        <v>57</v>
      </c>
      <c r="W458" s="7">
        <v>10</v>
      </c>
      <c r="X458" s="7" t="s">
        <v>47</v>
      </c>
      <c r="Y458" s="7">
        <v>3</v>
      </c>
      <c r="Z458" s="7" t="s">
        <v>39</v>
      </c>
    </row>
    <row r="459" spans="1:26" x14ac:dyDescent="0.35">
      <c r="A459" s="7" t="s">
        <v>910</v>
      </c>
      <c r="B459" s="8">
        <v>45810</v>
      </c>
      <c r="C459" s="7" t="s">
        <v>911</v>
      </c>
      <c r="D459" s="7" t="s">
        <v>89</v>
      </c>
      <c r="E459" s="7" t="s">
        <v>29</v>
      </c>
      <c r="F459" s="7">
        <v>26</v>
      </c>
      <c r="G459" s="7" t="s">
        <v>74</v>
      </c>
      <c r="H459" s="7" t="s">
        <v>31</v>
      </c>
      <c r="I459" s="7" t="s">
        <v>74</v>
      </c>
      <c r="J459" s="7" t="s">
        <v>53</v>
      </c>
      <c r="K459" s="7">
        <v>5</v>
      </c>
      <c r="L459" s="7">
        <v>36209</v>
      </c>
      <c r="M459" s="7">
        <v>10</v>
      </c>
      <c r="N459" s="7">
        <v>18104.5</v>
      </c>
      <c r="O459" s="7">
        <v>29329.29</v>
      </c>
      <c r="P459" s="7">
        <v>361</v>
      </c>
      <c r="Q459" s="7">
        <v>192630.79</v>
      </c>
      <c r="R459" s="7" t="s">
        <v>45</v>
      </c>
      <c r="S459" s="7" t="s">
        <v>63</v>
      </c>
      <c r="T459" s="7" t="s">
        <v>76</v>
      </c>
      <c r="U459" s="7" t="s">
        <v>77</v>
      </c>
      <c r="V459" s="7" t="s">
        <v>57</v>
      </c>
      <c r="W459" s="7">
        <v>3</v>
      </c>
      <c r="X459" s="7" t="s">
        <v>38</v>
      </c>
      <c r="Y459" s="7">
        <v>3</v>
      </c>
      <c r="Z459" s="7" t="s">
        <v>91</v>
      </c>
    </row>
    <row r="460" spans="1:26" x14ac:dyDescent="0.35">
      <c r="A460" s="7" t="s">
        <v>912</v>
      </c>
      <c r="B460" s="8">
        <v>45970</v>
      </c>
      <c r="C460" s="7" t="s">
        <v>913</v>
      </c>
      <c r="D460" s="7" t="s">
        <v>28</v>
      </c>
      <c r="E460" s="7" t="s">
        <v>43</v>
      </c>
      <c r="F460" s="7">
        <v>48</v>
      </c>
      <c r="G460" s="7" t="s">
        <v>51</v>
      </c>
      <c r="H460" s="7" t="s">
        <v>52</v>
      </c>
      <c r="I460" s="7" t="s">
        <v>51</v>
      </c>
      <c r="J460" s="7" t="s">
        <v>75</v>
      </c>
      <c r="K460" s="7">
        <v>1</v>
      </c>
      <c r="L460" s="7">
        <v>29971</v>
      </c>
      <c r="M460" s="7">
        <v>10</v>
      </c>
      <c r="N460" s="7">
        <v>2997.1</v>
      </c>
      <c r="O460" s="7">
        <v>4855.3</v>
      </c>
      <c r="P460" s="7">
        <v>401</v>
      </c>
      <c r="Q460" s="7">
        <v>32230.2</v>
      </c>
      <c r="R460" s="7" t="s">
        <v>83</v>
      </c>
      <c r="S460" s="7" t="s">
        <v>63</v>
      </c>
      <c r="T460" s="7" t="s">
        <v>35</v>
      </c>
      <c r="U460" s="7" t="s">
        <v>36</v>
      </c>
      <c r="V460" s="7" t="s">
        <v>37</v>
      </c>
      <c r="W460" s="7">
        <v>3</v>
      </c>
      <c r="X460" s="7" t="s">
        <v>47</v>
      </c>
      <c r="Y460" s="7">
        <v>5</v>
      </c>
      <c r="Z460" s="7" t="s">
        <v>91</v>
      </c>
    </row>
    <row r="461" spans="1:26" x14ac:dyDescent="0.35">
      <c r="A461" s="7" t="s">
        <v>914</v>
      </c>
      <c r="B461" s="8">
        <v>45903</v>
      </c>
      <c r="C461" s="7" t="s">
        <v>915</v>
      </c>
      <c r="D461" s="7" t="s">
        <v>108</v>
      </c>
      <c r="E461" s="7" t="s">
        <v>43</v>
      </c>
      <c r="F461" s="7">
        <v>24</v>
      </c>
      <c r="G461" s="7" t="s">
        <v>139</v>
      </c>
      <c r="H461" s="7" t="s">
        <v>31</v>
      </c>
      <c r="I461" s="7" t="s">
        <v>139</v>
      </c>
      <c r="J461" s="7" t="s">
        <v>69</v>
      </c>
      <c r="K461" s="7">
        <v>2</v>
      </c>
      <c r="L461" s="7">
        <v>32711</v>
      </c>
      <c r="M461" s="7">
        <v>10</v>
      </c>
      <c r="N461" s="7">
        <v>6542.2</v>
      </c>
      <c r="O461" s="7">
        <v>10598.36</v>
      </c>
      <c r="P461" s="7">
        <v>374</v>
      </c>
      <c r="Q461" s="7">
        <v>69852.160000000003</v>
      </c>
      <c r="R461" s="7" t="s">
        <v>54</v>
      </c>
      <c r="S461" s="7" t="s">
        <v>63</v>
      </c>
      <c r="T461" s="7" t="s">
        <v>95</v>
      </c>
      <c r="U461" s="7" t="s">
        <v>96</v>
      </c>
      <c r="V461" s="7" t="s">
        <v>57</v>
      </c>
      <c r="W461" s="7">
        <v>9</v>
      </c>
      <c r="X461" s="7" t="s">
        <v>47</v>
      </c>
      <c r="Y461" s="7">
        <v>5</v>
      </c>
      <c r="Z461" s="7" t="s">
        <v>58</v>
      </c>
    </row>
    <row r="462" spans="1:26" x14ac:dyDescent="0.35">
      <c r="A462" s="7" t="s">
        <v>916</v>
      </c>
      <c r="B462" s="8">
        <v>45904</v>
      </c>
      <c r="C462" s="7" t="s">
        <v>917</v>
      </c>
      <c r="D462" s="7" t="s">
        <v>108</v>
      </c>
      <c r="E462" s="7" t="s">
        <v>29</v>
      </c>
      <c r="F462" s="7">
        <v>38</v>
      </c>
      <c r="G462" s="7" t="s">
        <v>139</v>
      </c>
      <c r="H462" s="7" t="s">
        <v>31</v>
      </c>
      <c r="I462" s="7" t="s">
        <v>139</v>
      </c>
      <c r="J462" s="7" t="s">
        <v>62</v>
      </c>
      <c r="K462" s="7">
        <v>2</v>
      </c>
      <c r="L462" s="7">
        <v>8328</v>
      </c>
      <c r="M462" s="7">
        <v>5</v>
      </c>
      <c r="N462" s="7">
        <v>832.8</v>
      </c>
      <c r="O462" s="7">
        <v>2848.18</v>
      </c>
      <c r="P462" s="7">
        <v>251</v>
      </c>
      <c r="Q462" s="7">
        <v>18922.38</v>
      </c>
      <c r="R462" s="7" t="s">
        <v>33</v>
      </c>
      <c r="S462" s="7" t="s">
        <v>63</v>
      </c>
      <c r="T462" s="7" t="s">
        <v>84</v>
      </c>
      <c r="U462" s="7" t="s">
        <v>85</v>
      </c>
      <c r="V462" s="7" t="s">
        <v>86</v>
      </c>
      <c r="W462" s="7">
        <v>3</v>
      </c>
      <c r="X462" s="7" t="s">
        <v>47</v>
      </c>
      <c r="Y462" s="7">
        <v>3</v>
      </c>
      <c r="Z462" s="7" t="s">
        <v>91</v>
      </c>
    </row>
    <row r="463" spans="1:26" x14ac:dyDescent="0.35">
      <c r="A463" s="7" t="s">
        <v>918</v>
      </c>
      <c r="B463" s="8">
        <v>46049</v>
      </c>
      <c r="C463" s="7" t="s">
        <v>919</v>
      </c>
      <c r="D463" s="7" t="s">
        <v>66</v>
      </c>
      <c r="E463" s="7" t="s">
        <v>29</v>
      </c>
      <c r="F463" s="7">
        <v>31</v>
      </c>
      <c r="G463" s="7" t="s">
        <v>94</v>
      </c>
      <c r="H463" s="7" t="s">
        <v>31</v>
      </c>
      <c r="I463" s="7" t="s">
        <v>94</v>
      </c>
      <c r="J463" s="7" t="s">
        <v>201</v>
      </c>
      <c r="K463" s="7">
        <v>4</v>
      </c>
      <c r="L463" s="7">
        <v>35256</v>
      </c>
      <c r="M463" s="7">
        <v>10</v>
      </c>
      <c r="N463" s="7">
        <v>14102.4</v>
      </c>
      <c r="O463" s="7">
        <v>22845.89</v>
      </c>
      <c r="P463" s="7">
        <v>104</v>
      </c>
      <c r="Q463" s="7">
        <v>149871.49</v>
      </c>
      <c r="R463" s="7" t="s">
        <v>83</v>
      </c>
      <c r="S463" s="7" t="s">
        <v>63</v>
      </c>
      <c r="T463" s="7" t="s">
        <v>70</v>
      </c>
      <c r="U463" s="7" t="s">
        <v>56</v>
      </c>
      <c r="V463" s="7" t="s">
        <v>57</v>
      </c>
      <c r="W463" s="7">
        <v>9</v>
      </c>
      <c r="X463" s="7" t="s">
        <v>47</v>
      </c>
      <c r="Y463" s="7">
        <v>5</v>
      </c>
      <c r="Z463" s="7" t="s">
        <v>47</v>
      </c>
    </row>
    <row r="464" spans="1:26" x14ac:dyDescent="0.35">
      <c r="A464" s="7" t="s">
        <v>920</v>
      </c>
      <c r="B464" s="8">
        <v>45878</v>
      </c>
      <c r="C464" s="7" t="s">
        <v>921</v>
      </c>
      <c r="D464" s="7" t="s">
        <v>80</v>
      </c>
      <c r="E464" s="7" t="s">
        <v>43</v>
      </c>
      <c r="F464" s="7">
        <v>28</v>
      </c>
      <c r="G464" s="7" t="s">
        <v>30</v>
      </c>
      <c r="H464" s="7" t="s">
        <v>31</v>
      </c>
      <c r="I464" s="7" t="s">
        <v>30</v>
      </c>
      <c r="J464" s="7" t="s">
        <v>69</v>
      </c>
      <c r="K464" s="7">
        <v>2</v>
      </c>
      <c r="L464" s="7">
        <v>45154</v>
      </c>
      <c r="M464" s="7">
        <v>20</v>
      </c>
      <c r="N464" s="7">
        <v>18061.599999999999</v>
      </c>
      <c r="O464" s="7">
        <v>13004.35</v>
      </c>
      <c r="P464" s="7">
        <v>214</v>
      </c>
      <c r="Q464" s="7">
        <v>85464.75</v>
      </c>
      <c r="R464" s="7" t="s">
        <v>83</v>
      </c>
      <c r="S464" s="7" t="s">
        <v>34</v>
      </c>
      <c r="T464" s="7" t="s">
        <v>35</v>
      </c>
      <c r="U464" s="7" t="s">
        <v>36</v>
      </c>
      <c r="V464" s="7" t="s">
        <v>37</v>
      </c>
      <c r="W464" s="7">
        <v>6</v>
      </c>
      <c r="X464" s="7" t="s">
        <v>38</v>
      </c>
      <c r="Y464" s="7">
        <v>3</v>
      </c>
      <c r="Z464" s="7" t="s">
        <v>39</v>
      </c>
    </row>
    <row r="465" spans="1:26" x14ac:dyDescent="0.35">
      <c r="A465" s="7" t="s">
        <v>922</v>
      </c>
      <c r="B465" s="8">
        <v>45828</v>
      </c>
      <c r="C465" s="7" t="s">
        <v>713</v>
      </c>
      <c r="D465" s="7" t="s">
        <v>89</v>
      </c>
      <c r="E465" s="7" t="s">
        <v>29</v>
      </c>
      <c r="F465" s="7">
        <v>41</v>
      </c>
      <c r="G465" s="7" t="s">
        <v>30</v>
      </c>
      <c r="H465" s="7" t="s">
        <v>31</v>
      </c>
      <c r="I465" s="7" t="s">
        <v>30</v>
      </c>
      <c r="J465" s="7" t="s">
        <v>53</v>
      </c>
      <c r="K465" s="7">
        <v>4</v>
      </c>
      <c r="L465" s="7">
        <v>12691</v>
      </c>
      <c r="M465" s="7">
        <v>5</v>
      </c>
      <c r="N465" s="7">
        <v>2538.1999999999998</v>
      </c>
      <c r="O465" s="7">
        <v>8680.64</v>
      </c>
      <c r="P465" s="7">
        <v>366</v>
      </c>
      <c r="Q465" s="7">
        <v>57272.44</v>
      </c>
      <c r="R465" s="7" t="s">
        <v>45</v>
      </c>
      <c r="S465" s="7" t="s">
        <v>63</v>
      </c>
      <c r="T465" s="7" t="s">
        <v>84</v>
      </c>
      <c r="U465" s="7" t="s">
        <v>85</v>
      </c>
      <c r="V465" s="7" t="s">
        <v>86</v>
      </c>
      <c r="W465" s="7">
        <v>3</v>
      </c>
      <c r="X465" s="7" t="s">
        <v>47</v>
      </c>
      <c r="Y465" s="7">
        <v>4</v>
      </c>
      <c r="Z465" s="7" t="s">
        <v>91</v>
      </c>
    </row>
    <row r="466" spans="1:26" x14ac:dyDescent="0.35">
      <c r="A466" s="7" t="s">
        <v>923</v>
      </c>
      <c r="B466" s="8">
        <v>45804</v>
      </c>
      <c r="C466" s="7" t="s">
        <v>509</v>
      </c>
      <c r="D466" s="7" t="s">
        <v>28</v>
      </c>
      <c r="E466" s="7" t="s">
        <v>29</v>
      </c>
      <c r="F466" s="7">
        <v>57</v>
      </c>
      <c r="G466" s="7" t="s">
        <v>51</v>
      </c>
      <c r="H466" s="7" t="s">
        <v>52</v>
      </c>
      <c r="I466" s="7" t="s">
        <v>51</v>
      </c>
      <c r="J466" s="7" t="s">
        <v>150</v>
      </c>
      <c r="K466" s="7">
        <v>1</v>
      </c>
      <c r="L466" s="7">
        <v>34542</v>
      </c>
      <c r="M466" s="7">
        <v>20</v>
      </c>
      <c r="N466" s="7">
        <v>6908.4</v>
      </c>
      <c r="O466" s="7">
        <v>4974.05</v>
      </c>
      <c r="P466" s="7">
        <v>179</v>
      </c>
      <c r="Q466" s="7">
        <v>32786.65</v>
      </c>
      <c r="R466" s="7" t="s">
        <v>83</v>
      </c>
      <c r="S466" s="7" t="s">
        <v>63</v>
      </c>
      <c r="T466" s="7" t="s">
        <v>76</v>
      </c>
      <c r="U466" s="7" t="s">
        <v>77</v>
      </c>
      <c r="V466" s="7" t="s">
        <v>57</v>
      </c>
      <c r="W466" s="7">
        <v>8</v>
      </c>
      <c r="X466" s="7" t="s">
        <v>38</v>
      </c>
      <c r="Y466" s="7">
        <v>2</v>
      </c>
      <c r="Z466" s="7" t="s">
        <v>58</v>
      </c>
    </row>
    <row r="467" spans="1:26" x14ac:dyDescent="0.35">
      <c r="A467" s="7" t="s">
        <v>924</v>
      </c>
      <c r="B467" s="8">
        <v>46017</v>
      </c>
      <c r="C467" s="7" t="s">
        <v>925</v>
      </c>
      <c r="D467" s="7" t="s">
        <v>89</v>
      </c>
      <c r="E467" s="7" t="s">
        <v>43</v>
      </c>
      <c r="F467" s="7">
        <v>21</v>
      </c>
      <c r="G467" s="7" t="s">
        <v>139</v>
      </c>
      <c r="H467" s="7" t="s">
        <v>31</v>
      </c>
      <c r="I467" s="7" t="s">
        <v>139</v>
      </c>
      <c r="J467" s="7" t="s">
        <v>75</v>
      </c>
      <c r="K467" s="7">
        <v>2</v>
      </c>
      <c r="L467" s="7">
        <v>43091</v>
      </c>
      <c r="M467" s="7">
        <v>5</v>
      </c>
      <c r="N467" s="7">
        <v>4309.1000000000004</v>
      </c>
      <c r="O467" s="7">
        <v>14737.12</v>
      </c>
      <c r="P467" s="7">
        <v>410</v>
      </c>
      <c r="Q467" s="7">
        <v>97020.02</v>
      </c>
      <c r="R467" s="7" t="s">
        <v>45</v>
      </c>
      <c r="S467" s="7" t="s">
        <v>63</v>
      </c>
      <c r="T467" s="7" t="s">
        <v>46</v>
      </c>
      <c r="U467" s="7" t="s">
        <v>36</v>
      </c>
      <c r="V467" s="7" t="s">
        <v>37</v>
      </c>
      <c r="W467" s="7">
        <v>1</v>
      </c>
      <c r="X467" s="7" t="s">
        <v>47</v>
      </c>
      <c r="Y467" s="7">
        <v>2</v>
      </c>
      <c r="Z467" s="7" t="s">
        <v>91</v>
      </c>
    </row>
    <row r="468" spans="1:26" x14ac:dyDescent="0.35">
      <c r="A468" s="7" t="s">
        <v>926</v>
      </c>
      <c r="B468" s="8">
        <v>46018</v>
      </c>
      <c r="C468" s="7" t="s">
        <v>746</v>
      </c>
      <c r="D468" s="7" t="s">
        <v>28</v>
      </c>
      <c r="E468" s="7" t="s">
        <v>29</v>
      </c>
      <c r="F468" s="7">
        <v>53</v>
      </c>
      <c r="G468" s="7" t="s">
        <v>99</v>
      </c>
      <c r="H468" s="7" t="s">
        <v>52</v>
      </c>
      <c r="I468" s="7" t="s">
        <v>99</v>
      </c>
      <c r="J468" s="7" t="s">
        <v>53</v>
      </c>
      <c r="K468" s="7">
        <v>4</v>
      </c>
      <c r="L468" s="7">
        <v>8212</v>
      </c>
      <c r="M468" s="7">
        <v>5</v>
      </c>
      <c r="N468" s="7">
        <v>1642.4</v>
      </c>
      <c r="O468" s="7">
        <v>5617.01</v>
      </c>
      <c r="P468" s="7">
        <v>456</v>
      </c>
      <c r="Q468" s="7">
        <v>37278.61</v>
      </c>
      <c r="R468" s="7" t="s">
        <v>83</v>
      </c>
      <c r="S468" s="7" t="s">
        <v>34</v>
      </c>
      <c r="T468" s="7" t="s">
        <v>70</v>
      </c>
      <c r="U468" s="7" t="s">
        <v>56</v>
      </c>
      <c r="V468" s="7" t="s">
        <v>57</v>
      </c>
      <c r="W468" s="7">
        <v>5</v>
      </c>
      <c r="X468" s="7" t="s">
        <v>47</v>
      </c>
      <c r="Y468" s="7">
        <v>2</v>
      </c>
      <c r="Z468" s="7" t="s">
        <v>39</v>
      </c>
    </row>
    <row r="469" spans="1:26" x14ac:dyDescent="0.35">
      <c r="A469" s="7" t="s">
        <v>927</v>
      </c>
      <c r="B469" s="8">
        <v>45900</v>
      </c>
      <c r="C469" s="7" t="s">
        <v>928</v>
      </c>
      <c r="D469" s="7" t="s">
        <v>61</v>
      </c>
      <c r="E469" s="7" t="s">
        <v>29</v>
      </c>
      <c r="F469" s="7">
        <v>41</v>
      </c>
      <c r="G469" s="7" t="s">
        <v>99</v>
      </c>
      <c r="H469" s="7" t="s">
        <v>52</v>
      </c>
      <c r="I469" s="7" t="s">
        <v>99</v>
      </c>
      <c r="J469" s="7" t="s">
        <v>32</v>
      </c>
      <c r="K469" s="7">
        <v>2</v>
      </c>
      <c r="L469" s="7">
        <v>20842</v>
      </c>
      <c r="M469" s="7">
        <v>5</v>
      </c>
      <c r="N469" s="7">
        <v>2084.1999999999998</v>
      </c>
      <c r="O469" s="7">
        <v>7127.96</v>
      </c>
      <c r="P469" s="7">
        <v>476</v>
      </c>
      <c r="Q469" s="7">
        <v>47203.76</v>
      </c>
      <c r="R469" s="7" t="s">
        <v>83</v>
      </c>
      <c r="S469" s="7" t="s">
        <v>34</v>
      </c>
      <c r="T469" s="7" t="s">
        <v>76</v>
      </c>
      <c r="U469" s="7" t="s">
        <v>77</v>
      </c>
      <c r="V469" s="7" t="s">
        <v>57</v>
      </c>
      <c r="W469" s="7">
        <v>6</v>
      </c>
      <c r="X469" s="7" t="s">
        <v>38</v>
      </c>
      <c r="Y469" s="7">
        <v>5</v>
      </c>
      <c r="Z469" s="7" t="s">
        <v>39</v>
      </c>
    </row>
    <row r="470" spans="1:26" x14ac:dyDescent="0.35">
      <c r="A470" s="7" t="s">
        <v>929</v>
      </c>
      <c r="B470" s="8">
        <v>46020</v>
      </c>
      <c r="C470" s="7" t="s">
        <v>127</v>
      </c>
      <c r="D470" s="7" t="s">
        <v>73</v>
      </c>
      <c r="E470" s="7" t="s">
        <v>29</v>
      </c>
      <c r="F470" s="7">
        <v>24</v>
      </c>
      <c r="G470" s="7" t="s">
        <v>44</v>
      </c>
      <c r="H470" s="7" t="s">
        <v>31</v>
      </c>
      <c r="I470" s="7" t="s">
        <v>44</v>
      </c>
      <c r="J470" s="7" t="s">
        <v>53</v>
      </c>
      <c r="K470" s="7">
        <v>1</v>
      </c>
      <c r="L470" s="7">
        <v>47724</v>
      </c>
      <c r="M470" s="7">
        <v>0</v>
      </c>
      <c r="N470" s="7">
        <v>0</v>
      </c>
      <c r="O470" s="7">
        <v>8590.32</v>
      </c>
      <c r="P470" s="7">
        <v>1</v>
      </c>
      <c r="Q470" s="7">
        <v>56315.32</v>
      </c>
      <c r="R470" s="7" t="s">
        <v>33</v>
      </c>
      <c r="S470" s="7" t="s">
        <v>63</v>
      </c>
      <c r="T470" s="7" t="s">
        <v>103</v>
      </c>
      <c r="U470" s="7" t="s">
        <v>103</v>
      </c>
      <c r="V470" s="7" t="s">
        <v>57</v>
      </c>
      <c r="W470" s="7">
        <v>9</v>
      </c>
      <c r="X470" s="7" t="s">
        <v>47</v>
      </c>
      <c r="Y470" s="7">
        <v>5</v>
      </c>
      <c r="Z470" s="7" t="s">
        <v>47</v>
      </c>
    </row>
    <row r="471" spans="1:26" x14ac:dyDescent="0.35">
      <c r="A471" s="7" t="s">
        <v>930</v>
      </c>
      <c r="B471" s="8">
        <v>45924</v>
      </c>
      <c r="C471" s="7" t="s">
        <v>314</v>
      </c>
      <c r="D471" s="7" t="s">
        <v>28</v>
      </c>
      <c r="E471" s="7" t="s">
        <v>29</v>
      </c>
      <c r="F471" s="7">
        <v>40</v>
      </c>
      <c r="G471" s="7" t="s">
        <v>90</v>
      </c>
      <c r="H471" s="7" t="s">
        <v>31</v>
      </c>
      <c r="I471" s="7" t="s">
        <v>90</v>
      </c>
      <c r="J471" s="7" t="s">
        <v>125</v>
      </c>
      <c r="K471" s="7">
        <v>4</v>
      </c>
      <c r="L471" s="7">
        <v>10839</v>
      </c>
      <c r="M471" s="7">
        <v>0</v>
      </c>
      <c r="N471" s="7">
        <v>0</v>
      </c>
      <c r="O471" s="7">
        <v>7804.08</v>
      </c>
      <c r="P471" s="7">
        <v>263</v>
      </c>
      <c r="Q471" s="7">
        <v>51423.08</v>
      </c>
      <c r="R471" s="7" t="s">
        <v>83</v>
      </c>
      <c r="S471" s="7" t="s">
        <v>63</v>
      </c>
      <c r="T471" s="7" t="s">
        <v>70</v>
      </c>
      <c r="U471" s="7" t="s">
        <v>56</v>
      </c>
      <c r="V471" s="7" t="s">
        <v>57</v>
      </c>
      <c r="W471" s="7">
        <v>10</v>
      </c>
      <c r="X471" s="7" t="s">
        <v>47</v>
      </c>
      <c r="Y471" s="7">
        <v>2</v>
      </c>
      <c r="Z471" s="7" t="s">
        <v>39</v>
      </c>
    </row>
    <row r="472" spans="1:26" x14ac:dyDescent="0.35">
      <c r="A472" s="7" t="s">
        <v>931</v>
      </c>
      <c r="B472" s="8">
        <v>45940</v>
      </c>
      <c r="C472" s="7" t="s">
        <v>491</v>
      </c>
      <c r="D472" s="7" t="s">
        <v>80</v>
      </c>
      <c r="E472" s="7" t="s">
        <v>29</v>
      </c>
      <c r="F472" s="7">
        <v>59</v>
      </c>
      <c r="G472" s="7" t="s">
        <v>30</v>
      </c>
      <c r="H472" s="7" t="s">
        <v>31</v>
      </c>
      <c r="I472" s="7" t="s">
        <v>30</v>
      </c>
      <c r="J472" s="7" t="s">
        <v>69</v>
      </c>
      <c r="K472" s="7">
        <v>3</v>
      </c>
      <c r="L472" s="7">
        <v>26534</v>
      </c>
      <c r="M472" s="7">
        <v>20</v>
      </c>
      <c r="N472" s="7">
        <v>15920.4</v>
      </c>
      <c r="O472" s="7">
        <v>11462.69</v>
      </c>
      <c r="P472" s="7">
        <v>204</v>
      </c>
      <c r="Q472" s="7">
        <v>75348.289999999994</v>
      </c>
      <c r="R472" s="7" t="s">
        <v>45</v>
      </c>
      <c r="S472" s="7" t="s">
        <v>34</v>
      </c>
      <c r="T472" s="7" t="s">
        <v>70</v>
      </c>
      <c r="U472" s="7" t="s">
        <v>56</v>
      </c>
      <c r="V472" s="7" t="s">
        <v>57</v>
      </c>
      <c r="W472" s="7">
        <v>1</v>
      </c>
      <c r="X472" s="7" t="s">
        <v>38</v>
      </c>
      <c r="Y472" s="7">
        <v>3</v>
      </c>
      <c r="Z472" s="7" t="s">
        <v>91</v>
      </c>
    </row>
    <row r="473" spans="1:26" x14ac:dyDescent="0.35">
      <c r="A473" s="7" t="s">
        <v>932</v>
      </c>
      <c r="B473" s="8">
        <v>45795</v>
      </c>
      <c r="C473" s="7" t="s">
        <v>332</v>
      </c>
      <c r="D473" s="7" t="s">
        <v>80</v>
      </c>
      <c r="E473" s="7" t="s">
        <v>29</v>
      </c>
      <c r="F473" s="7">
        <v>30</v>
      </c>
      <c r="G473" s="7" t="s">
        <v>134</v>
      </c>
      <c r="H473" s="7" t="s">
        <v>31</v>
      </c>
      <c r="I473" s="7" t="s">
        <v>134</v>
      </c>
      <c r="J473" s="7" t="s">
        <v>62</v>
      </c>
      <c r="K473" s="7">
        <v>4</v>
      </c>
      <c r="L473" s="7">
        <v>31580</v>
      </c>
      <c r="M473" s="7">
        <v>0</v>
      </c>
      <c r="N473" s="7">
        <v>0</v>
      </c>
      <c r="O473" s="7">
        <v>22737.599999999999</v>
      </c>
      <c r="P473" s="7">
        <v>323</v>
      </c>
      <c r="Q473" s="7">
        <v>149380.6</v>
      </c>
      <c r="R473" s="7" t="s">
        <v>83</v>
      </c>
      <c r="S473" s="7" t="s">
        <v>63</v>
      </c>
      <c r="T473" s="7" t="s">
        <v>35</v>
      </c>
      <c r="U473" s="7" t="s">
        <v>36</v>
      </c>
      <c r="V473" s="7" t="s">
        <v>37</v>
      </c>
      <c r="W473" s="7">
        <v>9</v>
      </c>
      <c r="X473" s="7" t="s">
        <v>47</v>
      </c>
      <c r="Y473" s="7">
        <v>4</v>
      </c>
      <c r="Z473" s="7" t="s">
        <v>47</v>
      </c>
    </row>
    <row r="474" spans="1:26" x14ac:dyDescent="0.35">
      <c r="A474" s="7" t="s">
        <v>933</v>
      </c>
      <c r="B474" s="8">
        <v>45864</v>
      </c>
      <c r="C474" s="7" t="s">
        <v>934</v>
      </c>
      <c r="D474" s="7" t="s">
        <v>61</v>
      </c>
      <c r="E474" s="7" t="s">
        <v>43</v>
      </c>
      <c r="F474" s="7">
        <v>42</v>
      </c>
      <c r="G474" s="7" t="s">
        <v>44</v>
      </c>
      <c r="H474" s="7" t="s">
        <v>31</v>
      </c>
      <c r="I474" s="7" t="s">
        <v>44</v>
      </c>
      <c r="J474" s="7" t="s">
        <v>125</v>
      </c>
      <c r="K474" s="7">
        <v>2</v>
      </c>
      <c r="L474" s="7">
        <v>35161</v>
      </c>
      <c r="M474" s="7">
        <v>15</v>
      </c>
      <c r="N474" s="7">
        <v>10548.3</v>
      </c>
      <c r="O474" s="7">
        <v>10759.27</v>
      </c>
      <c r="P474" s="7">
        <v>349</v>
      </c>
      <c r="Q474" s="7">
        <v>70881.97</v>
      </c>
      <c r="R474" s="7" t="s">
        <v>45</v>
      </c>
      <c r="S474" s="7" t="s">
        <v>63</v>
      </c>
      <c r="T474" s="7" t="s">
        <v>76</v>
      </c>
      <c r="U474" s="7" t="s">
        <v>77</v>
      </c>
      <c r="V474" s="7" t="s">
        <v>57</v>
      </c>
      <c r="W474" s="7">
        <v>3</v>
      </c>
      <c r="X474" s="7" t="s">
        <v>38</v>
      </c>
      <c r="Y474" s="7">
        <v>2</v>
      </c>
      <c r="Z474" s="7" t="s">
        <v>58</v>
      </c>
    </row>
    <row r="475" spans="1:26" x14ac:dyDescent="0.35">
      <c r="A475" s="7" t="s">
        <v>935</v>
      </c>
      <c r="B475" s="8">
        <v>46034</v>
      </c>
      <c r="C475" s="7" t="s">
        <v>936</v>
      </c>
      <c r="D475" s="7" t="s">
        <v>108</v>
      </c>
      <c r="E475" s="7" t="s">
        <v>29</v>
      </c>
      <c r="F475" s="7">
        <v>46</v>
      </c>
      <c r="G475" s="7" t="s">
        <v>134</v>
      </c>
      <c r="H475" s="7" t="s">
        <v>31</v>
      </c>
      <c r="I475" s="7" t="s">
        <v>134</v>
      </c>
      <c r="J475" s="7" t="s">
        <v>75</v>
      </c>
      <c r="K475" s="7">
        <v>3</v>
      </c>
      <c r="L475" s="7">
        <v>48636</v>
      </c>
      <c r="M475" s="7">
        <v>0</v>
      </c>
      <c r="N475" s="7">
        <v>0</v>
      </c>
      <c r="O475" s="7">
        <v>26263.439999999999</v>
      </c>
      <c r="P475" s="7">
        <v>268</v>
      </c>
      <c r="Q475" s="7">
        <v>172439.44</v>
      </c>
      <c r="R475" s="7" t="s">
        <v>54</v>
      </c>
      <c r="S475" s="7" t="s">
        <v>34</v>
      </c>
      <c r="T475" s="7" t="s">
        <v>46</v>
      </c>
      <c r="U475" s="7" t="s">
        <v>36</v>
      </c>
      <c r="V475" s="7" t="s">
        <v>37</v>
      </c>
      <c r="W475" s="7">
        <v>6</v>
      </c>
      <c r="X475" s="7" t="s">
        <v>38</v>
      </c>
      <c r="Y475" s="7">
        <v>3</v>
      </c>
      <c r="Z475" s="7" t="s">
        <v>58</v>
      </c>
    </row>
    <row r="476" spans="1:26" x14ac:dyDescent="0.35">
      <c r="A476" s="7" t="s">
        <v>937</v>
      </c>
      <c r="B476" s="8">
        <v>46088</v>
      </c>
      <c r="C476" s="7" t="s">
        <v>938</v>
      </c>
      <c r="D476" s="7" t="s">
        <v>108</v>
      </c>
      <c r="E476" s="7" t="s">
        <v>43</v>
      </c>
      <c r="F476" s="7">
        <v>31</v>
      </c>
      <c r="G476" s="7" t="s">
        <v>67</v>
      </c>
      <c r="H476" s="7" t="s">
        <v>68</v>
      </c>
      <c r="I476" s="7" t="s">
        <v>67</v>
      </c>
      <c r="J476" s="7" t="s">
        <v>75</v>
      </c>
      <c r="K476" s="7">
        <v>2</v>
      </c>
      <c r="L476" s="7">
        <v>31744</v>
      </c>
      <c r="M476" s="7">
        <v>20</v>
      </c>
      <c r="N476" s="7">
        <v>12697.6</v>
      </c>
      <c r="O476" s="7">
        <v>9142.27</v>
      </c>
      <c r="P476" s="7">
        <v>209</v>
      </c>
      <c r="Q476" s="7">
        <v>60141.67</v>
      </c>
      <c r="R476" s="7" t="s">
        <v>83</v>
      </c>
      <c r="S476" s="7" t="s">
        <v>34</v>
      </c>
      <c r="T476" s="7" t="s">
        <v>55</v>
      </c>
      <c r="U476" s="7" t="s">
        <v>56</v>
      </c>
      <c r="V476" s="7" t="s">
        <v>57</v>
      </c>
      <c r="W476" s="7">
        <v>7</v>
      </c>
      <c r="X476" s="7" t="s">
        <v>38</v>
      </c>
      <c r="Y476" s="7">
        <v>5</v>
      </c>
      <c r="Z476" s="7" t="s">
        <v>91</v>
      </c>
    </row>
    <row r="477" spans="1:26" x14ac:dyDescent="0.35">
      <c r="A477" s="7" t="s">
        <v>939</v>
      </c>
      <c r="B477" s="8">
        <v>46051</v>
      </c>
      <c r="C477" s="7" t="s">
        <v>940</v>
      </c>
      <c r="D477" s="7" t="s">
        <v>61</v>
      </c>
      <c r="E477" s="7" t="s">
        <v>43</v>
      </c>
      <c r="F477" s="7">
        <v>32</v>
      </c>
      <c r="G477" s="7" t="s">
        <v>30</v>
      </c>
      <c r="H477" s="7" t="s">
        <v>31</v>
      </c>
      <c r="I477" s="7" t="s">
        <v>30</v>
      </c>
      <c r="J477" s="7" t="s">
        <v>102</v>
      </c>
      <c r="K477" s="7">
        <v>4</v>
      </c>
      <c r="L477" s="7">
        <v>31822</v>
      </c>
      <c r="M477" s="7">
        <v>0</v>
      </c>
      <c r="N477" s="7">
        <v>0</v>
      </c>
      <c r="O477" s="7">
        <v>22911.84</v>
      </c>
      <c r="P477" s="7">
        <v>60</v>
      </c>
      <c r="Q477" s="7">
        <v>150259.84</v>
      </c>
      <c r="R477" s="7" t="s">
        <v>45</v>
      </c>
      <c r="S477" s="7" t="s">
        <v>63</v>
      </c>
      <c r="T477" s="7" t="s">
        <v>95</v>
      </c>
      <c r="U477" s="7" t="s">
        <v>96</v>
      </c>
      <c r="V477" s="7" t="s">
        <v>57</v>
      </c>
      <c r="W477" s="7">
        <v>1</v>
      </c>
      <c r="X477" s="7" t="s">
        <v>38</v>
      </c>
      <c r="Y477" s="7">
        <v>3</v>
      </c>
      <c r="Z477" s="7" t="s">
        <v>47</v>
      </c>
    </row>
    <row r="478" spans="1:26" x14ac:dyDescent="0.35">
      <c r="A478" s="7" t="s">
        <v>941</v>
      </c>
      <c r="B478" s="8">
        <v>45832</v>
      </c>
      <c r="C478" s="7" t="s">
        <v>942</v>
      </c>
      <c r="D478" s="7" t="s">
        <v>111</v>
      </c>
      <c r="E478" s="7" t="s">
        <v>29</v>
      </c>
      <c r="F478" s="7">
        <v>33</v>
      </c>
      <c r="G478" s="7" t="s">
        <v>99</v>
      </c>
      <c r="H478" s="7" t="s">
        <v>52</v>
      </c>
      <c r="I478" s="7" t="s">
        <v>99</v>
      </c>
      <c r="J478" s="7" t="s">
        <v>53</v>
      </c>
      <c r="K478" s="7">
        <v>4</v>
      </c>
      <c r="L478" s="7">
        <v>2368</v>
      </c>
      <c r="M478" s="7">
        <v>20</v>
      </c>
      <c r="N478" s="7">
        <v>1894.4</v>
      </c>
      <c r="O478" s="7">
        <v>1363.97</v>
      </c>
      <c r="P478" s="7">
        <v>373</v>
      </c>
      <c r="Q478" s="7">
        <v>9314.57</v>
      </c>
      <c r="R478" s="7" t="s">
        <v>45</v>
      </c>
      <c r="S478" s="7" t="s">
        <v>34</v>
      </c>
      <c r="T478" s="7" t="s">
        <v>76</v>
      </c>
      <c r="U478" s="7" t="s">
        <v>77</v>
      </c>
      <c r="V478" s="7" t="s">
        <v>57</v>
      </c>
      <c r="W478" s="7">
        <v>6</v>
      </c>
      <c r="X478" s="7" t="s">
        <v>47</v>
      </c>
      <c r="Y478" s="7">
        <v>1</v>
      </c>
      <c r="Z478" s="7" t="s">
        <v>47</v>
      </c>
    </row>
    <row r="479" spans="1:26" x14ac:dyDescent="0.35">
      <c r="A479" s="7" t="s">
        <v>943</v>
      </c>
      <c r="B479" s="8">
        <v>46109</v>
      </c>
      <c r="C479" s="7" t="s">
        <v>944</v>
      </c>
      <c r="D479" s="7" t="s">
        <v>61</v>
      </c>
      <c r="E479" s="7" t="s">
        <v>29</v>
      </c>
      <c r="F479" s="7">
        <v>20</v>
      </c>
      <c r="G479" s="7" t="s">
        <v>99</v>
      </c>
      <c r="H479" s="7" t="s">
        <v>52</v>
      </c>
      <c r="I479" s="7" t="s">
        <v>99</v>
      </c>
      <c r="J479" s="7" t="s">
        <v>32</v>
      </c>
      <c r="K479" s="7">
        <v>5</v>
      </c>
      <c r="L479" s="7">
        <v>48760</v>
      </c>
      <c r="M479" s="7">
        <v>5</v>
      </c>
      <c r="N479" s="7">
        <v>12190</v>
      </c>
      <c r="O479" s="7">
        <v>41689.800000000003</v>
      </c>
      <c r="P479" s="7">
        <v>420</v>
      </c>
      <c r="Q479" s="7">
        <v>273719.8</v>
      </c>
      <c r="R479" s="7" t="s">
        <v>33</v>
      </c>
      <c r="S479" s="7" t="s">
        <v>34</v>
      </c>
      <c r="T479" s="7" t="s">
        <v>95</v>
      </c>
      <c r="U479" s="7" t="s">
        <v>96</v>
      </c>
      <c r="V479" s="7" t="s">
        <v>57</v>
      </c>
      <c r="W479" s="7">
        <v>7</v>
      </c>
      <c r="X479" s="7" t="s">
        <v>47</v>
      </c>
      <c r="Y479" s="7">
        <v>4</v>
      </c>
      <c r="Z479" s="7" t="s">
        <v>47</v>
      </c>
    </row>
    <row r="480" spans="1:26" x14ac:dyDescent="0.35">
      <c r="A480" s="7" t="s">
        <v>945</v>
      </c>
      <c r="B480" s="8">
        <v>45804</v>
      </c>
      <c r="C480" s="7" t="s">
        <v>143</v>
      </c>
      <c r="D480" s="7" t="s">
        <v>80</v>
      </c>
      <c r="E480" s="7" t="s">
        <v>43</v>
      </c>
      <c r="F480" s="7">
        <v>38</v>
      </c>
      <c r="G480" s="7" t="s">
        <v>30</v>
      </c>
      <c r="H480" s="7" t="s">
        <v>31</v>
      </c>
      <c r="I480" s="7" t="s">
        <v>30</v>
      </c>
      <c r="J480" s="7" t="s">
        <v>62</v>
      </c>
      <c r="K480" s="7">
        <v>5</v>
      </c>
      <c r="L480" s="7">
        <v>39991</v>
      </c>
      <c r="M480" s="7">
        <v>10</v>
      </c>
      <c r="N480" s="7">
        <v>19995.5</v>
      </c>
      <c r="O480" s="7">
        <v>32392.71</v>
      </c>
      <c r="P480" s="7">
        <v>310</v>
      </c>
      <c r="Q480" s="7">
        <v>212662.21</v>
      </c>
      <c r="R480" s="7" t="s">
        <v>33</v>
      </c>
      <c r="S480" s="7" t="s">
        <v>34</v>
      </c>
      <c r="T480" s="7" t="s">
        <v>46</v>
      </c>
      <c r="U480" s="7" t="s">
        <v>36</v>
      </c>
      <c r="V480" s="7" t="s">
        <v>37</v>
      </c>
      <c r="W480" s="7">
        <v>8</v>
      </c>
      <c r="X480" s="7" t="s">
        <v>38</v>
      </c>
      <c r="Y480" s="7">
        <v>5</v>
      </c>
      <c r="Z480" s="7" t="s">
        <v>47</v>
      </c>
    </row>
    <row r="481" spans="1:26" x14ac:dyDescent="0.35">
      <c r="A481" s="7" t="s">
        <v>946</v>
      </c>
      <c r="B481" s="8">
        <v>45909</v>
      </c>
      <c r="C481" s="7" t="s">
        <v>665</v>
      </c>
      <c r="D481" s="7" t="s">
        <v>66</v>
      </c>
      <c r="E481" s="7" t="s">
        <v>43</v>
      </c>
      <c r="F481" s="7">
        <v>53</v>
      </c>
      <c r="G481" s="7" t="s">
        <v>90</v>
      </c>
      <c r="H481" s="7" t="s">
        <v>31</v>
      </c>
      <c r="I481" s="7" t="s">
        <v>90</v>
      </c>
      <c r="J481" s="7" t="s">
        <v>112</v>
      </c>
      <c r="K481" s="7">
        <v>1</v>
      </c>
      <c r="L481" s="7">
        <v>47402</v>
      </c>
      <c r="M481" s="7">
        <v>5</v>
      </c>
      <c r="N481" s="7">
        <v>2370.1</v>
      </c>
      <c r="O481" s="7">
        <v>8105.74</v>
      </c>
      <c r="P481" s="7">
        <v>192</v>
      </c>
      <c r="Q481" s="7">
        <v>53329.64</v>
      </c>
      <c r="R481" s="7" t="s">
        <v>54</v>
      </c>
      <c r="S481" s="7" t="s">
        <v>63</v>
      </c>
      <c r="T481" s="7" t="s">
        <v>55</v>
      </c>
      <c r="U481" s="7" t="s">
        <v>56</v>
      </c>
      <c r="V481" s="7" t="s">
        <v>57</v>
      </c>
      <c r="W481" s="7">
        <v>5</v>
      </c>
      <c r="X481" s="7" t="s">
        <v>38</v>
      </c>
      <c r="Y481" s="7">
        <v>2</v>
      </c>
      <c r="Z481" s="7" t="s">
        <v>58</v>
      </c>
    </row>
    <row r="482" spans="1:26" x14ac:dyDescent="0.35">
      <c r="A482" s="7" t="s">
        <v>947</v>
      </c>
      <c r="B482" s="8">
        <v>46034</v>
      </c>
      <c r="C482" s="7" t="s">
        <v>948</v>
      </c>
      <c r="D482" s="7" t="s">
        <v>61</v>
      </c>
      <c r="E482" s="7" t="s">
        <v>43</v>
      </c>
      <c r="F482" s="7">
        <v>34</v>
      </c>
      <c r="G482" s="7" t="s">
        <v>94</v>
      </c>
      <c r="H482" s="7" t="s">
        <v>31</v>
      </c>
      <c r="I482" s="7" t="s">
        <v>94</v>
      </c>
      <c r="J482" s="7" t="s">
        <v>150</v>
      </c>
      <c r="K482" s="7">
        <v>3</v>
      </c>
      <c r="L482" s="7">
        <v>42924</v>
      </c>
      <c r="M482" s="7">
        <v>20</v>
      </c>
      <c r="N482" s="7">
        <v>25754.400000000001</v>
      </c>
      <c r="O482" s="7">
        <v>18543.169999999998</v>
      </c>
      <c r="P482" s="7">
        <v>373</v>
      </c>
      <c r="Q482" s="7">
        <v>121933.77</v>
      </c>
      <c r="R482" s="7" t="s">
        <v>54</v>
      </c>
      <c r="S482" s="7" t="s">
        <v>34</v>
      </c>
      <c r="T482" s="7" t="s">
        <v>70</v>
      </c>
      <c r="U482" s="7" t="s">
        <v>56</v>
      </c>
      <c r="V482" s="7" t="s">
        <v>57</v>
      </c>
      <c r="W482" s="7">
        <v>2</v>
      </c>
      <c r="X482" s="7" t="s">
        <v>47</v>
      </c>
      <c r="Y482" s="7">
        <v>4</v>
      </c>
      <c r="Z482" s="7" t="s">
        <v>91</v>
      </c>
    </row>
    <row r="483" spans="1:26" x14ac:dyDescent="0.35">
      <c r="A483" s="7" t="s">
        <v>949</v>
      </c>
      <c r="B483" s="8">
        <v>46000</v>
      </c>
      <c r="C483" s="7" t="s">
        <v>950</v>
      </c>
      <c r="D483" s="7" t="s">
        <v>108</v>
      </c>
      <c r="E483" s="7" t="s">
        <v>43</v>
      </c>
      <c r="F483" s="7">
        <v>29</v>
      </c>
      <c r="G483" s="7" t="s">
        <v>44</v>
      </c>
      <c r="H483" s="7" t="s">
        <v>31</v>
      </c>
      <c r="I483" s="7" t="s">
        <v>44</v>
      </c>
      <c r="J483" s="7" t="s">
        <v>62</v>
      </c>
      <c r="K483" s="7">
        <v>2</v>
      </c>
      <c r="L483" s="7">
        <v>43493</v>
      </c>
      <c r="M483" s="7">
        <v>5</v>
      </c>
      <c r="N483" s="7">
        <v>4349.3</v>
      </c>
      <c r="O483" s="7">
        <v>14874.61</v>
      </c>
      <c r="P483" s="7">
        <v>499</v>
      </c>
      <c r="Q483" s="7">
        <v>98010.31</v>
      </c>
      <c r="R483" s="7" t="s">
        <v>83</v>
      </c>
      <c r="S483" s="7" t="s">
        <v>63</v>
      </c>
      <c r="T483" s="7" t="s">
        <v>35</v>
      </c>
      <c r="U483" s="7" t="s">
        <v>36</v>
      </c>
      <c r="V483" s="7" t="s">
        <v>37</v>
      </c>
      <c r="W483" s="7">
        <v>10</v>
      </c>
      <c r="X483" s="7" t="s">
        <v>47</v>
      </c>
      <c r="Y483" s="7">
        <v>4</v>
      </c>
      <c r="Z483" s="7" t="s">
        <v>39</v>
      </c>
    </row>
    <row r="484" spans="1:26" x14ac:dyDescent="0.35">
      <c r="A484" s="7" t="s">
        <v>951</v>
      </c>
      <c r="B484" s="8">
        <v>46087</v>
      </c>
      <c r="C484" s="7" t="s">
        <v>952</v>
      </c>
      <c r="D484" s="7" t="s">
        <v>42</v>
      </c>
      <c r="E484" s="7" t="s">
        <v>29</v>
      </c>
      <c r="F484" s="7">
        <v>52</v>
      </c>
      <c r="G484" s="7" t="s">
        <v>99</v>
      </c>
      <c r="H484" s="7" t="s">
        <v>52</v>
      </c>
      <c r="I484" s="7" t="s">
        <v>99</v>
      </c>
      <c r="J484" s="7" t="s">
        <v>75</v>
      </c>
      <c r="K484" s="7">
        <v>1</v>
      </c>
      <c r="L484" s="7">
        <v>23370</v>
      </c>
      <c r="M484" s="7">
        <v>0</v>
      </c>
      <c r="N484" s="7">
        <v>0</v>
      </c>
      <c r="O484" s="7">
        <v>4206.6000000000004</v>
      </c>
      <c r="P484" s="7">
        <v>413</v>
      </c>
      <c r="Q484" s="7">
        <v>27989.599999999999</v>
      </c>
      <c r="R484" s="7" t="s">
        <v>83</v>
      </c>
      <c r="S484" s="7" t="s">
        <v>63</v>
      </c>
      <c r="T484" s="7" t="s">
        <v>84</v>
      </c>
      <c r="U484" s="7" t="s">
        <v>85</v>
      </c>
      <c r="V484" s="7" t="s">
        <v>86</v>
      </c>
      <c r="W484" s="7">
        <v>6</v>
      </c>
      <c r="X484" s="7" t="s">
        <v>38</v>
      </c>
      <c r="Y484" s="7">
        <v>4</v>
      </c>
      <c r="Z484" s="7" t="s">
        <v>47</v>
      </c>
    </row>
    <row r="485" spans="1:26" x14ac:dyDescent="0.35">
      <c r="A485" s="7" t="s">
        <v>953</v>
      </c>
      <c r="B485" s="8">
        <v>46070</v>
      </c>
      <c r="C485" s="7" t="s">
        <v>954</v>
      </c>
      <c r="D485" s="7" t="s">
        <v>42</v>
      </c>
      <c r="E485" s="7" t="s">
        <v>43</v>
      </c>
      <c r="F485" s="7">
        <v>58</v>
      </c>
      <c r="G485" s="7" t="s">
        <v>30</v>
      </c>
      <c r="H485" s="7" t="s">
        <v>31</v>
      </c>
      <c r="I485" s="7" t="s">
        <v>30</v>
      </c>
      <c r="J485" s="7" t="s">
        <v>53</v>
      </c>
      <c r="K485" s="7">
        <v>3</v>
      </c>
      <c r="L485" s="7">
        <v>47124</v>
      </c>
      <c r="M485" s="7">
        <v>10</v>
      </c>
      <c r="N485" s="7">
        <v>14137.2</v>
      </c>
      <c r="O485" s="7">
        <v>22902.26</v>
      </c>
      <c r="P485" s="7">
        <v>40</v>
      </c>
      <c r="Q485" s="7">
        <v>150177.06</v>
      </c>
      <c r="R485" s="7" t="s">
        <v>54</v>
      </c>
      <c r="S485" s="7" t="s">
        <v>63</v>
      </c>
      <c r="T485" s="7" t="s">
        <v>103</v>
      </c>
      <c r="U485" s="7" t="s">
        <v>103</v>
      </c>
      <c r="V485" s="7" t="s">
        <v>57</v>
      </c>
      <c r="W485" s="7">
        <v>4</v>
      </c>
      <c r="X485" s="7" t="s">
        <v>38</v>
      </c>
      <c r="Y485" s="7">
        <v>3</v>
      </c>
      <c r="Z485" s="7" t="s">
        <v>91</v>
      </c>
    </row>
    <row r="486" spans="1:26" x14ac:dyDescent="0.35">
      <c r="A486" s="7" t="s">
        <v>955</v>
      </c>
      <c r="B486" s="8">
        <v>46062</v>
      </c>
      <c r="C486" s="7" t="s">
        <v>956</v>
      </c>
      <c r="D486" s="7" t="s">
        <v>89</v>
      </c>
      <c r="E486" s="7" t="s">
        <v>29</v>
      </c>
      <c r="F486" s="7">
        <v>30</v>
      </c>
      <c r="G486" s="7" t="s">
        <v>139</v>
      </c>
      <c r="H486" s="7" t="s">
        <v>31</v>
      </c>
      <c r="I486" s="7" t="s">
        <v>139</v>
      </c>
      <c r="J486" s="7" t="s">
        <v>201</v>
      </c>
      <c r="K486" s="7">
        <v>1</v>
      </c>
      <c r="L486" s="7">
        <v>27733</v>
      </c>
      <c r="M486" s="7">
        <v>5</v>
      </c>
      <c r="N486" s="7">
        <v>1386.65</v>
      </c>
      <c r="O486" s="7">
        <v>4742.34</v>
      </c>
      <c r="P486" s="7">
        <v>481</v>
      </c>
      <c r="Q486" s="7">
        <v>31569.69</v>
      </c>
      <c r="R486" s="7" t="s">
        <v>83</v>
      </c>
      <c r="S486" s="7" t="s">
        <v>34</v>
      </c>
      <c r="T486" s="7" t="s">
        <v>46</v>
      </c>
      <c r="U486" s="7" t="s">
        <v>36</v>
      </c>
      <c r="V486" s="7" t="s">
        <v>37</v>
      </c>
      <c r="W486" s="7">
        <v>8</v>
      </c>
      <c r="X486" s="7" t="s">
        <v>38</v>
      </c>
      <c r="Y486" s="7">
        <v>3</v>
      </c>
      <c r="Z486" s="7" t="s">
        <v>39</v>
      </c>
    </row>
    <row r="487" spans="1:26" x14ac:dyDescent="0.35">
      <c r="A487" s="7" t="s">
        <v>957</v>
      </c>
      <c r="B487" s="8">
        <v>45913</v>
      </c>
      <c r="C487" s="7" t="s">
        <v>742</v>
      </c>
      <c r="D487" s="7" t="s">
        <v>42</v>
      </c>
      <c r="E487" s="7" t="s">
        <v>29</v>
      </c>
      <c r="F487" s="7">
        <v>26</v>
      </c>
      <c r="G487" s="7" t="s">
        <v>74</v>
      </c>
      <c r="H487" s="7" t="s">
        <v>31</v>
      </c>
      <c r="I487" s="7" t="s">
        <v>74</v>
      </c>
      <c r="J487" s="7" t="s">
        <v>201</v>
      </c>
      <c r="K487" s="7">
        <v>1</v>
      </c>
      <c r="L487" s="7">
        <v>16619</v>
      </c>
      <c r="M487" s="7">
        <v>5</v>
      </c>
      <c r="N487" s="7">
        <v>830.95</v>
      </c>
      <c r="O487" s="7">
        <v>2841.85</v>
      </c>
      <c r="P487" s="7">
        <v>416</v>
      </c>
      <c r="Q487" s="7">
        <v>19045.900000000001</v>
      </c>
      <c r="R487" s="7" t="s">
        <v>54</v>
      </c>
      <c r="S487" s="7" t="s">
        <v>34</v>
      </c>
      <c r="T487" s="7" t="s">
        <v>84</v>
      </c>
      <c r="U487" s="7" t="s">
        <v>85</v>
      </c>
      <c r="V487" s="7" t="s">
        <v>86</v>
      </c>
      <c r="W487" s="7">
        <v>4</v>
      </c>
      <c r="X487" s="7" t="s">
        <v>38</v>
      </c>
      <c r="Y487" s="7">
        <v>1</v>
      </c>
      <c r="Z487" s="7" t="s">
        <v>47</v>
      </c>
    </row>
    <row r="488" spans="1:26" x14ac:dyDescent="0.35">
      <c r="A488" s="7" t="s">
        <v>958</v>
      </c>
      <c r="B488" s="8">
        <v>45939</v>
      </c>
      <c r="C488" s="7" t="s">
        <v>172</v>
      </c>
      <c r="D488" s="7" t="s">
        <v>28</v>
      </c>
      <c r="E488" s="7" t="s">
        <v>43</v>
      </c>
      <c r="F488" s="7">
        <v>39</v>
      </c>
      <c r="G488" s="7" t="s">
        <v>99</v>
      </c>
      <c r="H488" s="7" t="s">
        <v>52</v>
      </c>
      <c r="I488" s="7" t="s">
        <v>99</v>
      </c>
      <c r="J488" s="7" t="s">
        <v>112</v>
      </c>
      <c r="K488" s="7">
        <v>3</v>
      </c>
      <c r="L488" s="7">
        <v>16882</v>
      </c>
      <c r="M488" s="7">
        <v>10</v>
      </c>
      <c r="N488" s="7">
        <v>5064.6000000000004</v>
      </c>
      <c r="O488" s="7">
        <v>8204.65</v>
      </c>
      <c r="P488" s="7">
        <v>146</v>
      </c>
      <c r="Q488" s="7">
        <v>53932.05</v>
      </c>
      <c r="R488" s="7" t="s">
        <v>33</v>
      </c>
      <c r="S488" s="7" t="s">
        <v>63</v>
      </c>
      <c r="T488" s="7" t="s">
        <v>103</v>
      </c>
      <c r="U488" s="7" t="s">
        <v>103</v>
      </c>
      <c r="V488" s="7" t="s">
        <v>57</v>
      </c>
      <c r="W488" s="7">
        <v>2</v>
      </c>
      <c r="X488" s="7" t="s">
        <v>38</v>
      </c>
      <c r="Y488" s="7">
        <v>5</v>
      </c>
      <c r="Z488" s="7" t="s">
        <v>91</v>
      </c>
    </row>
    <row r="489" spans="1:26" x14ac:dyDescent="0.35">
      <c r="A489" s="7" t="s">
        <v>959</v>
      </c>
      <c r="B489" s="8">
        <v>46009</v>
      </c>
      <c r="C489" s="7" t="s">
        <v>960</v>
      </c>
      <c r="D489" s="7" t="s">
        <v>80</v>
      </c>
      <c r="E489" s="7" t="s">
        <v>29</v>
      </c>
      <c r="F489" s="7">
        <v>52</v>
      </c>
      <c r="G489" s="7" t="s">
        <v>74</v>
      </c>
      <c r="H489" s="7" t="s">
        <v>31</v>
      </c>
      <c r="I489" s="7" t="s">
        <v>74</v>
      </c>
      <c r="J489" s="7" t="s">
        <v>125</v>
      </c>
      <c r="K489" s="7">
        <v>3</v>
      </c>
      <c r="L489" s="7">
        <v>42848</v>
      </c>
      <c r="M489" s="7">
        <v>15</v>
      </c>
      <c r="N489" s="7">
        <v>19281.599999999999</v>
      </c>
      <c r="O489" s="7">
        <v>19667.23</v>
      </c>
      <c r="P489" s="7">
        <v>22</v>
      </c>
      <c r="Q489" s="7">
        <v>128951.63</v>
      </c>
      <c r="R489" s="7" t="s">
        <v>54</v>
      </c>
      <c r="S489" s="7" t="s">
        <v>34</v>
      </c>
      <c r="T489" s="7" t="s">
        <v>70</v>
      </c>
      <c r="U489" s="7" t="s">
        <v>56</v>
      </c>
      <c r="V489" s="7" t="s">
        <v>57</v>
      </c>
      <c r="W489" s="7">
        <v>3</v>
      </c>
      <c r="X489" s="7" t="s">
        <v>38</v>
      </c>
      <c r="Y489" s="7">
        <v>2</v>
      </c>
      <c r="Z489" s="7" t="s">
        <v>47</v>
      </c>
    </row>
    <row r="490" spans="1:26" x14ac:dyDescent="0.35">
      <c r="A490" s="7" t="s">
        <v>961</v>
      </c>
      <c r="B490" s="8">
        <v>45860</v>
      </c>
      <c r="C490" s="7" t="s">
        <v>962</v>
      </c>
      <c r="D490" s="7" t="s">
        <v>73</v>
      </c>
      <c r="E490" s="7" t="s">
        <v>43</v>
      </c>
      <c r="F490" s="7">
        <v>25</v>
      </c>
      <c r="G490" s="7" t="s">
        <v>67</v>
      </c>
      <c r="H490" s="7" t="s">
        <v>68</v>
      </c>
      <c r="I490" s="7" t="s">
        <v>67</v>
      </c>
      <c r="J490" s="7" t="s">
        <v>62</v>
      </c>
      <c r="K490" s="7">
        <v>3</v>
      </c>
      <c r="L490" s="7">
        <v>17988</v>
      </c>
      <c r="M490" s="7">
        <v>10</v>
      </c>
      <c r="N490" s="7">
        <v>5396.4</v>
      </c>
      <c r="O490" s="7">
        <v>8742.17</v>
      </c>
      <c r="P490" s="7">
        <v>462</v>
      </c>
      <c r="Q490" s="7">
        <v>57771.77</v>
      </c>
      <c r="R490" s="7" t="s">
        <v>83</v>
      </c>
      <c r="S490" s="7" t="s">
        <v>34</v>
      </c>
      <c r="T490" s="7" t="s">
        <v>76</v>
      </c>
      <c r="U490" s="7" t="s">
        <v>77</v>
      </c>
      <c r="V490" s="7" t="s">
        <v>57</v>
      </c>
      <c r="W490" s="7">
        <v>10</v>
      </c>
      <c r="X490" s="7" t="s">
        <v>38</v>
      </c>
      <c r="Y490" s="7">
        <v>2</v>
      </c>
      <c r="Z490" s="7" t="s">
        <v>91</v>
      </c>
    </row>
    <row r="491" spans="1:26" x14ac:dyDescent="0.35">
      <c r="A491" s="7" t="s">
        <v>963</v>
      </c>
      <c r="B491" s="8">
        <v>45807</v>
      </c>
      <c r="C491" s="7" t="s">
        <v>203</v>
      </c>
      <c r="D491" s="7" t="s">
        <v>66</v>
      </c>
      <c r="E491" s="7" t="s">
        <v>43</v>
      </c>
      <c r="F491" s="7">
        <v>51</v>
      </c>
      <c r="G491" s="7" t="s">
        <v>99</v>
      </c>
      <c r="H491" s="7" t="s">
        <v>52</v>
      </c>
      <c r="I491" s="7" t="s">
        <v>99</v>
      </c>
      <c r="J491" s="7" t="s">
        <v>102</v>
      </c>
      <c r="K491" s="7">
        <v>4</v>
      </c>
      <c r="L491" s="7">
        <v>20757</v>
      </c>
      <c r="M491" s="7">
        <v>0</v>
      </c>
      <c r="N491" s="7">
        <v>0</v>
      </c>
      <c r="O491" s="7">
        <v>14945.04</v>
      </c>
      <c r="P491" s="7">
        <v>65</v>
      </c>
      <c r="Q491" s="7">
        <v>98038.04</v>
      </c>
      <c r="R491" s="7" t="s">
        <v>54</v>
      </c>
      <c r="S491" s="7" t="s">
        <v>34</v>
      </c>
      <c r="T491" s="7" t="s">
        <v>70</v>
      </c>
      <c r="U491" s="7" t="s">
        <v>56</v>
      </c>
      <c r="V491" s="7" t="s">
        <v>57</v>
      </c>
      <c r="W491" s="7">
        <v>6</v>
      </c>
      <c r="X491" s="7" t="s">
        <v>47</v>
      </c>
      <c r="Y491" s="7">
        <v>4</v>
      </c>
      <c r="Z491" s="7" t="s">
        <v>58</v>
      </c>
    </row>
    <row r="492" spans="1:26" x14ac:dyDescent="0.35">
      <c r="A492" s="7" t="s">
        <v>964</v>
      </c>
      <c r="B492" s="8">
        <v>45868</v>
      </c>
      <c r="C492" s="7" t="s">
        <v>965</v>
      </c>
      <c r="D492" s="7" t="s">
        <v>50</v>
      </c>
      <c r="E492" s="7" t="s">
        <v>43</v>
      </c>
      <c r="F492" s="7">
        <v>54</v>
      </c>
      <c r="G492" s="7" t="s">
        <v>134</v>
      </c>
      <c r="H492" s="7" t="s">
        <v>31</v>
      </c>
      <c r="I492" s="7" t="s">
        <v>134</v>
      </c>
      <c r="J492" s="7" t="s">
        <v>75</v>
      </c>
      <c r="K492" s="7">
        <v>2</v>
      </c>
      <c r="L492" s="7">
        <v>36202</v>
      </c>
      <c r="M492" s="7">
        <v>10</v>
      </c>
      <c r="N492" s="7">
        <v>7240.4</v>
      </c>
      <c r="O492" s="7">
        <v>11729.45</v>
      </c>
      <c r="P492" s="7">
        <v>49</v>
      </c>
      <c r="Q492" s="7">
        <v>76942.05</v>
      </c>
      <c r="R492" s="7" t="s">
        <v>54</v>
      </c>
      <c r="S492" s="7" t="s">
        <v>63</v>
      </c>
      <c r="T492" s="7" t="s">
        <v>103</v>
      </c>
      <c r="U492" s="7" t="s">
        <v>103</v>
      </c>
      <c r="V492" s="7" t="s">
        <v>57</v>
      </c>
      <c r="W492" s="7">
        <v>10</v>
      </c>
      <c r="X492" s="7" t="s">
        <v>47</v>
      </c>
      <c r="Y492" s="7">
        <v>3</v>
      </c>
      <c r="Z492" s="7" t="s">
        <v>58</v>
      </c>
    </row>
    <row r="493" spans="1:26" x14ac:dyDescent="0.35">
      <c r="A493" s="7" t="s">
        <v>966</v>
      </c>
      <c r="B493" s="8">
        <v>46089</v>
      </c>
      <c r="C493" s="7" t="s">
        <v>777</v>
      </c>
      <c r="D493" s="7" t="s">
        <v>80</v>
      </c>
      <c r="E493" s="7" t="s">
        <v>43</v>
      </c>
      <c r="F493" s="7">
        <v>55</v>
      </c>
      <c r="G493" s="7" t="s">
        <v>90</v>
      </c>
      <c r="H493" s="7" t="s">
        <v>31</v>
      </c>
      <c r="I493" s="7" t="s">
        <v>90</v>
      </c>
      <c r="J493" s="7" t="s">
        <v>62</v>
      </c>
      <c r="K493" s="7">
        <v>5</v>
      </c>
      <c r="L493" s="7">
        <v>8252</v>
      </c>
      <c r="M493" s="7">
        <v>20</v>
      </c>
      <c r="N493" s="7">
        <v>8252</v>
      </c>
      <c r="O493" s="7">
        <v>5941.44</v>
      </c>
      <c r="P493" s="7">
        <v>389</v>
      </c>
      <c r="Q493" s="7">
        <v>39338.44</v>
      </c>
      <c r="R493" s="7" t="s">
        <v>54</v>
      </c>
      <c r="S493" s="7" t="s">
        <v>34</v>
      </c>
      <c r="T493" s="7" t="s">
        <v>46</v>
      </c>
      <c r="U493" s="7" t="s">
        <v>36</v>
      </c>
      <c r="V493" s="7" t="s">
        <v>37</v>
      </c>
      <c r="W493" s="7">
        <v>5</v>
      </c>
      <c r="X493" s="7" t="s">
        <v>47</v>
      </c>
      <c r="Y493" s="7">
        <v>3</v>
      </c>
      <c r="Z493" s="7" t="s">
        <v>91</v>
      </c>
    </row>
    <row r="494" spans="1:26" x14ac:dyDescent="0.35">
      <c r="A494" s="7" t="s">
        <v>967</v>
      </c>
      <c r="B494" s="8">
        <v>45776</v>
      </c>
      <c r="C494" s="7" t="s">
        <v>203</v>
      </c>
      <c r="D494" s="7" t="s">
        <v>80</v>
      </c>
      <c r="E494" s="7" t="s">
        <v>29</v>
      </c>
      <c r="F494" s="7">
        <v>50</v>
      </c>
      <c r="G494" s="7" t="s">
        <v>67</v>
      </c>
      <c r="H494" s="7" t="s">
        <v>68</v>
      </c>
      <c r="I494" s="7" t="s">
        <v>67</v>
      </c>
      <c r="J494" s="7" t="s">
        <v>62</v>
      </c>
      <c r="K494" s="7">
        <v>1</v>
      </c>
      <c r="L494" s="7">
        <v>49467</v>
      </c>
      <c r="M494" s="7">
        <v>20</v>
      </c>
      <c r="N494" s="7">
        <v>9893.4</v>
      </c>
      <c r="O494" s="7">
        <v>7123.25</v>
      </c>
      <c r="P494" s="7">
        <v>217</v>
      </c>
      <c r="Q494" s="7">
        <v>46913.85</v>
      </c>
      <c r="R494" s="7" t="s">
        <v>54</v>
      </c>
      <c r="S494" s="7" t="s">
        <v>63</v>
      </c>
      <c r="T494" s="7" t="s">
        <v>84</v>
      </c>
      <c r="U494" s="7" t="s">
        <v>85</v>
      </c>
      <c r="V494" s="7" t="s">
        <v>86</v>
      </c>
      <c r="W494" s="7">
        <v>5</v>
      </c>
      <c r="X494" s="7" t="s">
        <v>38</v>
      </c>
      <c r="Y494" s="7">
        <v>3</v>
      </c>
      <c r="Z494" s="7" t="s">
        <v>58</v>
      </c>
    </row>
    <row r="495" spans="1:26" x14ac:dyDescent="0.35">
      <c r="A495" s="7" t="s">
        <v>968</v>
      </c>
      <c r="B495" s="8">
        <v>45941</v>
      </c>
      <c r="C495" s="7" t="s">
        <v>388</v>
      </c>
      <c r="D495" s="7" t="s">
        <v>42</v>
      </c>
      <c r="E495" s="7" t="s">
        <v>29</v>
      </c>
      <c r="F495" s="7">
        <v>55</v>
      </c>
      <c r="G495" s="7" t="s">
        <v>51</v>
      </c>
      <c r="H495" s="7" t="s">
        <v>52</v>
      </c>
      <c r="I495" s="7" t="s">
        <v>51</v>
      </c>
      <c r="J495" s="7" t="s">
        <v>102</v>
      </c>
      <c r="K495" s="7">
        <v>4</v>
      </c>
      <c r="L495" s="7">
        <v>21774</v>
      </c>
      <c r="M495" s="7">
        <v>20</v>
      </c>
      <c r="N495" s="7">
        <v>17419.2</v>
      </c>
      <c r="O495" s="7">
        <v>12541.82</v>
      </c>
      <c r="P495" s="7">
        <v>11</v>
      </c>
      <c r="Q495" s="7">
        <v>82229.62</v>
      </c>
      <c r="R495" s="7" t="s">
        <v>54</v>
      </c>
      <c r="S495" s="7" t="s">
        <v>63</v>
      </c>
      <c r="T495" s="7" t="s">
        <v>95</v>
      </c>
      <c r="U495" s="7" t="s">
        <v>96</v>
      </c>
      <c r="V495" s="7" t="s">
        <v>57</v>
      </c>
      <c r="W495" s="7">
        <v>5</v>
      </c>
      <c r="X495" s="7" t="s">
        <v>47</v>
      </c>
      <c r="Y495" s="7">
        <v>1</v>
      </c>
      <c r="Z495" s="7" t="s">
        <v>91</v>
      </c>
    </row>
    <row r="496" spans="1:26" x14ac:dyDescent="0.35">
      <c r="A496" s="7" t="s">
        <v>969</v>
      </c>
      <c r="B496" s="8">
        <v>45994</v>
      </c>
      <c r="C496" s="7" t="s">
        <v>283</v>
      </c>
      <c r="D496" s="7" t="s">
        <v>80</v>
      </c>
      <c r="E496" s="7" t="s">
        <v>43</v>
      </c>
      <c r="F496" s="7">
        <v>54</v>
      </c>
      <c r="G496" s="7" t="s">
        <v>74</v>
      </c>
      <c r="H496" s="7" t="s">
        <v>31</v>
      </c>
      <c r="I496" s="7" t="s">
        <v>74</v>
      </c>
      <c r="J496" s="7" t="s">
        <v>112</v>
      </c>
      <c r="K496" s="7">
        <v>4</v>
      </c>
      <c r="L496" s="7">
        <v>47507</v>
      </c>
      <c r="M496" s="7">
        <v>5</v>
      </c>
      <c r="N496" s="7">
        <v>9501.4</v>
      </c>
      <c r="O496" s="7">
        <v>32494.79</v>
      </c>
      <c r="P496" s="7">
        <v>181</v>
      </c>
      <c r="Q496" s="7">
        <v>213202.39</v>
      </c>
      <c r="R496" s="7" t="s">
        <v>33</v>
      </c>
      <c r="S496" s="7" t="s">
        <v>63</v>
      </c>
      <c r="T496" s="7" t="s">
        <v>95</v>
      </c>
      <c r="U496" s="7" t="s">
        <v>96</v>
      </c>
      <c r="V496" s="7" t="s">
        <v>57</v>
      </c>
      <c r="W496" s="7">
        <v>7</v>
      </c>
      <c r="X496" s="7" t="s">
        <v>47</v>
      </c>
      <c r="Y496" s="7">
        <v>2</v>
      </c>
      <c r="Z496" s="7" t="s">
        <v>91</v>
      </c>
    </row>
    <row r="497" spans="1:26" x14ac:dyDescent="0.35">
      <c r="A497" s="7" t="s">
        <v>970</v>
      </c>
      <c r="B497" s="8">
        <v>45961</v>
      </c>
      <c r="C497" s="7" t="s">
        <v>971</v>
      </c>
      <c r="D497" s="7" t="s">
        <v>73</v>
      </c>
      <c r="E497" s="7" t="s">
        <v>43</v>
      </c>
      <c r="F497" s="7">
        <v>29</v>
      </c>
      <c r="G497" s="7" t="s">
        <v>139</v>
      </c>
      <c r="H497" s="7" t="s">
        <v>31</v>
      </c>
      <c r="I497" s="7" t="s">
        <v>139</v>
      </c>
      <c r="J497" s="7" t="s">
        <v>112</v>
      </c>
      <c r="K497" s="7">
        <v>3</v>
      </c>
      <c r="L497" s="7">
        <v>36790</v>
      </c>
      <c r="M497" s="7">
        <v>10</v>
      </c>
      <c r="N497" s="7">
        <v>11037</v>
      </c>
      <c r="O497" s="7">
        <v>17879.939999999999</v>
      </c>
      <c r="P497" s="7">
        <v>0</v>
      </c>
      <c r="Q497" s="7">
        <v>117212.94</v>
      </c>
      <c r="R497" s="7" t="s">
        <v>33</v>
      </c>
      <c r="S497" s="7" t="s">
        <v>63</v>
      </c>
      <c r="T497" s="7" t="s">
        <v>95</v>
      </c>
      <c r="U497" s="7" t="s">
        <v>96</v>
      </c>
      <c r="V497" s="7" t="s">
        <v>57</v>
      </c>
      <c r="W497" s="7">
        <v>7</v>
      </c>
      <c r="X497" s="7" t="s">
        <v>38</v>
      </c>
      <c r="Y497" s="7">
        <v>1</v>
      </c>
      <c r="Z497" s="7" t="s">
        <v>91</v>
      </c>
    </row>
    <row r="498" spans="1:26" x14ac:dyDescent="0.35">
      <c r="A498" s="7" t="s">
        <v>972</v>
      </c>
      <c r="B498" s="8">
        <v>45831</v>
      </c>
      <c r="C498" s="7" t="s">
        <v>973</v>
      </c>
      <c r="D498" s="7" t="s">
        <v>66</v>
      </c>
      <c r="E498" s="7" t="s">
        <v>29</v>
      </c>
      <c r="F498" s="7">
        <v>22</v>
      </c>
      <c r="G498" s="7" t="s">
        <v>74</v>
      </c>
      <c r="H498" s="7" t="s">
        <v>31</v>
      </c>
      <c r="I498" s="7" t="s">
        <v>74</v>
      </c>
      <c r="J498" s="7" t="s">
        <v>62</v>
      </c>
      <c r="K498" s="7">
        <v>1</v>
      </c>
      <c r="L498" s="7">
        <v>29785</v>
      </c>
      <c r="M498" s="7">
        <v>20</v>
      </c>
      <c r="N498" s="7">
        <v>5957</v>
      </c>
      <c r="O498" s="7">
        <v>4289.04</v>
      </c>
      <c r="P498" s="7">
        <v>223</v>
      </c>
      <c r="Q498" s="7">
        <v>28340.04</v>
      </c>
      <c r="R498" s="7" t="s">
        <v>33</v>
      </c>
      <c r="S498" s="7" t="s">
        <v>63</v>
      </c>
      <c r="T498" s="7" t="s">
        <v>46</v>
      </c>
      <c r="U498" s="7" t="s">
        <v>36</v>
      </c>
      <c r="V498" s="7" t="s">
        <v>37</v>
      </c>
      <c r="W498" s="7">
        <v>1</v>
      </c>
      <c r="X498" s="7" t="s">
        <v>47</v>
      </c>
      <c r="Y498" s="7">
        <v>1</v>
      </c>
      <c r="Z498" s="7" t="s">
        <v>91</v>
      </c>
    </row>
    <row r="499" spans="1:26" x14ac:dyDescent="0.35">
      <c r="A499" s="7" t="s">
        <v>974</v>
      </c>
      <c r="B499" s="8">
        <v>46019</v>
      </c>
      <c r="C499" s="7" t="s">
        <v>975</v>
      </c>
      <c r="D499" s="7" t="s">
        <v>73</v>
      </c>
      <c r="E499" s="7" t="s">
        <v>29</v>
      </c>
      <c r="F499" s="7">
        <v>21</v>
      </c>
      <c r="G499" s="7" t="s">
        <v>94</v>
      </c>
      <c r="H499" s="7" t="s">
        <v>31</v>
      </c>
      <c r="I499" s="7" t="s">
        <v>94</v>
      </c>
      <c r="J499" s="7" t="s">
        <v>75</v>
      </c>
      <c r="K499" s="7">
        <v>3</v>
      </c>
      <c r="L499" s="7">
        <v>44354</v>
      </c>
      <c r="M499" s="7">
        <v>0</v>
      </c>
      <c r="N499" s="7">
        <v>0</v>
      </c>
      <c r="O499" s="7">
        <v>23951.16</v>
      </c>
      <c r="P499" s="7">
        <v>395</v>
      </c>
      <c r="Q499" s="7">
        <v>157408.16</v>
      </c>
      <c r="R499" s="7" t="s">
        <v>54</v>
      </c>
      <c r="S499" s="7" t="s">
        <v>34</v>
      </c>
      <c r="T499" s="7" t="s">
        <v>70</v>
      </c>
      <c r="U499" s="7" t="s">
        <v>56</v>
      </c>
      <c r="V499" s="7" t="s">
        <v>57</v>
      </c>
      <c r="W499" s="7">
        <v>4</v>
      </c>
      <c r="X499" s="7" t="s">
        <v>47</v>
      </c>
      <c r="Y499" s="7">
        <v>3</v>
      </c>
      <c r="Z499" s="7" t="s">
        <v>47</v>
      </c>
    </row>
    <row r="500" spans="1:26" x14ac:dyDescent="0.35">
      <c r="A500" s="7" t="s">
        <v>976</v>
      </c>
      <c r="B500" s="8">
        <v>45921</v>
      </c>
      <c r="C500" s="7" t="s">
        <v>977</v>
      </c>
      <c r="D500" s="7" t="s">
        <v>80</v>
      </c>
      <c r="E500" s="7" t="s">
        <v>29</v>
      </c>
      <c r="F500" s="7">
        <v>26</v>
      </c>
      <c r="G500" s="7" t="s">
        <v>67</v>
      </c>
      <c r="H500" s="7" t="s">
        <v>68</v>
      </c>
      <c r="I500" s="7" t="s">
        <v>67</v>
      </c>
      <c r="J500" s="7" t="s">
        <v>69</v>
      </c>
      <c r="K500" s="7">
        <v>4</v>
      </c>
      <c r="L500" s="7">
        <v>42490</v>
      </c>
      <c r="M500" s="7">
        <v>10</v>
      </c>
      <c r="N500" s="7">
        <v>16996</v>
      </c>
      <c r="O500" s="7">
        <v>27533.52</v>
      </c>
      <c r="P500" s="7">
        <v>135</v>
      </c>
      <c r="Q500" s="7">
        <v>180632.52</v>
      </c>
      <c r="R500" s="7" t="s">
        <v>54</v>
      </c>
      <c r="S500" s="7" t="s">
        <v>63</v>
      </c>
      <c r="T500" s="7" t="s">
        <v>103</v>
      </c>
      <c r="U500" s="7" t="s">
        <v>103</v>
      </c>
      <c r="V500" s="7" t="s">
        <v>57</v>
      </c>
      <c r="W500" s="7">
        <v>3</v>
      </c>
      <c r="X500" s="7" t="s">
        <v>38</v>
      </c>
      <c r="Y500" s="7">
        <v>3</v>
      </c>
      <c r="Z500" s="7" t="s">
        <v>91</v>
      </c>
    </row>
    <row r="501" spans="1:26" x14ac:dyDescent="0.35">
      <c r="A501" s="7" t="s">
        <v>978</v>
      </c>
      <c r="B501" s="8">
        <v>46014</v>
      </c>
      <c r="C501" s="7" t="s">
        <v>631</v>
      </c>
      <c r="D501" s="7" t="s">
        <v>111</v>
      </c>
      <c r="E501" s="7" t="s">
        <v>43</v>
      </c>
      <c r="F501" s="7">
        <v>28</v>
      </c>
      <c r="G501" s="7" t="s">
        <v>94</v>
      </c>
      <c r="H501" s="7" t="s">
        <v>31</v>
      </c>
      <c r="I501" s="7" t="s">
        <v>94</v>
      </c>
      <c r="J501" s="7" t="s">
        <v>150</v>
      </c>
      <c r="K501" s="7">
        <v>1</v>
      </c>
      <c r="L501" s="7">
        <v>7815</v>
      </c>
      <c r="M501" s="7">
        <v>0</v>
      </c>
      <c r="N501" s="7">
        <v>0</v>
      </c>
      <c r="O501" s="7">
        <v>1406.7</v>
      </c>
      <c r="P501" s="7">
        <v>306</v>
      </c>
      <c r="Q501" s="7">
        <v>9527.7000000000007</v>
      </c>
      <c r="R501" s="7" t="s">
        <v>45</v>
      </c>
      <c r="S501" s="7" t="s">
        <v>63</v>
      </c>
      <c r="T501" s="7" t="s">
        <v>103</v>
      </c>
      <c r="U501" s="7" t="s">
        <v>103</v>
      </c>
      <c r="V501" s="7" t="s">
        <v>57</v>
      </c>
      <c r="W501" s="7">
        <v>7</v>
      </c>
      <c r="X501" s="7" t="s">
        <v>47</v>
      </c>
      <c r="Y501" s="7">
        <v>1</v>
      </c>
      <c r="Z501" s="7" t="s">
        <v>39</v>
      </c>
    </row>
    <row r="502" spans="1:26" x14ac:dyDescent="0.35">
      <c r="A502" s="7" t="s">
        <v>979</v>
      </c>
      <c r="B502" s="8">
        <v>45949</v>
      </c>
      <c r="C502" s="7" t="s">
        <v>980</v>
      </c>
      <c r="D502" s="7" t="s">
        <v>108</v>
      </c>
      <c r="E502" s="7" t="s">
        <v>29</v>
      </c>
      <c r="F502" s="7">
        <v>47</v>
      </c>
      <c r="G502" s="7" t="s">
        <v>94</v>
      </c>
      <c r="H502" s="7" t="s">
        <v>31</v>
      </c>
      <c r="I502" s="7" t="s">
        <v>94</v>
      </c>
      <c r="J502" s="7" t="s">
        <v>112</v>
      </c>
      <c r="K502" s="7">
        <v>1</v>
      </c>
      <c r="L502" s="7">
        <v>36934</v>
      </c>
      <c r="M502" s="7">
        <v>20</v>
      </c>
      <c r="N502" s="7">
        <v>7386.8</v>
      </c>
      <c r="O502" s="7">
        <v>5318.5</v>
      </c>
      <c r="P502" s="7">
        <v>83</v>
      </c>
      <c r="Q502" s="7">
        <v>34948.699999999997</v>
      </c>
      <c r="R502" s="7" t="s">
        <v>54</v>
      </c>
      <c r="S502" s="7" t="s">
        <v>34</v>
      </c>
      <c r="T502" s="7" t="s">
        <v>46</v>
      </c>
      <c r="U502" s="7" t="s">
        <v>36</v>
      </c>
      <c r="V502" s="7" t="s">
        <v>37</v>
      </c>
      <c r="W502" s="7">
        <v>4</v>
      </c>
      <c r="X502" s="7" t="s">
        <v>38</v>
      </c>
      <c r="Y502" s="7">
        <v>3</v>
      </c>
      <c r="Z502" s="7" t="s">
        <v>47</v>
      </c>
    </row>
    <row r="503" spans="1:26" x14ac:dyDescent="0.35">
      <c r="A503" s="7" t="s">
        <v>981</v>
      </c>
      <c r="B503" s="8">
        <v>46005</v>
      </c>
      <c r="C503" s="7" t="s">
        <v>810</v>
      </c>
      <c r="D503" s="7" t="s">
        <v>66</v>
      </c>
      <c r="E503" s="7" t="s">
        <v>43</v>
      </c>
      <c r="F503" s="7">
        <v>25</v>
      </c>
      <c r="G503" s="7" t="s">
        <v>90</v>
      </c>
      <c r="H503" s="7" t="s">
        <v>31</v>
      </c>
      <c r="I503" s="7" t="s">
        <v>90</v>
      </c>
      <c r="J503" s="7" t="s">
        <v>32</v>
      </c>
      <c r="K503" s="7">
        <v>4</v>
      </c>
      <c r="L503" s="7">
        <v>22888</v>
      </c>
      <c r="M503" s="7">
        <v>0</v>
      </c>
      <c r="N503" s="7">
        <v>0</v>
      </c>
      <c r="O503" s="7">
        <v>16479.36</v>
      </c>
      <c r="P503" s="7">
        <v>377</v>
      </c>
      <c r="Q503" s="7">
        <v>108408.36</v>
      </c>
      <c r="R503" s="7" t="s">
        <v>83</v>
      </c>
      <c r="S503" s="7" t="s">
        <v>34</v>
      </c>
      <c r="T503" s="7" t="s">
        <v>70</v>
      </c>
      <c r="U503" s="7" t="s">
        <v>56</v>
      </c>
      <c r="V503" s="7" t="s">
        <v>57</v>
      </c>
      <c r="W503" s="7">
        <v>10</v>
      </c>
      <c r="X503" s="7" t="s">
        <v>38</v>
      </c>
      <c r="Y503" s="7">
        <v>1</v>
      </c>
      <c r="Z503" s="7" t="s">
        <v>39</v>
      </c>
    </row>
    <row r="504" spans="1:26" x14ac:dyDescent="0.35">
      <c r="A504" s="7" t="s">
        <v>982</v>
      </c>
      <c r="B504" s="8">
        <v>46008</v>
      </c>
      <c r="C504" s="7" t="s">
        <v>983</v>
      </c>
      <c r="D504" s="7" t="s">
        <v>28</v>
      </c>
      <c r="E504" s="7" t="s">
        <v>43</v>
      </c>
      <c r="F504" s="7">
        <v>27</v>
      </c>
      <c r="G504" s="7" t="s">
        <v>99</v>
      </c>
      <c r="H504" s="7" t="s">
        <v>52</v>
      </c>
      <c r="I504" s="7" t="s">
        <v>99</v>
      </c>
      <c r="J504" s="7" t="s">
        <v>62</v>
      </c>
      <c r="K504" s="7">
        <v>4</v>
      </c>
      <c r="L504" s="7">
        <v>36131</v>
      </c>
      <c r="M504" s="7">
        <v>0</v>
      </c>
      <c r="N504" s="7">
        <v>0</v>
      </c>
      <c r="O504" s="7">
        <v>26014.32</v>
      </c>
      <c r="P504" s="7">
        <v>402</v>
      </c>
      <c r="Q504" s="7">
        <v>170940.32</v>
      </c>
      <c r="R504" s="7" t="s">
        <v>45</v>
      </c>
      <c r="S504" s="7" t="s">
        <v>63</v>
      </c>
      <c r="T504" s="7" t="s">
        <v>70</v>
      </c>
      <c r="U504" s="7" t="s">
        <v>56</v>
      </c>
      <c r="V504" s="7" t="s">
        <v>57</v>
      </c>
      <c r="W504" s="7">
        <v>4</v>
      </c>
      <c r="X504" s="7" t="s">
        <v>38</v>
      </c>
      <c r="Y504" s="7">
        <v>4</v>
      </c>
      <c r="Z504" s="7" t="s">
        <v>58</v>
      </c>
    </row>
    <row r="505" spans="1:26" x14ac:dyDescent="0.35">
      <c r="A505" s="7" t="s">
        <v>984</v>
      </c>
      <c r="B505" s="8">
        <v>45948</v>
      </c>
      <c r="C505" s="7" t="s">
        <v>985</v>
      </c>
      <c r="D505" s="7" t="s">
        <v>66</v>
      </c>
      <c r="E505" s="7" t="s">
        <v>43</v>
      </c>
      <c r="F505" s="7">
        <v>43</v>
      </c>
      <c r="G505" s="7" t="s">
        <v>44</v>
      </c>
      <c r="H505" s="7" t="s">
        <v>31</v>
      </c>
      <c r="I505" s="7" t="s">
        <v>44</v>
      </c>
      <c r="J505" s="7" t="s">
        <v>53</v>
      </c>
      <c r="K505" s="7">
        <v>2</v>
      </c>
      <c r="L505" s="7">
        <v>1030</v>
      </c>
      <c r="M505" s="7">
        <v>0</v>
      </c>
      <c r="N505" s="7">
        <v>0</v>
      </c>
      <c r="O505" s="7">
        <v>370.8</v>
      </c>
      <c r="P505" s="7">
        <v>174</v>
      </c>
      <c r="Q505" s="7">
        <v>2604.8000000000002</v>
      </c>
      <c r="R505" s="7" t="s">
        <v>45</v>
      </c>
      <c r="S505" s="7" t="s">
        <v>34</v>
      </c>
      <c r="T505" s="7" t="s">
        <v>35</v>
      </c>
      <c r="U505" s="7" t="s">
        <v>36</v>
      </c>
      <c r="V505" s="7" t="s">
        <v>37</v>
      </c>
      <c r="W505" s="7">
        <v>7</v>
      </c>
      <c r="X505" s="7" t="s">
        <v>47</v>
      </c>
      <c r="Y505" s="7">
        <v>2</v>
      </c>
      <c r="Z505" s="7" t="s">
        <v>91</v>
      </c>
    </row>
    <row r="506" spans="1:26" x14ac:dyDescent="0.35">
      <c r="A506" s="7" t="s">
        <v>986</v>
      </c>
      <c r="B506" s="8">
        <v>45963</v>
      </c>
      <c r="C506" s="7" t="s">
        <v>647</v>
      </c>
      <c r="D506" s="7" t="s">
        <v>73</v>
      </c>
      <c r="E506" s="7" t="s">
        <v>29</v>
      </c>
      <c r="F506" s="7">
        <v>55</v>
      </c>
      <c r="G506" s="7" t="s">
        <v>67</v>
      </c>
      <c r="H506" s="7" t="s">
        <v>68</v>
      </c>
      <c r="I506" s="7" t="s">
        <v>67</v>
      </c>
      <c r="J506" s="7" t="s">
        <v>32</v>
      </c>
      <c r="K506" s="7">
        <v>3</v>
      </c>
      <c r="L506" s="7">
        <v>22483</v>
      </c>
      <c r="M506" s="7">
        <v>15</v>
      </c>
      <c r="N506" s="7">
        <v>10117.35</v>
      </c>
      <c r="O506" s="7">
        <v>10319.700000000001</v>
      </c>
      <c r="P506" s="7">
        <v>275</v>
      </c>
      <c r="Q506" s="7">
        <v>67926.350000000006</v>
      </c>
      <c r="R506" s="7" t="s">
        <v>54</v>
      </c>
      <c r="S506" s="7" t="s">
        <v>34</v>
      </c>
      <c r="T506" s="7" t="s">
        <v>46</v>
      </c>
      <c r="U506" s="7" t="s">
        <v>36</v>
      </c>
      <c r="V506" s="7" t="s">
        <v>37</v>
      </c>
      <c r="W506" s="7">
        <v>7</v>
      </c>
      <c r="X506" s="7" t="s">
        <v>38</v>
      </c>
      <c r="Y506" s="7">
        <v>5</v>
      </c>
      <c r="Z506" s="7" t="s">
        <v>58</v>
      </c>
    </row>
    <row r="507" spans="1:26" x14ac:dyDescent="0.35">
      <c r="A507" s="7" t="s">
        <v>987</v>
      </c>
      <c r="B507" s="8">
        <v>45877</v>
      </c>
      <c r="C507" s="7" t="s">
        <v>635</v>
      </c>
      <c r="D507" s="7" t="s">
        <v>28</v>
      </c>
      <c r="E507" s="7" t="s">
        <v>43</v>
      </c>
      <c r="F507" s="7">
        <v>26</v>
      </c>
      <c r="G507" s="7" t="s">
        <v>90</v>
      </c>
      <c r="H507" s="7" t="s">
        <v>31</v>
      </c>
      <c r="I507" s="7" t="s">
        <v>90</v>
      </c>
      <c r="J507" s="7" t="s">
        <v>53</v>
      </c>
      <c r="K507" s="7">
        <v>4</v>
      </c>
      <c r="L507" s="7">
        <v>7865</v>
      </c>
      <c r="M507" s="7">
        <v>0</v>
      </c>
      <c r="N507" s="7">
        <v>0</v>
      </c>
      <c r="O507" s="7">
        <v>5662.8</v>
      </c>
      <c r="P507" s="7">
        <v>311</v>
      </c>
      <c r="Q507" s="7">
        <v>37433.800000000003</v>
      </c>
      <c r="R507" s="7" t="s">
        <v>33</v>
      </c>
      <c r="S507" s="7" t="s">
        <v>34</v>
      </c>
      <c r="T507" s="7" t="s">
        <v>103</v>
      </c>
      <c r="U507" s="7" t="s">
        <v>103</v>
      </c>
      <c r="V507" s="7" t="s">
        <v>57</v>
      </c>
      <c r="W507" s="7">
        <v>8</v>
      </c>
      <c r="X507" s="7" t="s">
        <v>38</v>
      </c>
      <c r="Y507" s="7">
        <v>3</v>
      </c>
      <c r="Z507" s="7" t="s">
        <v>58</v>
      </c>
    </row>
    <row r="508" spans="1:26" x14ac:dyDescent="0.35">
      <c r="A508" s="7" t="s">
        <v>988</v>
      </c>
      <c r="B508" s="8">
        <v>45980</v>
      </c>
      <c r="C508" s="7" t="s">
        <v>989</v>
      </c>
      <c r="D508" s="7" t="s">
        <v>66</v>
      </c>
      <c r="E508" s="7" t="s">
        <v>29</v>
      </c>
      <c r="F508" s="7">
        <v>27</v>
      </c>
      <c r="G508" s="7" t="s">
        <v>99</v>
      </c>
      <c r="H508" s="7" t="s">
        <v>52</v>
      </c>
      <c r="I508" s="7" t="s">
        <v>99</v>
      </c>
      <c r="J508" s="7" t="s">
        <v>102</v>
      </c>
      <c r="K508" s="7">
        <v>5</v>
      </c>
      <c r="L508" s="7">
        <v>20520</v>
      </c>
      <c r="M508" s="7">
        <v>20</v>
      </c>
      <c r="N508" s="7">
        <v>20520</v>
      </c>
      <c r="O508" s="7">
        <v>14774.4</v>
      </c>
      <c r="P508" s="7">
        <v>70</v>
      </c>
      <c r="Q508" s="7">
        <v>96924.4</v>
      </c>
      <c r="R508" s="7" t="s">
        <v>33</v>
      </c>
      <c r="S508" s="7" t="s">
        <v>63</v>
      </c>
      <c r="T508" s="7" t="s">
        <v>95</v>
      </c>
      <c r="U508" s="7" t="s">
        <v>96</v>
      </c>
      <c r="V508" s="7" t="s">
        <v>57</v>
      </c>
      <c r="W508" s="7">
        <v>10</v>
      </c>
      <c r="X508" s="7" t="s">
        <v>38</v>
      </c>
      <c r="Y508" s="7">
        <v>5</v>
      </c>
      <c r="Z508" s="7" t="s">
        <v>91</v>
      </c>
    </row>
    <row r="509" spans="1:26" x14ac:dyDescent="0.35">
      <c r="A509" s="7" t="s">
        <v>990</v>
      </c>
      <c r="B509" s="8">
        <v>45770</v>
      </c>
      <c r="C509" s="7" t="s">
        <v>293</v>
      </c>
      <c r="D509" s="7" t="s">
        <v>42</v>
      </c>
      <c r="E509" s="7" t="s">
        <v>43</v>
      </c>
      <c r="F509" s="7">
        <v>32</v>
      </c>
      <c r="G509" s="7" t="s">
        <v>134</v>
      </c>
      <c r="H509" s="7" t="s">
        <v>31</v>
      </c>
      <c r="I509" s="7" t="s">
        <v>134</v>
      </c>
      <c r="J509" s="7" t="s">
        <v>69</v>
      </c>
      <c r="K509" s="7">
        <v>3</v>
      </c>
      <c r="L509" s="7">
        <v>31680</v>
      </c>
      <c r="M509" s="7">
        <v>0</v>
      </c>
      <c r="N509" s="7">
        <v>0</v>
      </c>
      <c r="O509" s="7">
        <v>17107.2</v>
      </c>
      <c r="P509" s="7">
        <v>218</v>
      </c>
      <c r="Q509" s="7">
        <v>112365.2</v>
      </c>
      <c r="R509" s="7" t="s">
        <v>83</v>
      </c>
      <c r="S509" s="7" t="s">
        <v>63</v>
      </c>
      <c r="T509" s="7" t="s">
        <v>55</v>
      </c>
      <c r="U509" s="7" t="s">
        <v>56</v>
      </c>
      <c r="V509" s="7" t="s">
        <v>57</v>
      </c>
      <c r="W509" s="7">
        <v>7</v>
      </c>
      <c r="X509" s="7" t="s">
        <v>38</v>
      </c>
      <c r="Y509" s="7">
        <v>5</v>
      </c>
      <c r="Z509" s="7" t="s">
        <v>47</v>
      </c>
    </row>
    <row r="510" spans="1:26" x14ac:dyDescent="0.35">
      <c r="A510" s="7" t="s">
        <v>991</v>
      </c>
      <c r="B510" s="8">
        <v>45876</v>
      </c>
      <c r="C510" s="7" t="s">
        <v>992</v>
      </c>
      <c r="D510" s="7" t="s">
        <v>61</v>
      </c>
      <c r="E510" s="7" t="s">
        <v>29</v>
      </c>
      <c r="F510" s="7">
        <v>56</v>
      </c>
      <c r="G510" s="7" t="s">
        <v>74</v>
      </c>
      <c r="H510" s="7" t="s">
        <v>31</v>
      </c>
      <c r="I510" s="7" t="s">
        <v>74</v>
      </c>
      <c r="J510" s="7" t="s">
        <v>53</v>
      </c>
      <c r="K510" s="7">
        <v>5</v>
      </c>
      <c r="L510" s="7">
        <v>9895</v>
      </c>
      <c r="M510" s="7">
        <v>20</v>
      </c>
      <c r="N510" s="7">
        <v>9895</v>
      </c>
      <c r="O510" s="7">
        <v>7124.4</v>
      </c>
      <c r="P510" s="7">
        <v>285</v>
      </c>
      <c r="Q510" s="7">
        <v>46989.4</v>
      </c>
      <c r="R510" s="7" t="s">
        <v>45</v>
      </c>
      <c r="S510" s="7" t="s">
        <v>63</v>
      </c>
      <c r="T510" s="7" t="s">
        <v>55</v>
      </c>
      <c r="U510" s="7" t="s">
        <v>56</v>
      </c>
      <c r="V510" s="7" t="s">
        <v>57</v>
      </c>
      <c r="W510" s="7">
        <v>10</v>
      </c>
      <c r="X510" s="7" t="s">
        <v>38</v>
      </c>
      <c r="Y510" s="7">
        <v>3</v>
      </c>
      <c r="Z510" s="7" t="s">
        <v>58</v>
      </c>
    </row>
    <row r="511" spans="1:26" x14ac:dyDescent="0.35">
      <c r="A511" s="7" t="s">
        <v>993</v>
      </c>
      <c r="B511" s="8">
        <v>46106</v>
      </c>
      <c r="C511" s="7" t="s">
        <v>623</v>
      </c>
      <c r="D511" s="7" t="s">
        <v>89</v>
      </c>
      <c r="E511" s="7" t="s">
        <v>29</v>
      </c>
      <c r="F511" s="7">
        <v>48</v>
      </c>
      <c r="G511" s="7" t="s">
        <v>30</v>
      </c>
      <c r="H511" s="7" t="s">
        <v>31</v>
      </c>
      <c r="I511" s="7" t="s">
        <v>30</v>
      </c>
      <c r="J511" s="7" t="s">
        <v>201</v>
      </c>
      <c r="K511" s="7">
        <v>4</v>
      </c>
      <c r="L511" s="7">
        <v>11370</v>
      </c>
      <c r="M511" s="7">
        <v>10</v>
      </c>
      <c r="N511" s="7">
        <v>4548</v>
      </c>
      <c r="O511" s="7">
        <v>7367.76</v>
      </c>
      <c r="P511" s="7">
        <v>129</v>
      </c>
      <c r="Q511" s="7">
        <v>48428.76</v>
      </c>
      <c r="R511" s="7" t="s">
        <v>83</v>
      </c>
      <c r="S511" s="7" t="s">
        <v>63</v>
      </c>
      <c r="T511" s="7" t="s">
        <v>46</v>
      </c>
      <c r="U511" s="7" t="s">
        <v>36</v>
      </c>
      <c r="V511" s="7" t="s">
        <v>37</v>
      </c>
      <c r="W511" s="7">
        <v>4</v>
      </c>
      <c r="X511" s="7" t="s">
        <v>47</v>
      </c>
      <c r="Y511" s="7">
        <v>4</v>
      </c>
      <c r="Z511" s="7" t="s">
        <v>39</v>
      </c>
    </row>
    <row r="512" spans="1:26" x14ac:dyDescent="0.35">
      <c r="A512" s="7" t="s">
        <v>994</v>
      </c>
      <c r="B512" s="8">
        <v>46025</v>
      </c>
      <c r="C512" s="7" t="s">
        <v>995</v>
      </c>
      <c r="D512" s="7" t="s">
        <v>42</v>
      </c>
      <c r="E512" s="7" t="s">
        <v>43</v>
      </c>
      <c r="F512" s="7">
        <v>51</v>
      </c>
      <c r="G512" s="7" t="s">
        <v>99</v>
      </c>
      <c r="H512" s="7" t="s">
        <v>52</v>
      </c>
      <c r="I512" s="7" t="s">
        <v>99</v>
      </c>
      <c r="J512" s="7" t="s">
        <v>150</v>
      </c>
      <c r="K512" s="7">
        <v>1</v>
      </c>
      <c r="L512" s="7">
        <v>47284</v>
      </c>
      <c r="M512" s="7">
        <v>15</v>
      </c>
      <c r="N512" s="7">
        <v>7092.6</v>
      </c>
      <c r="O512" s="7">
        <v>7234.45</v>
      </c>
      <c r="P512" s="7">
        <v>432</v>
      </c>
      <c r="Q512" s="7">
        <v>47857.85</v>
      </c>
      <c r="R512" s="7" t="s">
        <v>33</v>
      </c>
      <c r="S512" s="7" t="s">
        <v>34</v>
      </c>
      <c r="T512" s="7" t="s">
        <v>76</v>
      </c>
      <c r="U512" s="7" t="s">
        <v>77</v>
      </c>
      <c r="V512" s="7" t="s">
        <v>57</v>
      </c>
      <c r="W512" s="7">
        <v>9</v>
      </c>
      <c r="X512" s="7" t="s">
        <v>38</v>
      </c>
      <c r="Y512" s="7">
        <v>4</v>
      </c>
      <c r="Z512" s="7" t="s">
        <v>91</v>
      </c>
    </row>
    <row r="513" spans="1:26" x14ac:dyDescent="0.35">
      <c r="A513" s="7" t="s">
        <v>996</v>
      </c>
      <c r="B513" s="8">
        <v>45941</v>
      </c>
      <c r="C513" s="7" t="s">
        <v>997</v>
      </c>
      <c r="D513" s="7" t="s">
        <v>111</v>
      </c>
      <c r="E513" s="7" t="s">
        <v>29</v>
      </c>
      <c r="F513" s="7">
        <v>49</v>
      </c>
      <c r="G513" s="7" t="s">
        <v>94</v>
      </c>
      <c r="H513" s="7" t="s">
        <v>31</v>
      </c>
      <c r="I513" s="7" t="s">
        <v>94</v>
      </c>
      <c r="J513" s="7" t="s">
        <v>62</v>
      </c>
      <c r="K513" s="7">
        <v>5</v>
      </c>
      <c r="L513" s="7">
        <v>15893</v>
      </c>
      <c r="M513" s="7">
        <v>15</v>
      </c>
      <c r="N513" s="7">
        <v>11919.75</v>
      </c>
      <c r="O513" s="7">
        <v>12158.15</v>
      </c>
      <c r="P513" s="7">
        <v>282</v>
      </c>
      <c r="Q513" s="7">
        <v>79985.399999999994</v>
      </c>
      <c r="R513" s="7" t="s">
        <v>33</v>
      </c>
      <c r="S513" s="7" t="s">
        <v>34</v>
      </c>
      <c r="T513" s="7" t="s">
        <v>84</v>
      </c>
      <c r="U513" s="7" t="s">
        <v>85</v>
      </c>
      <c r="V513" s="7" t="s">
        <v>86</v>
      </c>
      <c r="W513" s="7">
        <v>9</v>
      </c>
      <c r="X513" s="7" t="s">
        <v>47</v>
      </c>
      <c r="Y513" s="7">
        <v>4</v>
      </c>
      <c r="Z513" s="7" t="s">
        <v>91</v>
      </c>
    </row>
    <row r="514" spans="1:26" x14ac:dyDescent="0.35">
      <c r="A514" s="7" t="s">
        <v>998</v>
      </c>
      <c r="B514" s="8">
        <v>45939</v>
      </c>
      <c r="C514" s="7" t="s">
        <v>999</v>
      </c>
      <c r="D514" s="7" t="s">
        <v>28</v>
      </c>
      <c r="E514" s="7" t="s">
        <v>43</v>
      </c>
      <c r="F514" s="7">
        <v>24</v>
      </c>
      <c r="G514" s="7" t="s">
        <v>74</v>
      </c>
      <c r="H514" s="7" t="s">
        <v>31</v>
      </c>
      <c r="I514" s="7" t="s">
        <v>74</v>
      </c>
      <c r="J514" s="7" t="s">
        <v>112</v>
      </c>
      <c r="K514" s="7">
        <v>5</v>
      </c>
      <c r="L514" s="7">
        <v>27748</v>
      </c>
      <c r="M514" s="7">
        <v>10</v>
      </c>
      <c r="N514" s="7">
        <v>13874</v>
      </c>
      <c r="O514" s="7">
        <v>22475.88</v>
      </c>
      <c r="P514" s="7">
        <v>237</v>
      </c>
      <c r="Q514" s="7">
        <v>147578.88</v>
      </c>
      <c r="R514" s="7" t="s">
        <v>33</v>
      </c>
      <c r="S514" s="7" t="s">
        <v>34</v>
      </c>
      <c r="T514" s="7" t="s">
        <v>76</v>
      </c>
      <c r="U514" s="7" t="s">
        <v>77</v>
      </c>
      <c r="V514" s="7" t="s">
        <v>57</v>
      </c>
      <c r="W514" s="7">
        <v>9</v>
      </c>
      <c r="X514" s="7" t="s">
        <v>47</v>
      </c>
      <c r="Y514" s="7">
        <v>2</v>
      </c>
      <c r="Z514" s="7" t="s">
        <v>91</v>
      </c>
    </row>
    <row r="515" spans="1:26" x14ac:dyDescent="0.35">
      <c r="A515" s="7" t="s">
        <v>1000</v>
      </c>
      <c r="B515" s="8">
        <v>46082</v>
      </c>
      <c r="C515" s="7" t="s">
        <v>1001</v>
      </c>
      <c r="D515" s="7" t="s">
        <v>89</v>
      </c>
      <c r="E515" s="7" t="s">
        <v>43</v>
      </c>
      <c r="F515" s="7">
        <v>30</v>
      </c>
      <c r="G515" s="7" t="s">
        <v>67</v>
      </c>
      <c r="H515" s="7" t="s">
        <v>68</v>
      </c>
      <c r="I515" s="7" t="s">
        <v>67</v>
      </c>
      <c r="J515" s="7" t="s">
        <v>112</v>
      </c>
      <c r="K515" s="7">
        <v>1</v>
      </c>
      <c r="L515" s="7">
        <v>48180</v>
      </c>
      <c r="M515" s="7">
        <v>0</v>
      </c>
      <c r="N515" s="7">
        <v>0</v>
      </c>
      <c r="O515" s="7">
        <v>8672.4</v>
      </c>
      <c r="P515" s="7">
        <v>48</v>
      </c>
      <c r="Q515" s="7">
        <v>56900.4</v>
      </c>
      <c r="R515" s="7" t="s">
        <v>33</v>
      </c>
      <c r="S515" s="7" t="s">
        <v>63</v>
      </c>
      <c r="T515" s="7" t="s">
        <v>46</v>
      </c>
      <c r="U515" s="7" t="s">
        <v>36</v>
      </c>
      <c r="V515" s="7" t="s">
        <v>37</v>
      </c>
      <c r="W515" s="7">
        <v>7</v>
      </c>
      <c r="X515" s="7" t="s">
        <v>38</v>
      </c>
      <c r="Y515" s="7">
        <v>3</v>
      </c>
      <c r="Z515" s="7" t="s">
        <v>39</v>
      </c>
    </row>
    <row r="516" spans="1:26" x14ac:dyDescent="0.35">
      <c r="A516" s="7" t="s">
        <v>1002</v>
      </c>
      <c r="B516" s="8">
        <v>46016</v>
      </c>
      <c r="C516" s="7" t="s">
        <v>1003</v>
      </c>
      <c r="D516" s="7" t="s">
        <v>73</v>
      </c>
      <c r="E516" s="7" t="s">
        <v>29</v>
      </c>
      <c r="F516" s="7">
        <v>49</v>
      </c>
      <c r="G516" s="7" t="s">
        <v>99</v>
      </c>
      <c r="H516" s="7" t="s">
        <v>52</v>
      </c>
      <c r="I516" s="7" t="s">
        <v>99</v>
      </c>
      <c r="J516" s="7" t="s">
        <v>201</v>
      </c>
      <c r="K516" s="7">
        <v>3</v>
      </c>
      <c r="L516" s="7">
        <v>13292</v>
      </c>
      <c r="M516" s="7">
        <v>15</v>
      </c>
      <c r="N516" s="7">
        <v>5981.4</v>
      </c>
      <c r="O516" s="7">
        <v>6101.03</v>
      </c>
      <c r="P516" s="7">
        <v>233</v>
      </c>
      <c r="Q516" s="7">
        <v>40228.629999999997</v>
      </c>
      <c r="R516" s="7" t="s">
        <v>83</v>
      </c>
      <c r="S516" s="7" t="s">
        <v>34</v>
      </c>
      <c r="T516" s="7" t="s">
        <v>70</v>
      </c>
      <c r="U516" s="7" t="s">
        <v>56</v>
      </c>
      <c r="V516" s="7" t="s">
        <v>57</v>
      </c>
      <c r="W516" s="7">
        <v>1</v>
      </c>
      <c r="X516" s="7" t="s">
        <v>38</v>
      </c>
      <c r="Y516" s="7">
        <v>4</v>
      </c>
      <c r="Z516" s="7" t="s">
        <v>58</v>
      </c>
    </row>
    <row r="517" spans="1:26" x14ac:dyDescent="0.35">
      <c r="A517" s="7" t="s">
        <v>1004</v>
      </c>
      <c r="B517" s="8">
        <v>46120</v>
      </c>
      <c r="C517" s="7" t="s">
        <v>1005</v>
      </c>
      <c r="D517" s="7" t="s">
        <v>66</v>
      </c>
      <c r="E517" s="7" t="s">
        <v>29</v>
      </c>
      <c r="F517" s="7">
        <v>19</v>
      </c>
      <c r="G517" s="7" t="s">
        <v>134</v>
      </c>
      <c r="H517" s="7" t="s">
        <v>31</v>
      </c>
      <c r="I517" s="7" t="s">
        <v>134</v>
      </c>
      <c r="J517" s="7" t="s">
        <v>201</v>
      </c>
      <c r="K517" s="7">
        <v>4</v>
      </c>
      <c r="L517" s="7">
        <v>48469</v>
      </c>
      <c r="M517" s="7">
        <v>20</v>
      </c>
      <c r="N517" s="7">
        <v>38775.199999999997</v>
      </c>
      <c r="O517" s="7">
        <v>27918.14</v>
      </c>
      <c r="P517" s="7">
        <v>368</v>
      </c>
      <c r="Q517" s="7">
        <v>183386.94</v>
      </c>
      <c r="R517" s="7" t="s">
        <v>45</v>
      </c>
      <c r="S517" s="7" t="s">
        <v>63</v>
      </c>
      <c r="T517" s="7" t="s">
        <v>35</v>
      </c>
      <c r="U517" s="7" t="s">
        <v>36</v>
      </c>
      <c r="V517" s="7" t="s">
        <v>37</v>
      </c>
      <c r="W517" s="7">
        <v>6</v>
      </c>
      <c r="X517" s="7" t="s">
        <v>38</v>
      </c>
      <c r="Y517" s="7">
        <v>2</v>
      </c>
      <c r="Z517" s="7" t="s">
        <v>91</v>
      </c>
    </row>
    <row r="518" spans="1:26" x14ac:dyDescent="0.35">
      <c r="A518" s="7" t="s">
        <v>1006</v>
      </c>
      <c r="B518" s="8">
        <v>45990</v>
      </c>
      <c r="C518" s="7" t="s">
        <v>1007</v>
      </c>
      <c r="D518" s="7" t="s">
        <v>111</v>
      </c>
      <c r="E518" s="7" t="s">
        <v>43</v>
      </c>
      <c r="F518" s="7">
        <v>53</v>
      </c>
      <c r="G518" s="7" t="s">
        <v>139</v>
      </c>
      <c r="H518" s="7" t="s">
        <v>31</v>
      </c>
      <c r="I518" s="7" t="s">
        <v>139</v>
      </c>
      <c r="J518" s="7" t="s">
        <v>75</v>
      </c>
      <c r="K518" s="7">
        <v>5</v>
      </c>
      <c r="L518" s="7">
        <v>31571</v>
      </c>
      <c r="M518" s="7">
        <v>5</v>
      </c>
      <c r="N518" s="7">
        <v>7892.75</v>
      </c>
      <c r="O518" s="7">
        <v>26993.200000000001</v>
      </c>
      <c r="P518" s="7">
        <v>388</v>
      </c>
      <c r="Q518" s="7">
        <v>177343.45</v>
      </c>
      <c r="R518" s="7" t="s">
        <v>54</v>
      </c>
      <c r="S518" s="7" t="s">
        <v>63</v>
      </c>
      <c r="T518" s="7" t="s">
        <v>103</v>
      </c>
      <c r="U518" s="7" t="s">
        <v>103</v>
      </c>
      <c r="V518" s="7" t="s">
        <v>57</v>
      </c>
      <c r="W518" s="7">
        <v>2</v>
      </c>
      <c r="X518" s="7" t="s">
        <v>38</v>
      </c>
      <c r="Y518" s="7">
        <v>2</v>
      </c>
      <c r="Z518" s="7" t="s">
        <v>47</v>
      </c>
    </row>
    <row r="519" spans="1:26" x14ac:dyDescent="0.35">
      <c r="A519" s="7" t="s">
        <v>1008</v>
      </c>
      <c r="B519" s="8">
        <v>46044</v>
      </c>
      <c r="C519" s="7" t="s">
        <v>1009</v>
      </c>
      <c r="D519" s="7" t="s">
        <v>111</v>
      </c>
      <c r="E519" s="7" t="s">
        <v>43</v>
      </c>
      <c r="F519" s="7">
        <v>23</v>
      </c>
      <c r="G519" s="7" t="s">
        <v>51</v>
      </c>
      <c r="H519" s="7" t="s">
        <v>52</v>
      </c>
      <c r="I519" s="7" t="s">
        <v>51</v>
      </c>
      <c r="J519" s="7" t="s">
        <v>62</v>
      </c>
      <c r="K519" s="7">
        <v>3</v>
      </c>
      <c r="L519" s="7">
        <v>48754</v>
      </c>
      <c r="M519" s="7">
        <v>10</v>
      </c>
      <c r="N519" s="7">
        <v>14626.2</v>
      </c>
      <c r="O519" s="7">
        <v>23694.44</v>
      </c>
      <c r="P519" s="7">
        <v>56</v>
      </c>
      <c r="Q519" s="7">
        <v>155386.23999999999</v>
      </c>
      <c r="R519" s="7" t="s">
        <v>83</v>
      </c>
      <c r="S519" s="7" t="s">
        <v>63</v>
      </c>
      <c r="T519" s="7" t="s">
        <v>103</v>
      </c>
      <c r="U519" s="7" t="s">
        <v>103</v>
      </c>
      <c r="V519" s="7" t="s">
        <v>57</v>
      </c>
      <c r="W519" s="7">
        <v>4</v>
      </c>
      <c r="X519" s="7" t="s">
        <v>47</v>
      </c>
      <c r="Y519" s="7">
        <v>2</v>
      </c>
      <c r="Z519" s="7" t="s">
        <v>39</v>
      </c>
    </row>
    <row r="520" spans="1:26" x14ac:dyDescent="0.35">
      <c r="A520" s="7" t="s">
        <v>1010</v>
      </c>
      <c r="B520" s="8">
        <v>45761</v>
      </c>
      <c r="C520" s="7" t="s">
        <v>515</v>
      </c>
      <c r="D520" s="7" t="s">
        <v>50</v>
      </c>
      <c r="E520" s="7" t="s">
        <v>43</v>
      </c>
      <c r="F520" s="7">
        <v>59</v>
      </c>
      <c r="G520" s="7" t="s">
        <v>99</v>
      </c>
      <c r="H520" s="7" t="s">
        <v>52</v>
      </c>
      <c r="I520" s="7" t="s">
        <v>99</v>
      </c>
      <c r="J520" s="7" t="s">
        <v>125</v>
      </c>
      <c r="K520" s="7">
        <v>5</v>
      </c>
      <c r="L520" s="7">
        <v>49241</v>
      </c>
      <c r="M520" s="7">
        <v>20</v>
      </c>
      <c r="N520" s="7">
        <v>49241</v>
      </c>
      <c r="O520" s="7">
        <v>35453.519999999997</v>
      </c>
      <c r="P520" s="7">
        <v>323</v>
      </c>
      <c r="Q520" s="7">
        <v>232740.52</v>
      </c>
      <c r="R520" s="7" t="s">
        <v>45</v>
      </c>
      <c r="S520" s="7" t="s">
        <v>63</v>
      </c>
      <c r="T520" s="7" t="s">
        <v>35</v>
      </c>
      <c r="U520" s="7" t="s">
        <v>36</v>
      </c>
      <c r="V520" s="7" t="s">
        <v>37</v>
      </c>
      <c r="W520" s="7">
        <v>9</v>
      </c>
      <c r="X520" s="7" t="s">
        <v>47</v>
      </c>
      <c r="Y520" s="7">
        <v>3</v>
      </c>
      <c r="Z520" s="7" t="s">
        <v>58</v>
      </c>
    </row>
    <row r="521" spans="1:26" x14ac:dyDescent="0.35">
      <c r="A521" s="7" t="s">
        <v>1011</v>
      </c>
      <c r="B521" s="8">
        <v>45802</v>
      </c>
      <c r="C521" s="7" t="s">
        <v>359</v>
      </c>
      <c r="D521" s="7" t="s">
        <v>80</v>
      </c>
      <c r="E521" s="7" t="s">
        <v>43</v>
      </c>
      <c r="F521" s="7">
        <v>52</v>
      </c>
      <c r="G521" s="7" t="s">
        <v>134</v>
      </c>
      <c r="H521" s="7" t="s">
        <v>31</v>
      </c>
      <c r="I521" s="7" t="s">
        <v>134</v>
      </c>
      <c r="J521" s="7" t="s">
        <v>75</v>
      </c>
      <c r="K521" s="7">
        <v>2</v>
      </c>
      <c r="L521" s="7">
        <v>17576</v>
      </c>
      <c r="M521" s="7">
        <v>10</v>
      </c>
      <c r="N521" s="7">
        <v>3515.2</v>
      </c>
      <c r="O521" s="7">
        <v>5694.62</v>
      </c>
      <c r="P521" s="7">
        <v>234</v>
      </c>
      <c r="Q521" s="7">
        <v>37565.42</v>
      </c>
      <c r="R521" s="7" t="s">
        <v>54</v>
      </c>
      <c r="S521" s="7" t="s">
        <v>34</v>
      </c>
      <c r="T521" s="7" t="s">
        <v>55</v>
      </c>
      <c r="U521" s="7" t="s">
        <v>56</v>
      </c>
      <c r="V521" s="7" t="s">
        <v>57</v>
      </c>
      <c r="W521" s="7">
        <v>8</v>
      </c>
      <c r="X521" s="7" t="s">
        <v>47</v>
      </c>
      <c r="Y521" s="7">
        <v>4</v>
      </c>
      <c r="Z521" s="7" t="s">
        <v>91</v>
      </c>
    </row>
    <row r="522" spans="1:26" x14ac:dyDescent="0.35">
      <c r="A522" s="7" t="s">
        <v>1012</v>
      </c>
      <c r="B522" s="8">
        <v>46034</v>
      </c>
      <c r="C522" s="7" t="s">
        <v>459</v>
      </c>
      <c r="D522" s="7" t="s">
        <v>73</v>
      </c>
      <c r="E522" s="7" t="s">
        <v>43</v>
      </c>
      <c r="F522" s="7">
        <v>48</v>
      </c>
      <c r="G522" s="7" t="s">
        <v>99</v>
      </c>
      <c r="H522" s="7" t="s">
        <v>52</v>
      </c>
      <c r="I522" s="7" t="s">
        <v>99</v>
      </c>
      <c r="J522" s="7" t="s">
        <v>201</v>
      </c>
      <c r="K522" s="7">
        <v>4</v>
      </c>
      <c r="L522" s="7">
        <v>14213</v>
      </c>
      <c r="M522" s="7">
        <v>5</v>
      </c>
      <c r="N522" s="7">
        <v>2842.6</v>
      </c>
      <c r="O522" s="7">
        <v>9721.69</v>
      </c>
      <c r="P522" s="7">
        <v>74</v>
      </c>
      <c r="Q522" s="7">
        <v>63805.09</v>
      </c>
      <c r="R522" s="7" t="s">
        <v>45</v>
      </c>
      <c r="S522" s="7" t="s">
        <v>34</v>
      </c>
      <c r="T522" s="7" t="s">
        <v>35</v>
      </c>
      <c r="U522" s="7" t="s">
        <v>36</v>
      </c>
      <c r="V522" s="7" t="s">
        <v>37</v>
      </c>
      <c r="W522" s="7">
        <v>8</v>
      </c>
      <c r="X522" s="7" t="s">
        <v>47</v>
      </c>
      <c r="Y522" s="7">
        <v>5</v>
      </c>
      <c r="Z522" s="7" t="s">
        <v>91</v>
      </c>
    </row>
    <row r="523" spans="1:26" x14ac:dyDescent="0.35">
      <c r="A523" s="7" t="s">
        <v>1013</v>
      </c>
      <c r="B523" s="8">
        <v>45953</v>
      </c>
      <c r="C523" s="7" t="s">
        <v>764</v>
      </c>
      <c r="D523" s="7" t="s">
        <v>111</v>
      </c>
      <c r="E523" s="7" t="s">
        <v>43</v>
      </c>
      <c r="F523" s="7">
        <v>35</v>
      </c>
      <c r="G523" s="7" t="s">
        <v>67</v>
      </c>
      <c r="H523" s="7" t="s">
        <v>68</v>
      </c>
      <c r="I523" s="7" t="s">
        <v>67</v>
      </c>
      <c r="J523" s="7" t="s">
        <v>201</v>
      </c>
      <c r="K523" s="7">
        <v>1</v>
      </c>
      <c r="L523" s="7">
        <v>43439</v>
      </c>
      <c r="M523" s="7">
        <v>0</v>
      </c>
      <c r="N523" s="7">
        <v>0</v>
      </c>
      <c r="O523" s="7">
        <v>7819.02</v>
      </c>
      <c r="P523" s="7">
        <v>403</v>
      </c>
      <c r="Q523" s="7">
        <v>51661.02</v>
      </c>
      <c r="R523" s="7" t="s">
        <v>45</v>
      </c>
      <c r="S523" s="7" t="s">
        <v>63</v>
      </c>
      <c r="T523" s="7" t="s">
        <v>35</v>
      </c>
      <c r="U523" s="7" t="s">
        <v>36</v>
      </c>
      <c r="V523" s="7" t="s">
        <v>37</v>
      </c>
      <c r="W523" s="7">
        <v>3</v>
      </c>
      <c r="X523" s="7" t="s">
        <v>38</v>
      </c>
      <c r="Y523" s="7">
        <v>1</v>
      </c>
      <c r="Z523" s="7" t="s">
        <v>58</v>
      </c>
    </row>
    <row r="524" spans="1:26" x14ac:dyDescent="0.35">
      <c r="A524" s="7" t="s">
        <v>1014</v>
      </c>
      <c r="B524" s="8">
        <v>45966</v>
      </c>
      <c r="C524" s="7" t="s">
        <v>1015</v>
      </c>
      <c r="D524" s="7" t="s">
        <v>73</v>
      </c>
      <c r="E524" s="7" t="s">
        <v>43</v>
      </c>
      <c r="F524" s="7">
        <v>42</v>
      </c>
      <c r="G524" s="7" t="s">
        <v>51</v>
      </c>
      <c r="H524" s="7" t="s">
        <v>52</v>
      </c>
      <c r="I524" s="7" t="s">
        <v>51</v>
      </c>
      <c r="J524" s="7" t="s">
        <v>112</v>
      </c>
      <c r="K524" s="7">
        <v>1</v>
      </c>
      <c r="L524" s="7">
        <v>35941</v>
      </c>
      <c r="M524" s="7">
        <v>5</v>
      </c>
      <c r="N524" s="7">
        <v>1797.05</v>
      </c>
      <c r="O524" s="7">
        <v>6145.91</v>
      </c>
      <c r="P524" s="7">
        <v>20</v>
      </c>
      <c r="Q524" s="7">
        <v>40309.86</v>
      </c>
      <c r="R524" s="7" t="s">
        <v>45</v>
      </c>
      <c r="S524" s="7" t="s">
        <v>63</v>
      </c>
      <c r="T524" s="7" t="s">
        <v>46</v>
      </c>
      <c r="U524" s="7" t="s">
        <v>36</v>
      </c>
      <c r="V524" s="7" t="s">
        <v>37</v>
      </c>
      <c r="W524" s="7">
        <v>2</v>
      </c>
      <c r="X524" s="7" t="s">
        <v>38</v>
      </c>
      <c r="Y524" s="7">
        <v>2</v>
      </c>
      <c r="Z524" s="7" t="s">
        <v>58</v>
      </c>
    </row>
    <row r="525" spans="1:26" x14ac:dyDescent="0.35">
      <c r="A525" s="7" t="s">
        <v>1016</v>
      </c>
      <c r="B525" s="8">
        <v>45937</v>
      </c>
      <c r="C525" s="7" t="s">
        <v>1017</v>
      </c>
      <c r="D525" s="7" t="s">
        <v>28</v>
      </c>
      <c r="E525" s="7" t="s">
        <v>43</v>
      </c>
      <c r="F525" s="7">
        <v>56</v>
      </c>
      <c r="G525" s="7" t="s">
        <v>30</v>
      </c>
      <c r="H525" s="7" t="s">
        <v>31</v>
      </c>
      <c r="I525" s="7" t="s">
        <v>30</v>
      </c>
      <c r="J525" s="7" t="s">
        <v>53</v>
      </c>
      <c r="K525" s="7">
        <v>2</v>
      </c>
      <c r="L525" s="7">
        <v>6043</v>
      </c>
      <c r="M525" s="7">
        <v>15</v>
      </c>
      <c r="N525" s="7">
        <v>1812.9</v>
      </c>
      <c r="O525" s="7">
        <v>1849.16</v>
      </c>
      <c r="P525" s="7">
        <v>480</v>
      </c>
      <c r="Q525" s="7">
        <v>12602.26</v>
      </c>
      <c r="R525" s="7" t="s">
        <v>33</v>
      </c>
      <c r="S525" s="7" t="s">
        <v>34</v>
      </c>
      <c r="T525" s="7" t="s">
        <v>76</v>
      </c>
      <c r="U525" s="7" t="s">
        <v>77</v>
      </c>
      <c r="V525" s="7" t="s">
        <v>57</v>
      </c>
      <c r="W525" s="7">
        <v>7</v>
      </c>
      <c r="X525" s="7" t="s">
        <v>47</v>
      </c>
      <c r="Y525" s="7">
        <v>5</v>
      </c>
      <c r="Z525" s="7" t="s">
        <v>47</v>
      </c>
    </row>
    <row r="526" spans="1:26" x14ac:dyDescent="0.35">
      <c r="A526" s="7" t="s">
        <v>1018</v>
      </c>
      <c r="B526" s="8">
        <v>46011</v>
      </c>
      <c r="C526" s="7" t="s">
        <v>338</v>
      </c>
      <c r="D526" s="7" t="s">
        <v>61</v>
      </c>
      <c r="E526" s="7" t="s">
        <v>43</v>
      </c>
      <c r="F526" s="7">
        <v>58</v>
      </c>
      <c r="G526" s="7" t="s">
        <v>90</v>
      </c>
      <c r="H526" s="7" t="s">
        <v>31</v>
      </c>
      <c r="I526" s="7" t="s">
        <v>90</v>
      </c>
      <c r="J526" s="7" t="s">
        <v>102</v>
      </c>
      <c r="K526" s="7">
        <v>3</v>
      </c>
      <c r="L526" s="7">
        <v>26460</v>
      </c>
      <c r="M526" s="7">
        <v>5</v>
      </c>
      <c r="N526" s="7">
        <v>3969</v>
      </c>
      <c r="O526" s="7">
        <v>13573.98</v>
      </c>
      <c r="P526" s="7">
        <v>340</v>
      </c>
      <c r="Q526" s="7">
        <v>89324.98</v>
      </c>
      <c r="R526" s="7" t="s">
        <v>54</v>
      </c>
      <c r="S526" s="7" t="s">
        <v>63</v>
      </c>
      <c r="T526" s="7" t="s">
        <v>55</v>
      </c>
      <c r="U526" s="7" t="s">
        <v>56</v>
      </c>
      <c r="V526" s="7" t="s">
        <v>57</v>
      </c>
      <c r="W526" s="7">
        <v>2</v>
      </c>
      <c r="X526" s="7" t="s">
        <v>38</v>
      </c>
      <c r="Y526" s="7">
        <v>4</v>
      </c>
      <c r="Z526" s="7" t="s">
        <v>91</v>
      </c>
    </row>
    <row r="527" spans="1:26" x14ac:dyDescent="0.35">
      <c r="A527" s="7" t="s">
        <v>1019</v>
      </c>
      <c r="B527" s="8">
        <v>45927</v>
      </c>
      <c r="C527" s="7" t="s">
        <v>1020</v>
      </c>
      <c r="D527" s="7" t="s">
        <v>28</v>
      </c>
      <c r="E527" s="7" t="s">
        <v>29</v>
      </c>
      <c r="F527" s="7">
        <v>51</v>
      </c>
      <c r="G527" s="7" t="s">
        <v>30</v>
      </c>
      <c r="H527" s="7" t="s">
        <v>31</v>
      </c>
      <c r="I527" s="7" t="s">
        <v>30</v>
      </c>
      <c r="J527" s="7" t="s">
        <v>150</v>
      </c>
      <c r="K527" s="7">
        <v>5</v>
      </c>
      <c r="L527" s="7">
        <v>37592</v>
      </c>
      <c r="M527" s="7">
        <v>10</v>
      </c>
      <c r="N527" s="7">
        <v>18796</v>
      </c>
      <c r="O527" s="7">
        <v>30449.52</v>
      </c>
      <c r="P527" s="7">
        <v>380</v>
      </c>
      <c r="Q527" s="7">
        <v>199993.52</v>
      </c>
      <c r="R527" s="7" t="s">
        <v>54</v>
      </c>
      <c r="S527" s="7" t="s">
        <v>63</v>
      </c>
      <c r="T527" s="7" t="s">
        <v>76</v>
      </c>
      <c r="U527" s="7" t="s">
        <v>77</v>
      </c>
      <c r="V527" s="7" t="s">
        <v>57</v>
      </c>
      <c r="W527" s="7">
        <v>4</v>
      </c>
      <c r="X527" s="7" t="s">
        <v>47</v>
      </c>
      <c r="Y527" s="7">
        <v>1</v>
      </c>
      <c r="Z527" s="7" t="s">
        <v>91</v>
      </c>
    </row>
    <row r="528" spans="1:26" x14ac:dyDescent="0.35">
      <c r="A528" s="7" t="s">
        <v>1021</v>
      </c>
      <c r="B528" s="8">
        <v>45925</v>
      </c>
      <c r="C528" s="7" t="s">
        <v>1022</v>
      </c>
      <c r="D528" s="7" t="s">
        <v>89</v>
      </c>
      <c r="E528" s="7" t="s">
        <v>29</v>
      </c>
      <c r="F528" s="7">
        <v>57</v>
      </c>
      <c r="G528" s="7" t="s">
        <v>74</v>
      </c>
      <c r="H528" s="7" t="s">
        <v>31</v>
      </c>
      <c r="I528" s="7" t="s">
        <v>74</v>
      </c>
      <c r="J528" s="7" t="s">
        <v>32</v>
      </c>
      <c r="K528" s="7">
        <v>1</v>
      </c>
      <c r="L528" s="7">
        <v>21149</v>
      </c>
      <c r="M528" s="7">
        <v>20</v>
      </c>
      <c r="N528" s="7">
        <v>4229.8</v>
      </c>
      <c r="O528" s="7">
        <v>3045.46</v>
      </c>
      <c r="P528" s="7">
        <v>298</v>
      </c>
      <c r="Q528" s="7">
        <v>20262.66</v>
      </c>
      <c r="R528" s="7" t="s">
        <v>83</v>
      </c>
      <c r="S528" s="7" t="s">
        <v>63</v>
      </c>
      <c r="T528" s="7" t="s">
        <v>55</v>
      </c>
      <c r="U528" s="7" t="s">
        <v>56</v>
      </c>
      <c r="V528" s="7" t="s">
        <v>57</v>
      </c>
      <c r="W528" s="7">
        <v>1</v>
      </c>
      <c r="X528" s="7" t="s">
        <v>47</v>
      </c>
      <c r="Y528" s="7">
        <v>5</v>
      </c>
      <c r="Z528" s="7" t="s">
        <v>39</v>
      </c>
    </row>
    <row r="529" spans="1:26" x14ac:dyDescent="0.35">
      <c r="A529" s="7" t="s">
        <v>1023</v>
      </c>
      <c r="B529" s="8">
        <v>46116</v>
      </c>
      <c r="C529" s="7" t="s">
        <v>980</v>
      </c>
      <c r="D529" s="7" t="s">
        <v>42</v>
      </c>
      <c r="E529" s="7" t="s">
        <v>29</v>
      </c>
      <c r="F529" s="7">
        <v>29</v>
      </c>
      <c r="G529" s="7" t="s">
        <v>139</v>
      </c>
      <c r="H529" s="7" t="s">
        <v>31</v>
      </c>
      <c r="I529" s="7" t="s">
        <v>139</v>
      </c>
      <c r="J529" s="7" t="s">
        <v>125</v>
      </c>
      <c r="K529" s="7">
        <v>2</v>
      </c>
      <c r="L529" s="7">
        <v>7542</v>
      </c>
      <c r="M529" s="7">
        <v>0</v>
      </c>
      <c r="N529" s="7">
        <v>0</v>
      </c>
      <c r="O529" s="7">
        <v>2715.12</v>
      </c>
      <c r="P529" s="7">
        <v>336</v>
      </c>
      <c r="Q529" s="7">
        <v>18135.12</v>
      </c>
      <c r="R529" s="7" t="s">
        <v>83</v>
      </c>
      <c r="S529" s="7" t="s">
        <v>34</v>
      </c>
      <c r="T529" s="7" t="s">
        <v>55</v>
      </c>
      <c r="U529" s="7" t="s">
        <v>56</v>
      </c>
      <c r="V529" s="7" t="s">
        <v>57</v>
      </c>
      <c r="W529" s="7">
        <v>4</v>
      </c>
      <c r="X529" s="7" t="s">
        <v>38</v>
      </c>
      <c r="Y529" s="7">
        <v>2</v>
      </c>
      <c r="Z529" s="7" t="s">
        <v>39</v>
      </c>
    </row>
    <row r="530" spans="1:26" x14ac:dyDescent="0.35">
      <c r="A530" s="7" t="s">
        <v>1024</v>
      </c>
      <c r="B530" s="8">
        <v>45796</v>
      </c>
      <c r="C530" s="7" t="s">
        <v>909</v>
      </c>
      <c r="D530" s="7" t="s">
        <v>42</v>
      </c>
      <c r="E530" s="7" t="s">
        <v>43</v>
      </c>
      <c r="F530" s="7">
        <v>44</v>
      </c>
      <c r="G530" s="7" t="s">
        <v>74</v>
      </c>
      <c r="H530" s="7" t="s">
        <v>31</v>
      </c>
      <c r="I530" s="7" t="s">
        <v>74</v>
      </c>
      <c r="J530" s="7" t="s">
        <v>112</v>
      </c>
      <c r="K530" s="7">
        <v>1</v>
      </c>
      <c r="L530" s="7">
        <v>13196</v>
      </c>
      <c r="M530" s="7">
        <v>15</v>
      </c>
      <c r="N530" s="7">
        <v>1979.4</v>
      </c>
      <c r="O530" s="7">
        <v>2018.99</v>
      </c>
      <c r="P530" s="7">
        <v>439</v>
      </c>
      <c r="Q530" s="7">
        <v>13674.59</v>
      </c>
      <c r="R530" s="7" t="s">
        <v>45</v>
      </c>
      <c r="S530" s="7" t="s">
        <v>63</v>
      </c>
      <c r="T530" s="7" t="s">
        <v>55</v>
      </c>
      <c r="U530" s="7" t="s">
        <v>56</v>
      </c>
      <c r="V530" s="7" t="s">
        <v>57</v>
      </c>
      <c r="W530" s="7">
        <v>8</v>
      </c>
      <c r="X530" s="7" t="s">
        <v>47</v>
      </c>
      <c r="Y530" s="7">
        <v>2</v>
      </c>
      <c r="Z530" s="7" t="s">
        <v>39</v>
      </c>
    </row>
    <row r="531" spans="1:26" x14ac:dyDescent="0.35">
      <c r="A531" s="7" t="s">
        <v>1025</v>
      </c>
      <c r="B531" s="8">
        <v>45843</v>
      </c>
      <c r="C531" s="7" t="s">
        <v>1026</v>
      </c>
      <c r="D531" s="7" t="s">
        <v>108</v>
      </c>
      <c r="E531" s="7" t="s">
        <v>29</v>
      </c>
      <c r="F531" s="7">
        <v>18</v>
      </c>
      <c r="G531" s="7" t="s">
        <v>74</v>
      </c>
      <c r="H531" s="7" t="s">
        <v>31</v>
      </c>
      <c r="I531" s="7" t="s">
        <v>74</v>
      </c>
      <c r="J531" s="7" t="s">
        <v>32</v>
      </c>
      <c r="K531" s="7">
        <v>4</v>
      </c>
      <c r="L531" s="7">
        <v>14222</v>
      </c>
      <c r="M531" s="7">
        <v>0</v>
      </c>
      <c r="N531" s="7">
        <v>0</v>
      </c>
      <c r="O531" s="7">
        <v>10239.84</v>
      </c>
      <c r="P531" s="7">
        <v>498</v>
      </c>
      <c r="Q531" s="7">
        <v>67625.84</v>
      </c>
      <c r="R531" s="7" t="s">
        <v>83</v>
      </c>
      <c r="S531" s="7" t="s">
        <v>34</v>
      </c>
      <c r="T531" s="7" t="s">
        <v>95</v>
      </c>
      <c r="U531" s="7" t="s">
        <v>96</v>
      </c>
      <c r="V531" s="7" t="s">
        <v>57</v>
      </c>
      <c r="W531" s="7">
        <v>8</v>
      </c>
      <c r="X531" s="7" t="s">
        <v>47</v>
      </c>
      <c r="Y531" s="7">
        <v>4</v>
      </c>
      <c r="Z531" s="7" t="s">
        <v>58</v>
      </c>
    </row>
    <row r="532" spans="1:26" x14ac:dyDescent="0.35">
      <c r="A532" s="7" t="s">
        <v>1027</v>
      </c>
      <c r="B532" s="8">
        <v>45799</v>
      </c>
      <c r="C532" s="7" t="s">
        <v>1028</v>
      </c>
      <c r="D532" s="7" t="s">
        <v>66</v>
      </c>
      <c r="E532" s="7" t="s">
        <v>43</v>
      </c>
      <c r="F532" s="7">
        <v>33</v>
      </c>
      <c r="G532" s="7" t="s">
        <v>44</v>
      </c>
      <c r="H532" s="7" t="s">
        <v>31</v>
      </c>
      <c r="I532" s="7" t="s">
        <v>44</v>
      </c>
      <c r="J532" s="7" t="s">
        <v>125</v>
      </c>
      <c r="K532" s="7">
        <v>4</v>
      </c>
      <c r="L532" s="7">
        <v>19887</v>
      </c>
      <c r="M532" s="7">
        <v>10</v>
      </c>
      <c r="N532" s="7">
        <v>7954.8</v>
      </c>
      <c r="O532" s="7">
        <v>12886.78</v>
      </c>
      <c r="P532" s="7">
        <v>318</v>
      </c>
      <c r="Q532" s="7">
        <v>84797.98</v>
      </c>
      <c r="R532" s="7" t="s">
        <v>33</v>
      </c>
      <c r="S532" s="7" t="s">
        <v>63</v>
      </c>
      <c r="T532" s="7" t="s">
        <v>35</v>
      </c>
      <c r="U532" s="7" t="s">
        <v>36</v>
      </c>
      <c r="V532" s="7" t="s">
        <v>37</v>
      </c>
      <c r="W532" s="7">
        <v>2</v>
      </c>
      <c r="X532" s="7" t="s">
        <v>47</v>
      </c>
      <c r="Y532" s="7">
        <v>4</v>
      </c>
      <c r="Z532" s="7" t="s">
        <v>91</v>
      </c>
    </row>
    <row r="533" spans="1:26" x14ac:dyDescent="0.35">
      <c r="A533" s="7" t="s">
        <v>1029</v>
      </c>
      <c r="B533" s="8">
        <v>45808</v>
      </c>
      <c r="C533" s="7" t="s">
        <v>643</v>
      </c>
      <c r="D533" s="7" t="s">
        <v>50</v>
      </c>
      <c r="E533" s="7" t="s">
        <v>29</v>
      </c>
      <c r="F533" s="7">
        <v>51</v>
      </c>
      <c r="G533" s="7" t="s">
        <v>139</v>
      </c>
      <c r="H533" s="7" t="s">
        <v>31</v>
      </c>
      <c r="I533" s="7" t="s">
        <v>139</v>
      </c>
      <c r="J533" s="7" t="s">
        <v>32</v>
      </c>
      <c r="K533" s="7">
        <v>2</v>
      </c>
      <c r="L533" s="7">
        <v>7873</v>
      </c>
      <c r="M533" s="7">
        <v>5</v>
      </c>
      <c r="N533" s="7">
        <v>787.3</v>
      </c>
      <c r="O533" s="7">
        <v>2692.57</v>
      </c>
      <c r="P533" s="7">
        <v>155</v>
      </c>
      <c r="Q533" s="7">
        <v>17806.27</v>
      </c>
      <c r="R533" s="7" t="s">
        <v>33</v>
      </c>
      <c r="S533" s="7" t="s">
        <v>34</v>
      </c>
      <c r="T533" s="7" t="s">
        <v>95</v>
      </c>
      <c r="U533" s="7" t="s">
        <v>96</v>
      </c>
      <c r="V533" s="7" t="s">
        <v>57</v>
      </c>
      <c r="W533" s="7">
        <v>7</v>
      </c>
      <c r="X533" s="7" t="s">
        <v>47</v>
      </c>
      <c r="Y533" s="7">
        <v>5</v>
      </c>
      <c r="Z533" s="7" t="s">
        <v>91</v>
      </c>
    </row>
    <row r="534" spans="1:26" x14ac:dyDescent="0.35">
      <c r="A534" s="7" t="s">
        <v>1030</v>
      </c>
      <c r="B534" s="8">
        <v>45832</v>
      </c>
      <c r="C534" s="7" t="s">
        <v>338</v>
      </c>
      <c r="D534" s="7" t="s">
        <v>28</v>
      </c>
      <c r="E534" s="7" t="s">
        <v>29</v>
      </c>
      <c r="F534" s="7">
        <v>46</v>
      </c>
      <c r="G534" s="7" t="s">
        <v>44</v>
      </c>
      <c r="H534" s="7" t="s">
        <v>31</v>
      </c>
      <c r="I534" s="7" t="s">
        <v>44</v>
      </c>
      <c r="J534" s="7" t="s">
        <v>32</v>
      </c>
      <c r="K534" s="7">
        <v>1</v>
      </c>
      <c r="L534" s="7">
        <v>42929</v>
      </c>
      <c r="M534" s="7">
        <v>20</v>
      </c>
      <c r="N534" s="7">
        <v>8585.7999999999993</v>
      </c>
      <c r="O534" s="7">
        <v>6181.78</v>
      </c>
      <c r="P534" s="7">
        <v>228</v>
      </c>
      <c r="Q534" s="7">
        <v>40752.980000000003</v>
      </c>
      <c r="R534" s="7" t="s">
        <v>83</v>
      </c>
      <c r="S534" s="7" t="s">
        <v>34</v>
      </c>
      <c r="T534" s="7" t="s">
        <v>103</v>
      </c>
      <c r="U534" s="7" t="s">
        <v>103</v>
      </c>
      <c r="V534" s="7" t="s">
        <v>57</v>
      </c>
      <c r="W534" s="7">
        <v>10</v>
      </c>
      <c r="X534" s="7" t="s">
        <v>38</v>
      </c>
      <c r="Y534" s="7">
        <v>3</v>
      </c>
      <c r="Z534" s="7" t="s">
        <v>91</v>
      </c>
    </row>
    <row r="535" spans="1:26" x14ac:dyDescent="0.35">
      <c r="A535" s="7" t="s">
        <v>1031</v>
      </c>
      <c r="B535" s="8">
        <v>45874</v>
      </c>
      <c r="C535" s="7" t="s">
        <v>1032</v>
      </c>
      <c r="D535" s="7" t="s">
        <v>89</v>
      </c>
      <c r="E535" s="7" t="s">
        <v>29</v>
      </c>
      <c r="F535" s="7">
        <v>43</v>
      </c>
      <c r="G535" s="7" t="s">
        <v>90</v>
      </c>
      <c r="H535" s="7" t="s">
        <v>31</v>
      </c>
      <c r="I535" s="7" t="s">
        <v>90</v>
      </c>
      <c r="J535" s="7" t="s">
        <v>75</v>
      </c>
      <c r="K535" s="7">
        <v>1</v>
      </c>
      <c r="L535" s="7">
        <v>41961</v>
      </c>
      <c r="M535" s="7">
        <v>10</v>
      </c>
      <c r="N535" s="7">
        <v>4196.1000000000004</v>
      </c>
      <c r="O535" s="7">
        <v>6797.68</v>
      </c>
      <c r="P535" s="7">
        <v>63</v>
      </c>
      <c r="Q535" s="7">
        <v>44625.58</v>
      </c>
      <c r="R535" s="7" t="s">
        <v>54</v>
      </c>
      <c r="S535" s="7" t="s">
        <v>63</v>
      </c>
      <c r="T535" s="7" t="s">
        <v>76</v>
      </c>
      <c r="U535" s="7" t="s">
        <v>77</v>
      </c>
      <c r="V535" s="7" t="s">
        <v>57</v>
      </c>
      <c r="W535" s="7">
        <v>8</v>
      </c>
      <c r="X535" s="7" t="s">
        <v>47</v>
      </c>
      <c r="Y535" s="7">
        <v>5</v>
      </c>
      <c r="Z535" s="7" t="s">
        <v>91</v>
      </c>
    </row>
    <row r="536" spans="1:26" x14ac:dyDescent="0.35">
      <c r="A536" s="7" t="s">
        <v>1033</v>
      </c>
      <c r="B536" s="8">
        <v>45879</v>
      </c>
      <c r="C536" s="7" t="s">
        <v>1034</v>
      </c>
      <c r="D536" s="7" t="s">
        <v>80</v>
      </c>
      <c r="E536" s="7" t="s">
        <v>29</v>
      </c>
      <c r="F536" s="7">
        <v>60</v>
      </c>
      <c r="G536" s="7" t="s">
        <v>134</v>
      </c>
      <c r="H536" s="7" t="s">
        <v>31</v>
      </c>
      <c r="I536" s="7" t="s">
        <v>134</v>
      </c>
      <c r="J536" s="7" t="s">
        <v>112</v>
      </c>
      <c r="K536" s="7">
        <v>5</v>
      </c>
      <c r="L536" s="7">
        <v>6154</v>
      </c>
      <c r="M536" s="7">
        <v>15</v>
      </c>
      <c r="N536" s="7">
        <v>4615.5</v>
      </c>
      <c r="O536" s="7">
        <v>4707.8100000000004</v>
      </c>
      <c r="P536" s="7">
        <v>460</v>
      </c>
      <c r="Q536" s="7">
        <v>31322.31</v>
      </c>
      <c r="R536" s="7" t="s">
        <v>54</v>
      </c>
      <c r="S536" s="7" t="s">
        <v>63</v>
      </c>
      <c r="T536" s="7" t="s">
        <v>55</v>
      </c>
      <c r="U536" s="7" t="s">
        <v>56</v>
      </c>
      <c r="V536" s="7" t="s">
        <v>57</v>
      </c>
      <c r="W536" s="7">
        <v>10</v>
      </c>
      <c r="X536" s="7" t="s">
        <v>47</v>
      </c>
      <c r="Y536" s="7">
        <v>1</v>
      </c>
      <c r="Z536" s="7" t="s">
        <v>39</v>
      </c>
    </row>
    <row r="537" spans="1:26" x14ac:dyDescent="0.35">
      <c r="A537" s="7" t="s">
        <v>1035</v>
      </c>
      <c r="B537" s="8">
        <v>46074</v>
      </c>
      <c r="C537" s="7" t="s">
        <v>936</v>
      </c>
      <c r="D537" s="7" t="s">
        <v>80</v>
      </c>
      <c r="E537" s="7" t="s">
        <v>43</v>
      </c>
      <c r="F537" s="7">
        <v>44</v>
      </c>
      <c r="G537" s="7" t="s">
        <v>67</v>
      </c>
      <c r="H537" s="7" t="s">
        <v>68</v>
      </c>
      <c r="I537" s="7" t="s">
        <v>67</v>
      </c>
      <c r="J537" s="7" t="s">
        <v>150</v>
      </c>
      <c r="K537" s="7">
        <v>2</v>
      </c>
      <c r="L537" s="7">
        <v>43139</v>
      </c>
      <c r="M537" s="7">
        <v>20</v>
      </c>
      <c r="N537" s="7">
        <v>17255.599999999999</v>
      </c>
      <c r="O537" s="7">
        <v>12424.03</v>
      </c>
      <c r="P537" s="7">
        <v>165</v>
      </c>
      <c r="Q537" s="7">
        <v>81611.429999999993</v>
      </c>
      <c r="R537" s="7" t="s">
        <v>54</v>
      </c>
      <c r="S537" s="7" t="s">
        <v>34</v>
      </c>
      <c r="T537" s="7" t="s">
        <v>55</v>
      </c>
      <c r="U537" s="7" t="s">
        <v>56</v>
      </c>
      <c r="V537" s="7" t="s">
        <v>57</v>
      </c>
      <c r="W537" s="7">
        <v>1</v>
      </c>
      <c r="X537" s="7" t="s">
        <v>38</v>
      </c>
      <c r="Y537" s="7">
        <v>5</v>
      </c>
      <c r="Z537" s="7" t="s">
        <v>47</v>
      </c>
    </row>
    <row r="538" spans="1:26" x14ac:dyDescent="0.35">
      <c r="A538" s="7" t="s">
        <v>1036</v>
      </c>
      <c r="B538" s="8">
        <v>45867</v>
      </c>
      <c r="C538" s="7" t="s">
        <v>1037</v>
      </c>
      <c r="D538" s="7" t="s">
        <v>80</v>
      </c>
      <c r="E538" s="7" t="s">
        <v>43</v>
      </c>
      <c r="F538" s="7">
        <v>26</v>
      </c>
      <c r="G538" s="7" t="s">
        <v>51</v>
      </c>
      <c r="H538" s="7" t="s">
        <v>52</v>
      </c>
      <c r="I538" s="7" t="s">
        <v>51</v>
      </c>
      <c r="J538" s="7" t="s">
        <v>62</v>
      </c>
      <c r="K538" s="7">
        <v>4</v>
      </c>
      <c r="L538" s="7">
        <v>39551</v>
      </c>
      <c r="M538" s="7">
        <v>0</v>
      </c>
      <c r="N538" s="7">
        <v>0</v>
      </c>
      <c r="O538" s="7">
        <v>28476.720000000001</v>
      </c>
      <c r="P538" s="7">
        <v>416</v>
      </c>
      <c r="Q538" s="7">
        <v>187096.72</v>
      </c>
      <c r="R538" s="7" t="s">
        <v>33</v>
      </c>
      <c r="S538" s="7" t="s">
        <v>63</v>
      </c>
      <c r="T538" s="7" t="s">
        <v>84</v>
      </c>
      <c r="U538" s="7" t="s">
        <v>85</v>
      </c>
      <c r="V538" s="7" t="s">
        <v>86</v>
      </c>
      <c r="W538" s="7">
        <v>5</v>
      </c>
      <c r="X538" s="7" t="s">
        <v>47</v>
      </c>
      <c r="Y538" s="7">
        <v>4</v>
      </c>
      <c r="Z538" s="7" t="s">
        <v>47</v>
      </c>
    </row>
    <row r="539" spans="1:26" x14ac:dyDescent="0.35">
      <c r="A539" s="7" t="s">
        <v>1038</v>
      </c>
      <c r="B539" s="8">
        <v>46022</v>
      </c>
      <c r="C539" s="7" t="s">
        <v>1039</v>
      </c>
      <c r="D539" s="7" t="s">
        <v>89</v>
      </c>
      <c r="E539" s="7" t="s">
        <v>29</v>
      </c>
      <c r="F539" s="7">
        <v>27</v>
      </c>
      <c r="G539" s="7" t="s">
        <v>134</v>
      </c>
      <c r="H539" s="7" t="s">
        <v>31</v>
      </c>
      <c r="I539" s="7" t="s">
        <v>134</v>
      </c>
      <c r="J539" s="7" t="s">
        <v>32</v>
      </c>
      <c r="K539" s="7">
        <v>4</v>
      </c>
      <c r="L539" s="7">
        <v>48917</v>
      </c>
      <c r="M539" s="7">
        <v>0</v>
      </c>
      <c r="N539" s="7">
        <v>0</v>
      </c>
      <c r="O539" s="7">
        <v>35220.239999999998</v>
      </c>
      <c r="P539" s="7">
        <v>296</v>
      </c>
      <c r="Q539" s="7">
        <v>231184.24</v>
      </c>
      <c r="R539" s="7" t="s">
        <v>83</v>
      </c>
      <c r="S539" s="7" t="s">
        <v>63</v>
      </c>
      <c r="T539" s="7" t="s">
        <v>70</v>
      </c>
      <c r="U539" s="7" t="s">
        <v>56</v>
      </c>
      <c r="V539" s="7" t="s">
        <v>57</v>
      </c>
      <c r="W539" s="7">
        <v>6</v>
      </c>
      <c r="X539" s="7" t="s">
        <v>47</v>
      </c>
      <c r="Y539" s="7">
        <v>4</v>
      </c>
      <c r="Z539" s="7" t="s">
        <v>39</v>
      </c>
    </row>
    <row r="540" spans="1:26" x14ac:dyDescent="0.35">
      <c r="A540" s="7" t="s">
        <v>1040</v>
      </c>
      <c r="B540" s="8">
        <v>45952</v>
      </c>
      <c r="C540" s="7" t="s">
        <v>316</v>
      </c>
      <c r="D540" s="7" t="s">
        <v>28</v>
      </c>
      <c r="E540" s="7" t="s">
        <v>43</v>
      </c>
      <c r="F540" s="7">
        <v>47</v>
      </c>
      <c r="G540" s="7" t="s">
        <v>74</v>
      </c>
      <c r="H540" s="7" t="s">
        <v>31</v>
      </c>
      <c r="I540" s="7" t="s">
        <v>74</v>
      </c>
      <c r="J540" s="7" t="s">
        <v>150</v>
      </c>
      <c r="K540" s="7">
        <v>3</v>
      </c>
      <c r="L540" s="7">
        <v>40702</v>
      </c>
      <c r="M540" s="7">
        <v>20</v>
      </c>
      <c r="N540" s="7">
        <v>24421.200000000001</v>
      </c>
      <c r="O540" s="7">
        <v>17583.259999999998</v>
      </c>
      <c r="P540" s="7">
        <v>193</v>
      </c>
      <c r="Q540" s="7">
        <v>115461.06</v>
      </c>
      <c r="R540" s="7" t="s">
        <v>83</v>
      </c>
      <c r="S540" s="7" t="s">
        <v>63</v>
      </c>
      <c r="T540" s="7" t="s">
        <v>84</v>
      </c>
      <c r="U540" s="7" t="s">
        <v>85</v>
      </c>
      <c r="V540" s="7" t="s">
        <v>86</v>
      </c>
      <c r="W540" s="7">
        <v>5</v>
      </c>
      <c r="X540" s="7" t="s">
        <v>38</v>
      </c>
      <c r="Y540" s="7">
        <v>2</v>
      </c>
      <c r="Z540" s="7" t="s">
        <v>39</v>
      </c>
    </row>
    <row r="541" spans="1:26" x14ac:dyDescent="0.35">
      <c r="A541" s="7" t="s">
        <v>1041</v>
      </c>
      <c r="B541" s="8">
        <v>45908</v>
      </c>
      <c r="C541" s="7" t="s">
        <v>49</v>
      </c>
      <c r="D541" s="7" t="s">
        <v>80</v>
      </c>
      <c r="E541" s="7" t="s">
        <v>29</v>
      </c>
      <c r="F541" s="7">
        <v>58</v>
      </c>
      <c r="G541" s="7" t="s">
        <v>134</v>
      </c>
      <c r="H541" s="7" t="s">
        <v>31</v>
      </c>
      <c r="I541" s="7" t="s">
        <v>134</v>
      </c>
      <c r="J541" s="7" t="s">
        <v>150</v>
      </c>
      <c r="K541" s="7">
        <v>2</v>
      </c>
      <c r="L541" s="7">
        <v>4559</v>
      </c>
      <c r="M541" s="7">
        <v>0</v>
      </c>
      <c r="N541" s="7">
        <v>0</v>
      </c>
      <c r="O541" s="7">
        <v>1641.24</v>
      </c>
      <c r="P541" s="7">
        <v>387</v>
      </c>
      <c r="Q541" s="7">
        <v>11146.24</v>
      </c>
      <c r="R541" s="7" t="s">
        <v>33</v>
      </c>
      <c r="S541" s="7" t="s">
        <v>63</v>
      </c>
      <c r="T541" s="7" t="s">
        <v>70</v>
      </c>
      <c r="U541" s="7" t="s">
        <v>56</v>
      </c>
      <c r="V541" s="7" t="s">
        <v>57</v>
      </c>
      <c r="W541" s="7">
        <v>6</v>
      </c>
      <c r="X541" s="7" t="s">
        <v>47</v>
      </c>
      <c r="Y541" s="7">
        <v>1</v>
      </c>
      <c r="Z541" s="7" t="s">
        <v>47</v>
      </c>
    </row>
    <row r="542" spans="1:26" x14ac:dyDescent="0.35">
      <c r="A542" s="7" t="s">
        <v>1042</v>
      </c>
      <c r="B542" s="8">
        <v>46101</v>
      </c>
      <c r="C542" s="7" t="s">
        <v>1043</v>
      </c>
      <c r="D542" s="7" t="s">
        <v>28</v>
      </c>
      <c r="E542" s="7" t="s">
        <v>43</v>
      </c>
      <c r="F542" s="7">
        <v>34</v>
      </c>
      <c r="G542" s="7" t="s">
        <v>74</v>
      </c>
      <c r="H542" s="7" t="s">
        <v>31</v>
      </c>
      <c r="I542" s="7" t="s">
        <v>74</v>
      </c>
      <c r="J542" s="7" t="s">
        <v>32</v>
      </c>
      <c r="K542" s="7">
        <v>5</v>
      </c>
      <c r="L542" s="7">
        <v>2350</v>
      </c>
      <c r="M542" s="7">
        <v>10</v>
      </c>
      <c r="N542" s="7">
        <v>1175</v>
      </c>
      <c r="O542" s="7">
        <v>1903.5</v>
      </c>
      <c r="P542" s="7">
        <v>454</v>
      </c>
      <c r="Q542" s="7">
        <v>12932.5</v>
      </c>
      <c r="R542" s="7" t="s">
        <v>33</v>
      </c>
      <c r="S542" s="7" t="s">
        <v>63</v>
      </c>
      <c r="T542" s="7" t="s">
        <v>55</v>
      </c>
      <c r="U542" s="7" t="s">
        <v>56</v>
      </c>
      <c r="V542" s="7" t="s">
        <v>57</v>
      </c>
      <c r="W542" s="7">
        <v>2</v>
      </c>
      <c r="X542" s="7" t="s">
        <v>38</v>
      </c>
      <c r="Y542" s="7">
        <v>3</v>
      </c>
      <c r="Z542" s="7" t="s">
        <v>58</v>
      </c>
    </row>
    <row r="543" spans="1:26" x14ac:dyDescent="0.35">
      <c r="A543" s="7" t="s">
        <v>1044</v>
      </c>
      <c r="B543" s="8">
        <v>45985</v>
      </c>
      <c r="C543" s="7" t="s">
        <v>1022</v>
      </c>
      <c r="D543" s="7" t="s">
        <v>111</v>
      </c>
      <c r="E543" s="7" t="s">
        <v>29</v>
      </c>
      <c r="F543" s="7">
        <v>19</v>
      </c>
      <c r="G543" s="7" t="s">
        <v>74</v>
      </c>
      <c r="H543" s="7" t="s">
        <v>31</v>
      </c>
      <c r="I543" s="7" t="s">
        <v>74</v>
      </c>
      <c r="J543" s="7" t="s">
        <v>69</v>
      </c>
      <c r="K543" s="7">
        <v>2</v>
      </c>
      <c r="L543" s="7">
        <v>25923</v>
      </c>
      <c r="M543" s="7">
        <v>0</v>
      </c>
      <c r="N543" s="7">
        <v>0</v>
      </c>
      <c r="O543" s="7">
        <v>9332.2800000000007</v>
      </c>
      <c r="P543" s="7">
        <v>274</v>
      </c>
      <c r="Q543" s="7">
        <v>61452.28</v>
      </c>
      <c r="R543" s="7" t="s">
        <v>33</v>
      </c>
      <c r="S543" s="7" t="s">
        <v>34</v>
      </c>
      <c r="T543" s="7" t="s">
        <v>46</v>
      </c>
      <c r="U543" s="7" t="s">
        <v>36</v>
      </c>
      <c r="V543" s="7" t="s">
        <v>37</v>
      </c>
      <c r="W543" s="7">
        <v>6</v>
      </c>
      <c r="X543" s="7" t="s">
        <v>47</v>
      </c>
      <c r="Y543" s="7">
        <v>3</v>
      </c>
      <c r="Z543" s="7" t="s">
        <v>39</v>
      </c>
    </row>
    <row r="544" spans="1:26" x14ac:dyDescent="0.35">
      <c r="A544" s="7" t="s">
        <v>1045</v>
      </c>
      <c r="B544" s="8">
        <v>45863</v>
      </c>
      <c r="C544" s="7" t="s">
        <v>1046</v>
      </c>
      <c r="D544" s="7" t="s">
        <v>73</v>
      </c>
      <c r="E544" s="7" t="s">
        <v>29</v>
      </c>
      <c r="F544" s="7">
        <v>41</v>
      </c>
      <c r="G544" s="7" t="s">
        <v>51</v>
      </c>
      <c r="H544" s="7" t="s">
        <v>52</v>
      </c>
      <c r="I544" s="7" t="s">
        <v>51</v>
      </c>
      <c r="J544" s="7" t="s">
        <v>201</v>
      </c>
      <c r="K544" s="7">
        <v>5</v>
      </c>
      <c r="L544" s="7">
        <v>27464</v>
      </c>
      <c r="M544" s="7">
        <v>20</v>
      </c>
      <c r="N544" s="7">
        <v>27464</v>
      </c>
      <c r="O544" s="7">
        <v>19774.080000000002</v>
      </c>
      <c r="P544" s="7">
        <v>74</v>
      </c>
      <c r="Q544" s="7">
        <v>129704.08</v>
      </c>
      <c r="R544" s="7" t="s">
        <v>45</v>
      </c>
      <c r="S544" s="7" t="s">
        <v>63</v>
      </c>
      <c r="T544" s="7" t="s">
        <v>35</v>
      </c>
      <c r="U544" s="7" t="s">
        <v>36</v>
      </c>
      <c r="V544" s="7" t="s">
        <v>37</v>
      </c>
      <c r="W544" s="7">
        <v>8</v>
      </c>
      <c r="X544" s="7" t="s">
        <v>47</v>
      </c>
      <c r="Y544" s="7">
        <v>5</v>
      </c>
      <c r="Z544" s="7" t="s">
        <v>47</v>
      </c>
    </row>
    <row r="545" spans="1:26" x14ac:dyDescent="0.35">
      <c r="A545" s="7" t="s">
        <v>1047</v>
      </c>
      <c r="B545" s="8">
        <v>45882</v>
      </c>
      <c r="C545" s="7" t="s">
        <v>1048</v>
      </c>
      <c r="D545" s="7" t="s">
        <v>66</v>
      </c>
      <c r="E545" s="7" t="s">
        <v>29</v>
      </c>
      <c r="F545" s="7">
        <v>39</v>
      </c>
      <c r="G545" s="7" t="s">
        <v>51</v>
      </c>
      <c r="H545" s="7" t="s">
        <v>52</v>
      </c>
      <c r="I545" s="7" t="s">
        <v>51</v>
      </c>
      <c r="J545" s="7" t="s">
        <v>150</v>
      </c>
      <c r="K545" s="7">
        <v>3</v>
      </c>
      <c r="L545" s="7">
        <v>17597</v>
      </c>
      <c r="M545" s="7">
        <v>5</v>
      </c>
      <c r="N545" s="7">
        <v>2639.55</v>
      </c>
      <c r="O545" s="7">
        <v>9027.26</v>
      </c>
      <c r="P545" s="7">
        <v>297</v>
      </c>
      <c r="Q545" s="7">
        <v>59475.71</v>
      </c>
      <c r="R545" s="7" t="s">
        <v>83</v>
      </c>
      <c r="S545" s="7" t="s">
        <v>63</v>
      </c>
      <c r="T545" s="7" t="s">
        <v>84</v>
      </c>
      <c r="U545" s="7" t="s">
        <v>85</v>
      </c>
      <c r="V545" s="7" t="s">
        <v>86</v>
      </c>
      <c r="W545" s="7">
        <v>5</v>
      </c>
      <c r="X545" s="7" t="s">
        <v>47</v>
      </c>
      <c r="Y545" s="7">
        <v>1</v>
      </c>
      <c r="Z545" s="7" t="s">
        <v>58</v>
      </c>
    </row>
    <row r="546" spans="1:26" x14ac:dyDescent="0.35">
      <c r="A546" s="7" t="s">
        <v>1049</v>
      </c>
      <c r="B546" s="8">
        <v>46096</v>
      </c>
      <c r="C546" s="7" t="s">
        <v>1007</v>
      </c>
      <c r="D546" s="7" t="s">
        <v>42</v>
      </c>
      <c r="E546" s="7" t="s">
        <v>43</v>
      </c>
      <c r="F546" s="7">
        <v>44</v>
      </c>
      <c r="G546" s="7" t="s">
        <v>30</v>
      </c>
      <c r="H546" s="7" t="s">
        <v>31</v>
      </c>
      <c r="I546" s="7" t="s">
        <v>30</v>
      </c>
      <c r="J546" s="7" t="s">
        <v>112</v>
      </c>
      <c r="K546" s="7">
        <v>5</v>
      </c>
      <c r="L546" s="7">
        <v>4399</v>
      </c>
      <c r="M546" s="7">
        <v>0</v>
      </c>
      <c r="N546" s="7">
        <v>0</v>
      </c>
      <c r="O546" s="7">
        <v>3959.1</v>
      </c>
      <c r="P546" s="7">
        <v>41</v>
      </c>
      <c r="Q546" s="7">
        <v>25995.1</v>
      </c>
      <c r="R546" s="7" t="s">
        <v>33</v>
      </c>
      <c r="S546" s="7" t="s">
        <v>63</v>
      </c>
      <c r="T546" s="7" t="s">
        <v>95</v>
      </c>
      <c r="U546" s="7" t="s">
        <v>96</v>
      </c>
      <c r="V546" s="7" t="s">
        <v>57</v>
      </c>
      <c r="W546" s="7">
        <v>3</v>
      </c>
      <c r="X546" s="7" t="s">
        <v>47</v>
      </c>
      <c r="Y546" s="7">
        <v>3</v>
      </c>
      <c r="Z546" s="7" t="s">
        <v>39</v>
      </c>
    </row>
    <row r="547" spans="1:26" x14ac:dyDescent="0.35">
      <c r="A547" s="7" t="s">
        <v>1050</v>
      </c>
      <c r="B547" s="8">
        <v>46043</v>
      </c>
      <c r="C547" s="7" t="s">
        <v>467</v>
      </c>
      <c r="D547" s="7" t="s">
        <v>80</v>
      </c>
      <c r="E547" s="7" t="s">
        <v>29</v>
      </c>
      <c r="F547" s="7">
        <v>46</v>
      </c>
      <c r="G547" s="7" t="s">
        <v>30</v>
      </c>
      <c r="H547" s="7" t="s">
        <v>31</v>
      </c>
      <c r="I547" s="7" t="s">
        <v>30</v>
      </c>
      <c r="J547" s="7" t="s">
        <v>62</v>
      </c>
      <c r="K547" s="7">
        <v>4</v>
      </c>
      <c r="L547" s="7">
        <v>16338</v>
      </c>
      <c r="M547" s="7">
        <v>5</v>
      </c>
      <c r="N547" s="7">
        <v>3267.6</v>
      </c>
      <c r="O547" s="7">
        <v>11175.19</v>
      </c>
      <c r="P547" s="7">
        <v>104</v>
      </c>
      <c r="Q547" s="7">
        <v>73363.59</v>
      </c>
      <c r="R547" s="7" t="s">
        <v>33</v>
      </c>
      <c r="S547" s="7" t="s">
        <v>34</v>
      </c>
      <c r="T547" s="7" t="s">
        <v>84</v>
      </c>
      <c r="U547" s="7" t="s">
        <v>85</v>
      </c>
      <c r="V547" s="7" t="s">
        <v>86</v>
      </c>
      <c r="W547" s="7">
        <v>9</v>
      </c>
      <c r="X547" s="7" t="s">
        <v>47</v>
      </c>
      <c r="Y547" s="7">
        <v>5</v>
      </c>
      <c r="Z547" s="7" t="s">
        <v>58</v>
      </c>
    </row>
    <row r="548" spans="1:26" x14ac:dyDescent="0.35">
      <c r="A548" s="7" t="s">
        <v>1051</v>
      </c>
      <c r="B548" s="8">
        <v>45989</v>
      </c>
      <c r="C548" s="7" t="s">
        <v>711</v>
      </c>
      <c r="D548" s="7" t="s">
        <v>61</v>
      </c>
      <c r="E548" s="7" t="s">
        <v>43</v>
      </c>
      <c r="F548" s="7">
        <v>23</v>
      </c>
      <c r="G548" s="7" t="s">
        <v>139</v>
      </c>
      <c r="H548" s="7" t="s">
        <v>31</v>
      </c>
      <c r="I548" s="7" t="s">
        <v>139</v>
      </c>
      <c r="J548" s="7" t="s">
        <v>62</v>
      </c>
      <c r="K548" s="7">
        <v>5</v>
      </c>
      <c r="L548" s="7">
        <v>41403</v>
      </c>
      <c r="M548" s="7">
        <v>5</v>
      </c>
      <c r="N548" s="7">
        <v>10350.75</v>
      </c>
      <c r="O548" s="7">
        <v>35399.56</v>
      </c>
      <c r="P548" s="7">
        <v>376</v>
      </c>
      <c r="Q548" s="7">
        <v>232439.82</v>
      </c>
      <c r="R548" s="7" t="s">
        <v>83</v>
      </c>
      <c r="S548" s="7" t="s">
        <v>34</v>
      </c>
      <c r="T548" s="7" t="s">
        <v>70</v>
      </c>
      <c r="U548" s="7" t="s">
        <v>56</v>
      </c>
      <c r="V548" s="7" t="s">
        <v>57</v>
      </c>
      <c r="W548" s="7">
        <v>4</v>
      </c>
      <c r="X548" s="7" t="s">
        <v>47</v>
      </c>
      <c r="Y548" s="7">
        <v>5</v>
      </c>
      <c r="Z548" s="7" t="s">
        <v>91</v>
      </c>
    </row>
    <row r="549" spans="1:26" x14ac:dyDescent="0.35">
      <c r="A549" s="7" t="s">
        <v>1052</v>
      </c>
      <c r="B549" s="8">
        <v>45961</v>
      </c>
      <c r="C549" s="7" t="s">
        <v>1053</v>
      </c>
      <c r="D549" s="7" t="s">
        <v>42</v>
      </c>
      <c r="E549" s="7" t="s">
        <v>29</v>
      </c>
      <c r="F549" s="7">
        <v>29</v>
      </c>
      <c r="G549" s="7" t="s">
        <v>134</v>
      </c>
      <c r="H549" s="7" t="s">
        <v>31</v>
      </c>
      <c r="I549" s="7" t="s">
        <v>134</v>
      </c>
      <c r="J549" s="7" t="s">
        <v>53</v>
      </c>
      <c r="K549" s="7">
        <v>2</v>
      </c>
      <c r="L549" s="7">
        <v>19158</v>
      </c>
      <c r="M549" s="7">
        <v>5</v>
      </c>
      <c r="N549" s="7">
        <v>1915.8</v>
      </c>
      <c r="O549" s="7">
        <v>6552.04</v>
      </c>
      <c r="P549" s="7">
        <v>419</v>
      </c>
      <c r="Q549" s="7">
        <v>43371.24</v>
      </c>
      <c r="R549" s="7" t="s">
        <v>45</v>
      </c>
      <c r="S549" s="7" t="s">
        <v>63</v>
      </c>
      <c r="T549" s="7" t="s">
        <v>76</v>
      </c>
      <c r="U549" s="7" t="s">
        <v>77</v>
      </c>
      <c r="V549" s="7" t="s">
        <v>57</v>
      </c>
      <c r="W549" s="7">
        <v>4</v>
      </c>
      <c r="X549" s="7" t="s">
        <v>47</v>
      </c>
      <c r="Y549" s="7">
        <v>2</v>
      </c>
      <c r="Z549" s="7" t="s">
        <v>58</v>
      </c>
    </row>
    <row r="550" spans="1:26" x14ac:dyDescent="0.35">
      <c r="A550" s="7" t="s">
        <v>1054</v>
      </c>
      <c r="B550" s="8">
        <v>45809</v>
      </c>
      <c r="C550" s="7" t="s">
        <v>1055</v>
      </c>
      <c r="D550" s="7" t="s">
        <v>108</v>
      </c>
      <c r="E550" s="7" t="s">
        <v>43</v>
      </c>
      <c r="F550" s="7">
        <v>19</v>
      </c>
      <c r="G550" s="7" t="s">
        <v>74</v>
      </c>
      <c r="H550" s="7" t="s">
        <v>31</v>
      </c>
      <c r="I550" s="7" t="s">
        <v>74</v>
      </c>
      <c r="J550" s="7" t="s">
        <v>53</v>
      </c>
      <c r="K550" s="7">
        <v>4</v>
      </c>
      <c r="L550" s="7">
        <v>9541</v>
      </c>
      <c r="M550" s="7">
        <v>20</v>
      </c>
      <c r="N550" s="7">
        <v>7632.8</v>
      </c>
      <c r="O550" s="7">
        <v>5495.62</v>
      </c>
      <c r="P550" s="7">
        <v>462</v>
      </c>
      <c r="Q550" s="7">
        <v>36488.82</v>
      </c>
      <c r="R550" s="7" t="s">
        <v>45</v>
      </c>
      <c r="S550" s="7" t="s">
        <v>34</v>
      </c>
      <c r="T550" s="7" t="s">
        <v>35</v>
      </c>
      <c r="U550" s="7" t="s">
        <v>36</v>
      </c>
      <c r="V550" s="7" t="s">
        <v>37</v>
      </c>
      <c r="W550" s="7">
        <v>10</v>
      </c>
      <c r="X550" s="7" t="s">
        <v>47</v>
      </c>
      <c r="Y550" s="7">
        <v>3</v>
      </c>
      <c r="Z550" s="7" t="s">
        <v>58</v>
      </c>
    </row>
    <row r="551" spans="1:26" x14ac:dyDescent="0.35">
      <c r="A551" s="7" t="s">
        <v>1056</v>
      </c>
      <c r="B551" s="8">
        <v>46113</v>
      </c>
      <c r="C551" s="7" t="s">
        <v>241</v>
      </c>
      <c r="D551" s="7" t="s">
        <v>28</v>
      </c>
      <c r="E551" s="7" t="s">
        <v>43</v>
      </c>
      <c r="F551" s="7">
        <v>23</v>
      </c>
      <c r="G551" s="7" t="s">
        <v>90</v>
      </c>
      <c r="H551" s="7" t="s">
        <v>31</v>
      </c>
      <c r="I551" s="7" t="s">
        <v>90</v>
      </c>
      <c r="J551" s="7" t="s">
        <v>201</v>
      </c>
      <c r="K551" s="7">
        <v>2</v>
      </c>
      <c r="L551" s="7">
        <v>37411</v>
      </c>
      <c r="M551" s="7">
        <v>15</v>
      </c>
      <c r="N551" s="7">
        <v>11223.3</v>
      </c>
      <c r="O551" s="7">
        <v>11447.77</v>
      </c>
      <c r="P551" s="7">
        <v>407</v>
      </c>
      <c r="Q551" s="7">
        <v>75453.47</v>
      </c>
      <c r="R551" s="7" t="s">
        <v>33</v>
      </c>
      <c r="S551" s="7" t="s">
        <v>34</v>
      </c>
      <c r="T551" s="7" t="s">
        <v>103</v>
      </c>
      <c r="U551" s="7" t="s">
        <v>103</v>
      </c>
      <c r="V551" s="7" t="s">
        <v>57</v>
      </c>
      <c r="W551" s="7">
        <v>1</v>
      </c>
      <c r="X551" s="7" t="s">
        <v>38</v>
      </c>
      <c r="Y551" s="7">
        <v>3</v>
      </c>
      <c r="Z551" s="7" t="s">
        <v>39</v>
      </c>
    </row>
    <row r="552" spans="1:26" x14ac:dyDescent="0.35">
      <c r="A552" s="7" t="s">
        <v>1057</v>
      </c>
      <c r="B552" s="8">
        <v>45885</v>
      </c>
      <c r="C552" s="7" t="s">
        <v>1058</v>
      </c>
      <c r="D552" s="7" t="s">
        <v>80</v>
      </c>
      <c r="E552" s="7" t="s">
        <v>43</v>
      </c>
      <c r="F552" s="7">
        <v>35</v>
      </c>
      <c r="G552" s="7" t="s">
        <v>139</v>
      </c>
      <c r="H552" s="7" t="s">
        <v>31</v>
      </c>
      <c r="I552" s="7" t="s">
        <v>139</v>
      </c>
      <c r="J552" s="7" t="s">
        <v>125</v>
      </c>
      <c r="K552" s="7">
        <v>3</v>
      </c>
      <c r="L552" s="7">
        <v>20654</v>
      </c>
      <c r="M552" s="7">
        <v>10</v>
      </c>
      <c r="N552" s="7">
        <v>6196.2</v>
      </c>
      <c r="O552" s="7">
        <v>10037.84</v>
      </c>
      <c r="P552" s="7">
        <v>467</v>
      </c>
      <c r="Q552" s="7">
        <v>66270.64</v>
      </c>
      <c r="R552" s="7" t="s">
        <v>45</v>
      </c>
      <c r="S552" s="7" t="s">
        <v>63</v>
      </c>
      <c r="T552" s="7" t="s">
        <v>84</v>
      </c>
      <c r="U552" s="7" t="s">
        <v>85</v>
      </c>
      <c r="V552" s="7" t="s">
        <v>86</v>
      </c>
      <c r="W552" s="7">
        <v>2</v>
      </c>
      <c r="X552" s="7" t="s">
        <v>47</v>
      </c>
      <c r="Y552" s="7">
        <v>4</v>
      </c>
      <c r="Z552" s="7" t="s">
        <v>91</v>
      </c>
    </row>
    <row r="553" spans="1:26" x14ac:dyDescent="0.35">
      <c r="A553" s="7" t="s">
        <v>1059</v>
      </c>
      <c r="B553" s="8">
        <v>45804</v>
      </c>
      <c r="C553" s="7" t="s">
        <v>1060</v>
      </c>
      <c r="D553" s="7" t="s">
        <v>111</v>
      </c>
      <c r="E553" s="7" t="s">
        <v>43</v>
      </c>
      <c r="F553" s="7">
        <v>55</v>
      </c>
      <c r="G553" s="7" t="s">
        <v>74</v>
      </c>
      <c r="H553" s="7" t="s">
        <v>31</v>
      </c>
      <c r="I553" s="7" t="s">
        <v>74</v>
      </c>
      <c r="J553" s="7" t="s">
        <v>75</v>
      </c>
      <c r="K553" s="7">
        <v>1</v>
      </c>
      <c r="L553" s="7">
        <v>20050</v>
      </c>
      <c r="M553" s="7">
        <v>5</v>
      </c>
      <c r="N553" s="7">
        <v>1002.5</v>
      </c>
      <c r="O553" s="7">
        <v>3428.55</v>
      </c>
      <c r="P553" s="7">
        <v>205</v>
      </c>
      <c r="Q553" s="7">
        <v>22681.05</v>
      </c>
      <c r="R553" s="7" t="s">
        <v>54</v>
      </c>
      <c r="S553" s="7" t="s">
        <v>34</v>
      </c>
      <c r="T553" s="7" t="s">
        <v>76</v>
      </c>
      <c r="U553" s="7" t="s">
        <v>77</v>
      </c>
      <c r="V553" s="7" t="s">
        <v>57</v>
      </c>
      <c r="W553" s="7">
        <v>5</v>
      </c>
      <c r="X553" s="7" t="s">
        <v>47</v>
      </c>
      <c r="Y553" s="7">
        <v>2</v>
      </c>
      <c r="Z553" s="7" t="s">
        <v>91</v>
      </c>
    </row>
    <row r="554" spans="1:26" x14ac:dyDescent="0.35">
      <c r="A554" s="7" t="s">
        <v>1061</v>
      </c>
      <c r="B554" s="8">
        <v>45813</v>
      </c>
      <c r="C554" s="7" t="s">
        <v>609</v>
      </c>
      <c r="D554" s="7" t="s">
        <v>73</v>
      </c>
      <c r="E554" s="7" t="s">
        <v>43</v>
      </c>
      <c r="F554" s="7">
        <v>60</v>
      </c>
      <c r="G554" s="7" t="s">
        <v>90</v>
      </c>
      <c r="H554" s="7" t="s">
        <v>31</v>
      </c>
      <c r="I554" s="7" t="s">
        <v>90</v>
      </c>
      <c r="J554" s="7" t="s">
        <v>75</v>
      </c>
      <c r="K554" s="7">
        <v>5</v>
      </c>
      <c r="L554" s="7">
        <v>26702</v>
      </c>
      <c r="M554" s="7">
        <v>0</v>
      </c>
      <c r="N554" s="7">
        <v>0</v>
      </c>
      <c r="O554" s="7">
        <v>24031.8</v>
      </c>
      <c r="P554" s="7">
        <v>215</v>
      </c>
      <c r="Q554" s="7">
        <v>157756.79999999999</v>
      </c>
      <c r="R554" s="7" t="s">
        <v>54</v>
      </c>
      <c r="S554" s="7" t="s">
        <v>63</v>
      </c>
      <c r="T554" s="7" t="s">
        <v>35</v>
      </c>
      <c r="U554" s="7" t="s">
        <v>36</v>
      </c>
      <c r="V554" s="7" t="s">
        <v>37</v>
      </c>
      <c r="W554" s="7">
        <v>4</v>
      </c>
      <c r="X554" s="7" t="s">
        <v>47</v>
      </c>
      <c r="Y554" s="7">
        <v>4</v>
      </c>
      <c r="Z554" s="7" t="s">
        <v>47</v>
      </c>
    </row>
    <row r="555" spans="1:26" x14ac:dyDescent="0.35">
      <c r="A555" s="7" t="s">
        <v>1062</v>
      </c>
      <c r="B555" s="8">
        <v>45829</v>
      </c>
      <c r="C555" s="7" t="s">
        <v>1063</v>
      </c>
      <c r="D555" s="7" t="s">
        <v>89</v>
      </c>
      <c r="E555" s="7" t="s">
        <v>43</v>
      </c>
      <c r="F555" s="7">
        <v>38</v>
      </c>
      <c r="G555" s="7" t="s">
        <v>90</v>
      </c>
      <c r="H555" s="7" t="s">
        <v>31</v>
      </c>
      <c r="I555" s="7" t="s">
        <v>90</v>
      </c>
      <c r="J555" s="7" t="s">
        <v>53</v>
      </c>
      <c r="K555" s="7">
        <v>1</v>
      </c>
      <c r="L555" s="7">
        <v>49429</v>
      </c>
      <c r="M555" s="7">
        <v>0</v>
      </c>
      <c r="N555" s="7">
        <v>0</v>
      </c>
      <c r="O555" s="7">
        <v>8897.2199999999993</v>
      </c>
      <c r="P555" s="7">
        <v>491</v>
      </c>
      <c r="Q555" s="7">
        <v>58817.22</v>
      </c>
      <c r="R555" s="7" t="s">
        <v>54</v>
      </c>
      <c r="S555" s="7" t="s">
        <v>63</v>
      </c>
      <c r="T555" s="7" t="s">
        <v>70</v>
      </c>
      <c r="U555" s="7" t="s">
        <v>56</v>
      </c>
      <c r="V555" s="7" t="s">
        <v>57</v>
      </c>
      <c r="W555" s="7">
        <v>5</v>
      </c>
      <c r="X555" s="7" t="s">
        <v>47</v>
      </c>
      <c r="Y555" s="7">
        <v>2</v>
      </c>
      <c r="Z555" s="7" t="s">
        <v>58</v>
      </c>
    </row>
    <row r="556" spans="1:26" x14ac:dyDescent="0.35">
      <c r="A556" s="7" t="s">
        <v>1064</v>
      </c>
      <c r="B556" s="8">
        <v>46106</v>
      </c>
      <c r="C556" s="7" t="s">
        <v>1065</v>
      </c>
      <c r="D556" s="7" t="s">
        <v>108</v>
      </c>
      <c r="E556" s="7" t="s">
        <v>29</v>
      </c>
      <c r="F556" s="7">
        <v>20</v>
      </c>
      <c r="G556" s="7" t="s">
        <v>44</v>
      </c>
      <c r="H556" s="7" t="s">
        <v>31</v>
      </c>
      <c r="I556" s="7" t="s">
        <v>44</v>
      </c>
      <c r="J556" s="7" t="s">
        <v>125</v>
      </c>
      <c r="K556" s="7">
        <v>5</v>
      </c>
      <c r="L556" s="7">
        <v>5569</v>
      </c>
      <c r="M556" s="7">
        <v>10</v>
      </c>
      <c r="N556" s="7">
        <v>2784.5</v>
      </c>
      <c r="O556" s="7">
        <v>4510.8900000000003</v>
      </c>
      <c r="P556" s="7">
        <v>202</v>
      </c>
      <c r="Q556" s="7">
        <v>29773.39</v>
      </c>
      <c r="R556" s="7" t="s">
        <v>54</v>
      </c>
      <c r="S556" s="7" t="s">
        <v>63</v>
      </c>
      <c r="T556" s="7" t="s">
        <v>70</v>
      </c>
      <c r="U556" s="7" t="s">
        <v>56</v>
      </c>
      <c r="V556" s="7" t="s">
        <v>57</v>
      </c>
      <c r="W556" s="7">
        <v>1</v>
      </c>
      <c r="X556" s="7" t="s">
        <v>47</v>
      </c>
      <c r="Y556" s="7">
        <v>3</v>
      </c>
      <c r="Z556" s="7" t="s">
        <v>39</v>
      </c>
    </row>
    <row r="557" spans="1:26" x14ac:dyDescent="0.35">
      <c r="A557" s="7" t="s">
        <v>1066</v>
      </c>
      <c r="B557" s="8">
        <v>46009</v>
      </c>
      <c r="C557" s="7" t="s">
        <v>1067</v>
      </c>
      <c r="D557" s="7" t="s">
        <v>42</v>
      </c>
      <c r="E557" s="7" t="s">
        <v>29</v>
      </c>
      <c r="F557" s="7">
        <v>19</v>
      </c>
      <c r="G557" s="7" t="s">
        <v>44</v>
      </c>
      <c r="H557" s="7" t="s">
        <v>31</v>
      </c>
      <c r="I557" s="7" t="s">
        <v>44</v>
      </c>
      <c r="J557" s="7" t="s">
        <v>112</v>
      </c>
      <c r="K557" s="7">
        <v>1</v>
      </c>
      <c r="L557" s="7">
        <v>4090</v>
      </c>
      <c r="M557" s="7">
        <v>0</v>
      </c>
      <c r="N557" s="7">
        <v>0</v>
      </c>
      <c r="O557" s="7">
        <v>736.2</v>
      </c>
      <c r="P557" s="7">
        <v>158</v>
      </c>
      <c r="Q557" s="7">
        <v>4984.2</v>
      </c>
      <c r="R557" s="7" t="s">
        <v>45</v>
      </c>
      <c r="S557" s="7" t="s">
        <v>34</v>
      </c>
      <c r="T557" s="7" t="s">
        <v>76</v>
      </c>
      <c r="U557" s="7" t="s">
        <v>77</v>
      </c>
      <c r="V557" s="7" t="s">
        <v>57</v>
      </c>
      <c r="W557" s="7">
        <v>1</v>
      </c>
      <c r="X557" s="7" t="s">
        <v>38</v>
      </c>
      <c r="Y557" s="7">
        <v>2</v>
      </c>
      <c r="Z557" s="7" t="s">
        <v>91</v>
      </c>
    </row>
    <row r="558" spans="1:26" x14ac:dyDescent="0.35">
      <c r="A558" s="7" t="s">
        <v>1068</v>
      </c>
      <c r="B558" s="8">
        <v>46099</v>
      </c>
      <c r="C558" s="7" t="s">
        <v>1069</v>
      </c>
      <c r="D558" s="7" t="s">
        <v>66</v>
      </c>
      <c r="E558" s="7" t="s">
        <v>29</v>
      </c>
      <c r="F558" s="7">
        <v>41</v>
      </c>
      <c r="G558" s="7" t="s">
        <v>99</v>
      </c>
      <c r="H558" s="7" t="s">
        <v>52</v>
      </c>
      <c r="I558" s="7" t="s">
        <v>99</v>
      </c>
      <c r="J558" s="7" t="s">
        <v>62</v>
      </c>
      <c r="K558" s="7">
        <v>2</v>
      </c>
      <c r="L558" s="7">
        <v>36676</v>
      </c>
      <c r="M558" s="7">
        <v>10</v>
      </c>
      <c r="N558" s="7">
        <v>7335.2</v>
      </c>
      <c r="O558" s="7">
        <v>11883.02</v>
      </c>
      <c r="P558" s="7">
        <v>71</v>
      </c>
      <c r="Q558" s="7">
        <v>77970.820000000007</v>
      </c>
      <c r="R558" s="7" t="s">
        <v>45</v>
      </c>
      <c r="S558" s="7" t="s">
        <v>34</v>
      </c>
      <c r="T558" s="7" t="s">
        <v>55</v>
      </c>
      <c r="U558" s="7" t="s">
        <v>56</v>
      </c>
      <c r="V558" s="7" t="s">
        <v>57</v>
      </c>
      <c r="W558" s="7">
        <v>2</v>
      </c>
      <c r="X558" s="7" t="s">
        <v>47</v>
      </c>
      <c r="Y558" s="7">
        <v>4</v>
      </c>
      <c r="Z558" s="7" t="s">
        <v>91</v>
      </c>
    </row>
    <row r="559" spans="1:26" x14ac:dyDescent="0.35">
      <c r="A559" s="7" t="s">
        <v>1070</v>
      </c>
      <c r="B559" s="8">
        <v>45901</v>
      </c>
      <c r="C559" s="7" t="s">
        <v>913</v>
      </c>
      <c r="D559" s="7" t="s">
        <v>66</v>
      </c>
      <c r="E559" s="7" t="s">
        <v>29</v>
      </c>
      <c r="F559" s="7">
        <v>36</v>
      </c>
      <c r="G559" s="7" t="s">
        <v>90</v>
      </c>
      <c r="H559" s="7" t="s">
        <v>31</v>
      </c>
      <c r="I559" s="7" t="s">
        <v>90</v>
      </c>
      <c r="J559" s="7" t="s">
        <v>201</v>
      </c>
      <c r="K559" s="7">
        <v>3</v>
      </c>
      <c r="L559" s="7">
        <v>7820</v>
      </c>
      <c r="M559" s="7">
        <v>5</v>
      </c>
      <c r="N559" s="7">
        <v>1173</v>
      </c>
      <c r="O559" s="7">
        <v>4011.66</v>
      </c>
      <c r="P559" s="7">
        <v>161</v>
      </c>
      <c r="Q559" s="7">
        <v>26459.66</v>
      </c>
      <c r="R559" s="7" t="s">
        <v>33</v>
      </c>
      <c r="S559" s="7" t="s">
        <v>63</v>
      </c>
      <c r="T559" s="7" t="s">
        <v>55</v>
      </c>
      <c r="U559" s="7" t="s">
        <v>56</v>
      </c>
      <c r="V559" s="7" t="s">
        <v>57</v>
      </c>
      <c r="W559" s="7">
        <v>7</v>
      </c>
      <c r="X559" s="7" t="s">
        <v>38</v>
      </c>
      <c r="Y559" s="7">
        <v>5</v>
      </c>
      <c r="Z559" s="7" t="s">
        <v>47</v>
      </c>
    </row>
    <row r="560" spans="1:26" x14ac:dyDescent="0.35">
      <c r="A560" s="7" t="s">
        <v>1071</v>
      </c>
      <c r="B560" s="8">
        <v>45778</v>
      </c>
      <c r="C560" s="7" t="s">
        <v>674</v>
      </c>
      <c r="D560" s="7" t="s">
        <v>61</v>
      </c>
      <c r="E560" s="7" t="s">
        <v>43</v>
      </c>
      <c r="F560" s="7">
        <v>55</v>
      </c>
      <c r="G560" s="7" t="s">
        <v>99</v>
      </c>
      <c r="H560" s="7" t="s">
        <v>52</v>
      </c>
      <c r="I560" s="7" t="s">
        <v>99</v>
      </c>
      <c r="J560" s="7" t="s">
        <v>53</v>
      </c>
      <c r="K560" s="7">
        <v>2</v>
      </c>
      <c r="L560" s="7">
        <v>13342</v>
      </c>
      <c r="M560" s="7">
        <v>0</v>
      </c>
      <c r="N560" s="7">
        <v>0</v>
      </c>
      <c r="O560" s="7">
        <v>4803.12</v>
      </c>
      <c r="P560" s="7">
        <v>174</v>
      </c>
      <c r="Q560" s="7">
        <v>31661.119999999999</v>
      </c>
      <c r="R560" s="7" t="s">
        <v>45</v>
      </c>
      <c r="S560" s="7" t="s">
        <v>34</v>
      </c>
      <c r="T560" s="7" t="s">
        <v>84</v>
      </c>
      <c r="U560" s="7" t="s">
        <v>85</v>
      </c>
      <c r="V560" s="7" t="s">
        <v>86</v>
      </c>
      <c r="W560" s="7">
        <v>4</v>
      </c>
      <c r="X560" s="7" t="s">
        <v>38</v>
      </c>
      <c r="Y560" s="7">
        <v>5</v>
      </c>
      <c r="Z560" s="7" t="s">
        <v>58</v>
      </c>
    </row>
    <row r="561" spans="1:26" x14ac:dyDescent="0.35">
      <c r="A561" s="7" t="s">
        <v>1072</v>
      </c>
      <c r="B561" s="8">
        <v>46075</v>
      </c>
      <c r="C561" s="7" t="s">
        <v>631</v>
      </c>
      <c r="D561" s="7" t="s">
        <v>28</v>
      </c>
      <c r="E561" s="7" t="s">
        <v>43</v>
      </c>
      <c r="F561" s="7">
        <v>60</v>
      </c>
      <c r="G561" s="7" t="s">
        <v>99</v>
      </c>
      <c r="H561" s="7" t="s">
        <v>52</v>
      </c>
      <c r="I561" s="7" t="s">
        <v>99</v>
      </c>
      <c r="J561" s="7" t="s">
        <v>32</v>
      </c>
      <c r="K561" s="7">
        <v>1</v>
      </c>
      <c r="L561" s="7">
        <v>22384</v>
      </c>
      <c r="M561" s="7">
        <v>0</v>
      </c>
      <c r="N561" s="7">
        <v>0</v>
      </c>
      <c r="O561" s="7">
        <v>4029.12</v>
      </c>
      <c r="P561" s="7">
        <v>175</v>
      </c>
      <c r="Q561" s="7">
        <v>26588.12</v>
      </c>
      <c r="R561" s="7" t="s">
        <v>33</v>
      </c>
      <c r="S561" s="7" t="s">
        <v>63</v>
      </c>
      <c r="T561" s="7" t="s">
        <v>103</v>
      </c>
      <c r="U561" s="7" t="s">
        <v>103</v>
      </c>
      <c r="V561" s="7" t="s">
        <v>57</v>
      </c>
      <c r="W561" s="7">
        <v>2</v>
      </c>
      <c r="X561" s="7" t="s">
        <v>47</v>
      </c>
      <c r="Y561" s="7">
        <v>2</v>
      </c>
      <c r="Z561" s="7" t="s">
        <v>47</v>
      </c>
    </row>
    <row r="562" spans="1:26" x14ac:dyDescent="0.35">
      <c r="A562" s="7" t="s">
        <v>1073</v>
      </c>
      <c r="B562" s="8">
        <v>45937</v>
      </c>
      <c r="C562" s="7" t="s">
        <v>1074</v>
      </c>
      <c r="D562" s="7" t="s">
        <v>66</v>
      </c>
      <c r="E562" s="7" t="s">
        <v>43</v>
      </c>
      <c r="F562" s="7">
        <v>45</v>
      </c>
      <c r="G562" s="7" t="s">
        <v>44</v>
      </c>
      <c r="H562" s="7" t="s">
        <v>31</v>
      </c>
      <c r="I562" s="7" t="s">
        <v>44</v>
      </c>
      <c r="J562" s="7" t="s">
        <v>201</v>
      </c>
      <c r="K562" s="7">
        <v>2</v>
      </c>
      <c r="L562" s="7">
        <v>22350</v>
      </c>
      <c r="M562" s="7">
        <v>0</v>
      </c>
      <c r="N562" s="7">
        <v>0</v>
      </c>
      <c r="O562" s="7">
        <v>8046</v>
      </c>
      <c r="P562" s="7">
        <v>119</v>
      </c>
      <c r="Q562" s="7">
        <v>52865</v>
      </c>
      <c r="R562" s="7" t="s">
        <v>54</v>
      </c>
      <c r="S562" s="7" t="s">
        <v>34</v>
      </c>
      <c r="T562" s="7" t="s">
        <v>76</v>
      </c>
      <c r="U562" s="7" t="s">
        <v>77</v>
      </c>
      <c r="V562" s="7" t="s">
        <v>57</v>
      </c>
      <c r="W562" s="7">
        <v>9</v>
      </c>
      <c r="X562" s="7" t="s">
        <v>47</v>
      </c>
      <c r="Y562" s="7">
        <v>3</v>
      </c>
      <c r="Z562" s="7" t="s">
        <v>58</v>
      </c>
    </row>
    <row r="563" spans="1:26" x14ac:dyDescent="0.35">
      <c r="A563" s="7" t="s">
        <v>1075</v>
      </c>
      <c r="B563" s="8">
        <v>45860</v>
      </c>
      <c r="C563" s="7" t="s">
        <v>156</v>
      </c>
      <c r="D563" s="7" t="s">
        <v>50</v>
      </c>
      <c r="E563" s="7" t="s">
        <v>43</v>
      </c>
      <c r="F563" s="7">
        <v>36</v>
      </c>
      <c r="G563" s="7" t="s">
        <v>44</v>
      </c>
      <c r="H563" s="7" t="s">
        <v>31</v>
      </c>
      <c r="I563" s="7" t="s">
        <v>44</v>
      </c>
      <c r="J563" s="7" t="s">
        <v>62</v>
      </c>
      <c r="K563" s="7">
        <v>1</v>
      </c>
      <c r="L563" s="7">
        <v>30336</v>
      </c>
      <c r="M563" s="7">
        <v>5</v>
      </c>
      <c r="N563" s="7">
        <v>1516.8</v>
      </c>
      <c r="O563" s="7">
        <v>5187.46</v>
      </c>
      <c r="P563" s="7">
        <v>83</v>
      </c>
      <c r="Q563" s="7">
        <v>34089.660000000003</v>
      </c>
      <c r="R563" s="7" t="s">
        <v>33</v>
      </c>
      <c r="S563" s="7" t="s">
        <v>34</v>
      </c>
      <c r="T563" s="7" t="s">
        <v>103</v>
      </c>
      <c r="U563" s="7" t="s">
        <v>103</v>
      </c>
      <c r="V563" s="7" t="s">
        <v>57</v>
      </c>
      <c r="W563" s="7">
        <v>9</v>
      </c>
      <c r="X563" s="7" t="s">
        <v>38</v>
      </c>
      <c r="Y563" s="7">
        <v>4</v>
      </c>
      <c r="Z563" s="7" t="s">
        <v>39</v>
      </c>
    </row>
    <row r="564" spans="1:26" x14ac:dyDescent="0.35">
      <c r="A564" s="7" t="s">
        <v>1076</v>
      </c>
      <c r="B564" s="8">
        <v>45872</v>
      </c>
      <c r="C564" s="7" t="s">
        <v>1077</v>
      </c>
      <c r="D564" s="7" t="s">
        <v>50</v>
      </c>
      <c r="E564" s="7" t="s">
        <v>29</v>
      </c>
      <c r="F564" s="7">
        <v>47</v>
      </c>
      <c r="G564" s="7" t="s">
        <v>94</v>
      </c>
      <c r="H564" s="7" t="s">
        <v>31</v>
      </c>
      <c r="I564" s="7" t="s">
        <v>94</v>
      </c>
      <c r="J564" s="7" t="s">
        <v>75</v>
      </c>
      <c r="K564" s="7">
        <v>5</v>
      </c>
      <c r="L564" s="7">
        <v>14793</v>
      </c>
      <c r="M564" s="7">
        <v>10</v>
      </c>
      <c r="N564" s="7">
        <v>7396.5</v>
      </c>
      <c r="O564" s="7">
        <v>11982.33</v>
      </c>
      <c r="P564" s="7">
        <v>384</v>
      </c>
      <c r="Q564" s="7">
        <v>78934.83</v>
      </c>
      <c r="R564" s="7" t="s">
        <v>83</v>
      </c>
      <c r="S564" s="7" t="s">
        <v>34</v>
      </c>
      <c r="T564" s="7" t="s">
        <v>103</v>
      </c>
      <c r="U564" s="7" t="s">
        <v>103</v>
      </c>
      <c r="V564" s="7" t="s">
        <v>57</v>
      </c>
      <c r="W564" s="7">
        <v>10</v>
      </c>
      <c r="X564" s="7" t="s">
        <v>47</v>
      </c>
      <c r="Y564" s="7">
        <v>3</v>
      </c>
      <c r="Z564" s="7" t="s">
        <v>91</v>
      </c>
    </row>
    <row r="565" spans="1:26" x14ac:dyDescent="0.35">
      <c r="A565" s="7" t="s">
        <v>1078</v>
      </c>
      <c r="B565" s="8">
        <v>45791</v>
      </c>
      <c r="C565" s="7" t="s">
        <v>1079</v>
      </c>
      <c r="D565" s="7" t="s">
        <v>42</v>
      </c>
      <c r="E565" s="7" t="s">
        <v>29</v>
      </c>
      <c r="F565" s="7">
        <v>33</v>
      </c>
      <c r="G565" s="7" t="s">
        <v>74</v>
      </c>
      <c r="H565" s="7" t="s">
        <v>31</v>
      </c>
      <c r="I565" s="7" t="s">
        <v>74</v>
      </c>
      <c r="J565" s="7" t="s">
        <v>112</v>
      </c>
      <c r="K565" s="7">
        <v>3</v>
      </c>
      <c r="L565" s="7">
        <v>38101</v>
      </c>
      <c r="M565" s="7">
        <v>10</v>
      </c>
      <c r="N565" s="7">
        <v>11430.3</v>
      </c>
      <c r="O565" s="7">
        <v>18517.09</v>
      </c>
      <c r="P565" s="7">
        <v>123</v>
      </c>
      <c r="Q565" s="7">
        <v>121512.79</v>
      </c>
      <c r="R565" s="7" t="s">
        <v>83</v>
      </c>
      <c r="S565" s="7" t="s">
        <v>63</v>
      </c>
      <c r="T565" s="7" t="s">
        <v>95</v>
      </c>
      <c r="U565" s="7" t="s">
        <v>96</v>
      </c>
      <c r="V565" s="7" t="s">
        <v>57</v>
      </c>
      <c r="W565" s="7">
        <v>4</v>
      </c>
      <c r="X565" s="7" t="s">
        <v>38</v>
      </c>
      <c r="Y565" s="7">
        <v>1</v>
      </c>
      <c r="Z565" s="7" t="s">
        <v>91</v>
      </c>
    </row>
    <row r="566" spans="1:26" x14ac:dyDescent="0.35">
      <c r="A566" s="7" t="s">
        <v>1080</v>
      </c>
      <c r="B566" s="8">
        <v>45951</v>
      </c>
      <c r="C566" s="7" t="s">
        <v>200</v>
      </c>
      <c r="D566" s="7" t="s">
        <v>89</v>
      </c>
      <c r="E566" s="7" t="s">
        <v>29</v>
      </c>
      <c r="F566" s="7">
        <v>27</v>
      </c>
      <c r="G566" s="7" t="s">
        <v>67</v>
      </c>
      <c r="H566" s="7" t="s">
        <v>68</v>
      </c>
      <c r="I566" s="7" t="s">
        <v>67</v>
      </c>
      <c r="J566" s="7" t="s">
        <v>62</v>
      </c>
      <c r="K566" s="7">
        <v>2</v>
      </c>
      <c r="L566" s="7">
        <v>20386</v>
      </c>
      <c r="M566" s="7">
        <v>20</v>
      </c>
      <c r="N566" s="7">
        <v>8154.4</v>
      </c>
      <c r="O566" s="7">
        <v>5871.17</v>
      </c>
      <c r="P566" s="7">
        <v>48</v>
      </c>
      <c r="Q566" s="7">
        <v>38536.769999999997</v>
      </c>
      <c r="R566" s="7" t="s">
        <v>83</v>
      </c>
      <c r="S566" s="7" t="s">
        <v>63</v>
      </c>
      <c r="T566" s="7" t="s">
        <v>46</v>
      </c>
      <c r="U566" s="7" t="s">
        <v>36</v>
      </c>
      <c r="V566" s="7" t="s">
        <v>37</v>
      </c>
      <c r="W566" s="7">
        <v>10</v>
      </c>
      <c r="X566" s="7" t="s">
        <v>38</v>
      </c>
      <c r="Y566" s="7">
        <v>1</v>
      </c>
      <c r="Z566" s="7" t="s">
        <v>91</v>
      </c>
    </row>
    <row r="567" spans="1:26" x14ac:dyDescent="0.35">
      <c r="A567" s="7" t="s">
        <v>1081</v>
      </c>
      <c r="B567" s="8">
        <v>46066</v>
      </c>
      <c r="C567" s="7" t="s">
        <v>266</v>
      </c>
      <c r="D567" s="7" t="s">
        <v>73</v>
      </c>
      <c r="E567" s="7" t="s">
        <v>29</v>
      </c>
      <c r="F567" s="7">
        <v>28</v>
      </c>
      <c r="G567" s="7" t="s">
        <v>90</v>
      </c>
      <c r="H567" s="7" t="s">
        <v>31</v>
      </c>
      <c r="I567" s="7" t="s">
        <v>90</v>
      </c>
      <c r="J567" s="7" t="s">
        <v>32</v>
      </c>
      <c r="K567" s="7">
        <v>2</v>
      </c>
      <c r="L567" s="7">
        <v>12947</v>
      </c>
      <c r="M567" s="7">
        <v>10</v>
      </c>
      <c r="N567" s="7">
        <v>2589.4</v>
      </c>
      <c r="O567" s="7">
        <v>4194.83</v>
      </c>
      <c r="P567" s="7">
        <v>401</v>
      </c>
      <c r="Q567" s="7">
        <v>27900.43</v>
      </c>
      <c r="R567" s="7" t="s">
        <v>54</v>
      </c>
      <c r="S567" s="7" t="s">
        <v>34</v>
      </c>
      <c r="T567" s="7" t="s">
        <v>46</v>
      </c>
      <c r="U567" s="7" t="s">
        <v>36</v>
      </c>
      <c r="V567" s="7" t="s">
        <v>37</v>
      </c>
      <c r="W567" s="7">
        <v>1</v>
      </c>
      <c r="X567" s="7" t="s">
        <v>47</v>
      </c>
      <c r="Y567" s="7">
        <v>1</v>
      </c>
      <c r="Z567" s="7" t="s">
        <v>58</v>
      </c>
    </row>
    <row r="568" spans="1:26" x14ac:dyDescent="0.35">
      <c r="A568" s="7" t="s">
        <v>1082</v>
      </c>
      <c r="B568" s="8">
        <v>45993</v>
      </c>
      <c r="C568" s="7" t="s">
        <v>1083</v>
      </c>
      <c r="D568" s="7" t="s">
        <v>28</v>
      </c>
      <c r="E568" s="7" t="s">
        <v>43</v>
      </c>
      <c r="F568" s="7">
        <v>29</v>
      </c>
      <c r="G568" s="7" t="s">
        <v>67</v>
      </c>
      <c r="H568" s="7" t="s">
        <v>68</v>
      </c>
      <c r="I568" s="7" t="s">
        <v>67</v>
      </c>
      <c r="J568" s="7" t="s">
        <v>125</v>
      </c>
      <c r="K568" s="7">
        <v>1</v>
      </c>
      <c r="L568" s="7">
        <v>45669</v>
      </c>
      <c r="M568" s="7">
        <v>20</v>
      </c>
      <c r="N568" s="7">
        <v>9133.7999999999993</v>
      </c>
      <c r="O568" s="7">
        <v>6576.34</v>
      </c>
      <c r="P568" s="7">
        <v>84</v>
      </c>
      <c r="Q568" s="7">
        <v>43195.54</v>
      </c>
      <c r="R568" s="7" t="s">
        <v>83</v>
      </c>
      <c r="S568" s="7" t="s">
        <v>34</v>
      </c>
      <c r="T568" s="7" t="s">
        <v>103</v>
      </c>
      <c r="U568" s="7" t="s">
        <v>103</v>
      </c>
      <c r="V568" s="7" t="s">
        <v>57</v>
      </c>
      <c r="W568" s="7">
        <v>9</v>
      </c>
      <c r="X568" s="7" t="s">
        <v>47</v>
      </c>
      <c r="Y568" s="7">
        <v>1</v>
      </c>
      <c r="Z568" s="7" t="s">
        <v>58</v>
      </c>
    </row>
    <row r="569" spans="1:26" x14ac:dyDescent="0.35">
      <c r="A569" s="7" t="s">
        <v>1084</v>
      </c>
      <c r="B569" s="8">
        <v>45923</v>
      </c>
      <c r="C569" s="7" t="s">
        <v>1085</v>
      </c>
      <c r="D569" s="7" t="s">
        <v>66</v>
      </c>
      <c r="E569" s="7" t="s">
        <v>29</v>
      </c>
      <c r="F569" s="7">
        <v>27</v>
      </c>
      <c r="G569" s="7" t="s">
        <v>44</v>
      </c>
      <c r="H569" s="7" t="s">
        <v>31</v>
      </c>
      <c r="I569" s="7" t="s">
        <v>44</v>
      </c>
      <c r="J569" s="7" t="s">
        <v>150</v>
      </c>
      <c r="K569" s="7">
        <v>5</v>
      </c>
      <c r="L569" s="7">
        <v>32363</v>
      </c>
      <c r="M569" s="7">
        <v>15</v>
      </c>
      <c r="N569" s="7">
        <v>24272.25</v>
      </c>
      <c r="O569" s="7">
        <v>24757.69</v>
      </c>
      <c r="P569" s="7">
        <v>55</v>
      </c>
      <c r="Q569" s="7">
        <v>162355.45000000001</v>
      </c>
      <c r="R569" s="7" t="s">
        <v>33</v>
      </c>
      <c r="S569" s="7" t="s">
        <v>63</v>
      </c>
      <c r="T569" s="7" t="s">
        <v>103</v>
      </c>
      <c r="U569" s="7" t="s">
        <v>103</v>
      </c>
      <c r="V569" s="7" t="s">
        <v>57</v>
      </c>
      <c r="W569" s="7">
        <v>4</v>
      </c>
      <c r="X569" s="7" t="s">
        <v>47</v>
      </c>
      <c r="Y569" s="7">
        <v>3</v>
      </c>
      <c r="Z569" s="7" t="s">
        <v>39</v>
      </c>
    </row>
    <row r="570" spans="1:26" x14ac:dyDescent="0.35">
      <c r="A570" s="7" t="s">
        <v>1086</v>
      </c>
      <c r="B570" s="8">
        <v>45902</v>
      </c>
      <c r="C570" s="7" t="s">
        <v>1087</v>
      </c>
      <c r="D570" s="7" t="s">
        <v>108</v>
      </c>
      <c r="E570" s="7" t="s">
        <v>29</v>
      </c>
      <c r="F570" s="7">
        <v>18</v>
      </c>
      <c r="G570" s="7" t="s">
        <v>90</v>
      </c>
      <c r="H570" s="7" t="s">
        <v>31</v>
      </c>
      <c r="I570" s="7" t="s">
        <v>90</v>
      </c>
      <c r="J570" s="7" t="s">
        <v>201</v>
      </c>
      <c r="K570" s="7">
        <v>2</v>
      </c>
      <c r="L570" s="7">
        <v>26083</v>
      </c>
      <c r="M570" s="7">
        <v>5</v>
      </c>
      <c r="N570" s="7">
        <v>2608.3000000000002</v>
      </c>
      <c r="O570" s="7">
        <v>8920.39</v>
      </c>
      <c r="P570" s="7">
        <v>148</v>
      </c>
      <c r="Q570" s="7">
        <v>58626.09</v>
      </c>
      <c r="R570" s="7" t="s">
        <v>45</v>
      </c>
      <c r="S570" s="7" t="s">
        <v>34</v>
      </c>
      <c r="T570" s="7" t="s">
        <v>95</v>
      </c>
      <c r="U570" s="7" t="s">
        <v>96</v>
      </c>
      <c r="V570" s="7" t="s">
        <v>57</v>
      </c>
      <c r="W570" s="7">
        <v>4</v>
      </c>
      <c r="X570" s="7" t="s">
        <v>38</v>
      </c>
      <c r="Y570" s="7">
        <v>2</v>
      </c>
      <c r="Z570" s="7" t="s">
        <v>39</v>
      </c>
    </row>
    <row r="571" spans="1:26" x14ac:dyDescent="0.35">
      <c r="A571" s="7" t="s">
        <v>1088</v>
      </c>
      <c r="B571" s="8">
        <v>46113</v>
      </c>
      <c r="C571" s="7" t="s">
        <v>491</v>
      </c>
      <c r="D571" s="7" t="s">
        <v>42</v>
      </c>
      <c r="E571" s="7" t="s">
        <v>43</v>
      </c>
      <c r="F571" s="7">
        <v>28</v>
      </c>
      <c r="G571" s="7" t="s">
        <v>90</v>
      </c>
      <c r="H571" s="7" t="s">
        <v>31</v>
      </c>
      <c r="I571" s="7" t="s">
        <v>90</v>
      </c>
      <c r="J571" s="7" t="s">
        <v>112</v>
      </c>
      <c r="K571" s="7">
        <v>4</v>
      </c>
      <c r="L571" s="7">
        <v>18529</v>
      </c>
      <c r="M571" s="7">
        <v>20</v>
      </c>
      <c r="N571" s="7">
        <v>14823.2</v>
      </c>
      <c r="O571" s="7">
        <v>10672.7</v>
      </c>
      <c r="P571" s="7">
        <v>326</v>
      </c>
      <c r="Q571" s="7">
        <v>70291.5</v>
      </c>
      <c r="R571" s="7" t="s">
        <v>33</v>
      </c>
      <c r="S571" s="7" t="s">
        <v>63</v>
      </c>
      <c r="T571" s="7" t="s">
        <v>84</v>
      </c>
      <c r="U571" s="7" t="s">
        <v>85</v>
      </c>
      <c r="V571" s="7" t="s">
        <v>86</v>
      </c>
      <c r="W571" s="7">
        <v>10</v>
      </c>
      <c r="X571" s="7" t="s">
        <v>38</v>
      </c>
      <c r="Y571" s="7">
        <v>4</v>
      </c>
      <c r="Z571" s="7" t="s">
        <v>91</v>
      </c>
    </row>
    <row r="572" spans="1:26" x14ac:dyDescent="0.35">
      <c r="A572" s="7" t="s">
        <v>1089</v>
      </c>
      <c r="B572" s="8">
        <v>46038</v>
      </c>
      <c r="C572" s="7" t="s">
        <v>540</v>
      </c>
      <c r="D572" s="7" t="s">
        <v>73</v>
      </c>
      <c r="E572" s="7" t="s">
        <v>29</v>
      </c>
      <c r="F572" s="7">
        <v>22</v>
      </c>
      <c r="G572" s="7" t="s">
        <v>44</v>
      </c>
      <c r="H572" s="7" t="s">
        <v>31</v>
      </c>
      <c r="I572" s="7" t="s">
        <v>44</v>
      </c>
      <c r="J572" s="7" t="s">
        <v>32</v>
      </c>
      <c r="K572" s="7">
        <v>5</v>
      </c>
      <c r="L572" s="7">
        <v>48092</v>
      </c>
      <c r="M572" s="7">
        <v>0</v>
      </c>
      <c r="N572" s="7">
        <v>0</v>
      </c>
      <c r="O572" s="7">
        <v>43282.8</v>
      </c>
      <c r="P572" s="7">
        <v>210</v>
      </c>
      <c r="Q572" s="7">
        <v>283952.8</v>
      </c>
      <c r="R572" s="7" t="s">
        <v>54</v>
      </c>
      <c r="S572" s="7" t="s">
        <v>34</v>
      </c>
      <c r="T572" s="7" t="s">
        <v>95</v>
      </c>
      <c r="U572" s="7" t="s">
        <v>96</v>
      </c>
      <c r="V572" s="7" t="s">
        <v>57</v>
      </c>
      <c r="W572" s="7">
        <v>3</v>
      </c>
      <c r="X572" s="7" t="s">
        <v>38</v>
      </c>
      <c r="Y572" s="7">
        <v>1</v>
      </c>
      <c r="Z572" s="7" t="s">
        <v>47</v>
      </c>
    </row>
    <row r="573" spans="1:26" x14ac:dyDescent="0.35">
      <c r="A573" s="7" t="s">
        <v>1090</v>
      </c>
      <c r="B573" s="8">
        <v>45975</v>
      </c>
      <c r="C573" s="7" t="s">
        <v>1017</v>
      </c>
      <c r="D573" s="7" t="s">
        <v>111</v>
      </c>
      <c r="E573" s="7" t="s">
        <v>43</v>
      </c>
      <c r="F573" s="7">
        <v>28</v>
      </c>
      <c r="G573" s="7" t="s">
        <v>51</v>
      </c>
      <c r="H573" s="7" t="s">
        <v>52</v>
      </c>
      <c r="I573" s="7" t="s">
        <v>51</v>
      </c>
      <c r="J573" s="7" t="s">
        <v>102</v>
      </c>
      <c r="K573" s="7">
        <v>1</v>
      </c>
      <c r="L573" s="7">
        <v>46450</v>
      </c>
      <c r="M573" s="7">
        <v>10</v>
      </c>
      <c r="N573" s="7">
        <v>4645</v>
      </c>
      <c r="O573" s="7">
        <v>7524.9</v>
      </c>
      <c r="P573" s="7">
        <v>11</v>
      </c>
      <c r="Q573" s="7">
        <v>49340.9</v>
      </c>
      <c r="R573" s="7" t="s">
        <v>54</v>
      </c>
      <c r="S573" s="7" t="s">
        <v>34</v>
      </c>
      <c r="T573" s="7" t="s">
        <v>84</v>
      </c>
      <c r="U573" s="7" t="s">
        <v>85</v>
      </c>
      <c r="V573" s="7" t="s">
        <v>86</v>
      </c>
      <c r="W573" s="7">
        <v>8</v>
      </c>
      <c r="X573" s="7" t="s">
        <v>38</v>
      </c>
      <c r="Y573" s="7">
        <v>5</v>
      </c>
      <c r="Z573" s="7" t="s">
        <v>39</v>
      </c>
    </row>
    <row r="574" spans="1:26" x14ac:dyDescent="0.35">
      <c r="A574" s="7" t="s">
        <v>1091</v>
      </c>
      <c r="B574" s="8">
        <v>46041</v>
      </c>
      <c r="C574" s="7" t="s">
        <v>523</v>
      </c>
      <c r="D574" s="7" t="s">
        <v>108</v>
      </c>
      <c r="E574" s="7" t="s">
        <v>43</v>
      </c>
      <c r="F574" s="7">
        <v>19</v>
      </c>
      <c r="G574" s="7" t="s">
        <v>44</v>
      </c>
      <c r="H574" s="7" t="s">
        <v>31</v>
      </c>
      <c r="I574" s="7" t="s">
        <v>44</v>
      </c>
      <c r="J574" s="7" t="s">
        <v>53</v>
      </c>
      <c r="K574" s="7">
        <v>2</v>
      </c>
      <c r="L574" s="7">
        <v>7461</v>
      </c>
      <c r="M574" s="7">
        <v>5</v>
      </c>
      <c r="N574" s="7">
        <v>746.1</v>
      </c>
      <c r="O574" s="7">
        <v>2551.66</v>
      </c>
      <c r="P574" s="7">
        <v>462</v>
      </c>
      <c r="Q574" s="7">
        <v>17189.560000000001</v>
      </c>
      <c r="R574" s="7" t="s">
        <v>54</v>
      </c>
      <c r="S574" s="7" t="s">
        <v>63</v>
      </c>
      <c r="T574" s="7" t="s">
        <v>84</v>
      </c>
      <c r="U574" s="7" t="s">
        <v>85</v>
      </c>
      <c r="V574" s="7" t="s">
        <v>86</v>
      </c>
      <c r="W574" s="7">
        <v>4</v>
      </c>
      <c r="X574" s="7" t="s">
        <v>47</v>
      </c>
      <c r="Y574" s="7">
        <v>5</v>
      </c>
      <c r="Z574" s="7" t="s">
        <v>91</v>
      </c>
    </row>
    <row r="575" spans="1:26" x14ac:dyDescent="0.35">
      <c r="A575" s="7" t="s">
        <v>1092</v>
      </c>
      <c r="B575" s="8">
        <v>45764</v>
      </c>
      <c r="C575" s="7" t="s">
        <v>257</v>
      </c>
      <c r="D575" s="7" t="s">
        <v>89</v>
      </c>
      <c r="E575" s="7" t="s">
        <v>29</v>
      </c>
      <c r="F575" s="7">
        <v>26</v>
      </c>
      <c r="G575" s="7" t="s">
        <v>94</v>
      </c>
      <c r="H575" s="7" t="s">
        <v>31</v>
      </c>
      <c r="I575" s="7" t="s">
        <v>94</v>
      </c>
      <c r="J575" s="7" t="s">
        <v>201</v>
      </c>
      <c r="K575" s="7">
        <v>4</v>
      </c>
      <c r="L575" s="7">
        <v>34693</v>
      </c>
      <c r="M575" s="7">
        <v>20</v>
      </c>
      <c r="N575" s="7">
        <v>27754.400000000001</v>
      </c>
      <c r="O575" s="7">
        <v>19983.169999999998</v>
      </c>
      <c r="P575" s="7">
        <v>92</v>
      </c>
      <c r="Q575" s="7">
        <v>131092.76999999999</v>
      </c>
      <c r="R575" s="7" t="s">
        <v>83</v>
      </c>
      <c r="S575" s="7" t="s">
        <v>34</v>
      </c>
      <c r="T575" s="7" t="s">
        <v>35</v>
      </c>
      <c r="U575" s="7" t="s">
        <v>36</v>
      </c>
      <c r="V575" s="7" t="s">
        <v>37</v>
      </c>
      <c r="W575" s="7">
        <v>6</v>
      </c>
      <c r="X575" s="7" t="s">
        <v>47</v>
      </c>
      <c r="Y575" s="7">
        <v>3</v>
      </c>
      <c r="Z575" s="7" t="s">
        <v>91</v>
      </c>
    </row>
    <row r="576" spans="1:26" x14ac:dyDescent="0.35">
      <c r="A576" s="7" t="s">
        <v>1093</v>
      </c>
      <c r="B576" s="8">
        <v>45875</v>
      </c>
      <c r="C576" s="7" t="s">
        <v>314</v>
      </c>
      <c r="D576" s="7" t="s">
        <v>50</v>
      </c>
      <c r="E576" s="7" t="s">
        <v>43</v>
      </c>
      <c r="F576" s="7">
        <v>29</v>
      </c>
      <c r="G576" s="7" t="s">
        <v>90</v>
      </c>
      <c r="H576" s="7" t="s">
        <v>31</v>
      </c>
      <c r="I576" s="7" t="s">
        <v>90</v>
      </c>
      <c r="J576" s="7" t="s">
        <v>112</v>
      </c>
      <c r="K576" s="7">
        <v>1</v>
      </c>
      <c r="L576" s="7">
        <v>32825</v>
      </c>
      <c r="M576" s="7">
        <v>10</v>
      </c>
      <c r="N576" s="7">
        <v>3282.5</v>
      </c>
      <c r="O576" s="7">
        <v>5317.65</v>
      </c>
      <c r="P576" s="7">
        <v>116</v>
      </c>
      <c r="Q576" s="7">
        <v>34976.15</v>
      </c>
      <c r="R576" s="7" t="s">
        <v>45</v>
      </c>
      <c r="S576" s="7" t="s">
        <v>63</v>
      </c>
      <c r="T576" s="7" t="s">
        <v>103</v>
      </c>
      <c r="U576" s="7" t="s">
        <v>103</v>
      </c>
      <c r="V576" s="7" t="s">
        <v>57</v>
      </c>
      <c r="W576" s="7">
        <v>7</v>
      </c>
      <c r="X576" s="7" t="s">
        <v>47</v>
      </c>
      <c r="Y576" s="7">
        <v>4</v>
      </c>
      <c r="Z576" s="7" t="s">
        <v>39</v>
      </c>
    </row>
    <row r="577" spans="1:26" x14ac:dyDescent="0.35">
      <c r="A577" s="7" t="s">
        <v>1094</v>
      </c>
      <c r="B577" s="8">
        <v>45786</v>
      </c>
      <c r="C577" s="7" t="s">
        <v>808</v>
      </c>
      <c r="D577" s="7" t="s">
        <v>42</v>
      </c>
      <c r="E577" s="7" t="s">
        <v>29</v>
      </c>
      <c r="F577" s="7">
        <v>33</v>
      </c>
      <c r="G577" s="7" t="s">
        <v>44</v>
      </c>
      <c r="H577" s="7" t="s">
        <v>31</v>
      </c>
      <c r="I577" s="7" t="s">
        <v>44</v>
      </c>
      <c r="J577" s="7" t="s">
        <v>112</v>
      </c>
      <c r="K577" s="7">
        <v>3</v>
      </c>
      <c r="L577" s="7">
        <v>10600</v>
      </c>
      <c r="M577" s="7">
        <v>20</v>
      </c>
      <c r="N577" s="7">
        <v>6360</v>
      </c>
      <c r="O577" s="7">
        <v>4579.2</v>
      </c>
      <c r="P577" s="7">
        <v>129</v>
      </c>
      <c r="Q577" s="7">
        <v>30148.2</v>
      </c>
      <c r="R577" s="7" t="s">
        <v>83</v>
      </c>
      <c r="S577" s="7" t="s">
        <v>34</v>
      </c>
      <c r="T577" s="7" t="s">
        <v>55</v>
      </c>
      <c r="U577" s="7" t="s">
        <v>56</v>
      </c>
      <c r="V577" s="7" t="s">
        <v>57</v>
      </c>
      <c r="W577" s="7">
        <v>10</v>
      </c>
      <c r="X577" s="7" t="s">
        <v>47</v>
      </c>
      <c r="Y577" s="7">
        <v>2</v>
      </c>
      <c r="Z577" s="7" t="s">
        <v>91</v>
      </c>
    </row>
    <row r="578" spans="1:26" x14ac:dyDescent="0.35">
      <c r="A578" s="7" t="s">
        <v>1095</v>
      </c>
      <c r="B578" s="8">
        <v>46008</v>
      </c>
      <c r="C578" s="7" t="s">
        <v>160</v>
      </c>
      <c r="D578" s="7" t="s">
        <v>61</v>
      </c>
      <c r="E578" s="7" t="s">
        <v>29</v>
      </c>
      <c r="F578" s="7">
        <v>50</v>
      </c>
      <c r="G578" s="7" t="s">
        <v>67</v>
      </c>
      <c r="H578" s="7" t="s">
        <v>68</v>
      </c>
      <c r="I578" s="7" t="s">
        <v>67</v>
      </c>
      <c r="J578" s="7" t="s">
        <v>53</v>
      </c>
      <c r="K578" s="7">
        <v>3</v>
      </c>
      <c r="L578" s="7">
        <v>36848</v>
      </c>
      <c r="M578" s="7">
        <v>5</v>
      </c>
      <c r="N578" s="7">
        <v>5527.2</v>
      </c>
      <c r="O578" s="7">
        <v>18903.02</v>
      </c>
      <c r="P578" s="7">
        <v>368</v>
      </c>
      <c r="Q578" s="7">
        <v>124287.82</v>
      </c>
      <c r="R578" s="7" t="s">
        <v>45</v>
      </c>
      <c r="S578" s="7" t="s">
        <v>63</v>
      </c>
      <c r="T578" s="7" t="s">
        <v>55</v>
      </c>
      <c r="U578" s="7" t="s">
        <v>56</v>
      </c>
      <c r="V578" s="7" t="s">
        <v>57</v>
      </c>
      <c r="W578" s="7">
        <v>3</v>
      </c>
      <c r="X578" s="7" t="s">
        <v>38</v>
      </c>
      <c r="Y578" s="7">
        <v>1</v>
      </c>
      <c r="Z578" s="7" t="s">
        <v>58</v>
      </c>
    </row>
    <row r="579" spans="1:26" x14ac:dyDescent="0.35">
      <c r="A579" s="7" t="s">
        <v>1096</v>
      </c>
      <c r="B579" s="8">
        <v>45936</v>
      </c>
      <c r="C579" s="7" t="s">
        <v>1097</v>
      </c>
      <c r="D579" s="7" t="s">
        <v>80</v>
      </c>
      <c r="E579" s="7" t="s">
        <v>43</v>
      </c>
      <c r="F579" s="7">
        <v>32</v>
      </c>
      <c r="G579" s="7" t="s">
        <v>67</v>
      </c>
      <c r="H579" s="7" t="s">
        <v>68</v>
      </c>
      <c r="I579" s="7" t="s">
        <v>67</v>
      </c>
      <c r="J579" s="7" t="s">
        <v>112</v>
      </c>
      <c r="K579" s="7">
        <v>3</v>
      </c>
      <c r="L579" s="7">
        <v>35709</v>
      </c>
      <c r="M579" s="7">
        <v>0</v>
      </c>
      <c r="N579" s="7">
        <v>0</v>
      </c>
      <c r="O579" s="7">
        <v>19282.86</v>
      </c>
      <c r="P579" s="7">
        <v>36</v>
      </c>
      <c r="Q579" s="7">
        <v>126445.86</v>
      </c>
      <c r="R579" s="7" t="s">
        <v>33</v>
      </c>
      <c r="S579" s="7" t="s">
        <v>34</v>
      </c>
      <c r="T579" s="7" t="s">
        <v>103</v>
      </c>
      <c r="U579" s="7" t="s">
        <v>103</v>
      </c>
      <c r="V579" s="7" t="s">
        <v>57</v>
      </c>
      <c r="W579" s="7">
        <v>7</v>
      </c>
      <c r="X579" s="7" t="s">
        <v>38</v>
      </c>
      <c r="Y579" s="7">
        <v>4</v>
      </c>
      <c r="Z579" s="7" t="s">
        <v>91</v>
      </c>
    </row>
    <row r="580" spans="1:26" x14ac:dyDescent="0.35">
      <c r="A580" s="7" t="s">
        <v>1098</v>
      </c>
      <c r="B580" s="8">
        <v>46070</v>
      </c>
      <c r="C580" s="7" t="s">
        <v>713</v>
      </c>
      <c r="D580" s="7" t="s">
        <v>61</v>
      </c>
      <c r="E580" s="7" t="s">
        <v>43</v>
      </c>
      <c r="F580" s="7">
        <v>27</v>
      </c>
      <c r="G580" s="7" t="s">
        <v>90</v>
      </c>
      <c r="H580" s="7" t="s">
        <v>31</v>
      </c>
      <c r="I580" s="7" t="s">
        <v>90</v>
      </c>
      <c r="J580" s="7" t="s">
        <v>125</v>
      </c>
      <c r="K580" s="7">
        <v>4</v>
      </c>
      <c r="L580" s="7">
        <v>20644</v>
      </c>
      <c r="M580" s="7">
        <v>5</v>
      </c>
      <c r="N580" s="7">
        <v>4128.8</v>
      </c>
      <c r="O580" s="7">
        <v>14120.5</v>
      </c>
      <c r="P580" s="7">
        <v>344</v>
      </c>
      <c r="Q580" s="7">
        <v>92911.7</v>
      </c>
      <c r="R580" s="7" t="s">
        <v>83</v>
      </c>
      <c r="S580" s="7" t="s">
        <v>63</v>
      </c>
      <c r="T580" s="7" t="s">
        <v>70</v>
      </c>
      <c r="U580" s="7" t="s">
        <v>56</v>
      </c>
      <c r="V580" s="7" t="s">
        <v>57</v>
      </c>
      <c r="W580" s="7">
        <v>6</v>
      </c>
      <c r="X580" s="7" t="s">
        <v>38</v>
      </c>
      <c r="Y580" s="7">
        <v>3</v>
      </c>
      <c r="Z580" s="7" t="s">
        <v>91</v>
      </c>
    </row>
    <row r="581" spans="1:26" x14ac:dyDescent="0.35">
      <c r="A581" s="7" t="s">
        <v>1099</v>
      </c>
      <c r="B581" s="8">
        <v>46005</v>
      </c>
      <c r="C581" s="7" t="s">
        <v>1100</v>
      </c>
      <c r="D581" s="7" t="s">
        <v>42</v>
      </c>
      <c r="E581" s="7" t="s">
        <v>43</v>
      </c>
      <c r="F581" s="7">
        <v>40</v>
      </c>
      <c r="G581" s="7" t="s">
        <v>30</v>
      </c>
      <c r="H581" s="7" t="s">
        <v>31</v>
      </c>
      <c r="I581" s="7" t="s">
        <v>30</v>
      </c>
      <c r="J581" s="7" t="s">
        <v>150</v>
      </c>
      <c r="K581" s="7">
        <v>2</v>
      </c>
      <c r="L581" s="7">
        <v>6782</v>
      </c>
      <c r="M581" s="7">
        <v>10</v>
      </c>
      <c r="N581" s="7">
        <v>1356.4</v>
      </c>
      <c r="O581" s="7">
        <v>2197.37</v>
      </c>
      <c r="P581" s="7">
        <v>59</v>
      </c>
      <c r="Q581" s="7">
        <v>14463.97</v>
      </c>
      <c r="R581" s="7" t="s">
        <v>83</v>
      </c>
      <c r="S581" s="7" t="s">
        <v>34</v>
      </c>
      <c r="T581" s="7" t="s">
        <v>95</v>
      </c>
      <c r="U581" s="7" t="s">
        <v>96</v>
      </c>
      <c r="V581" s="7" t="s">
        <v>57</v>
      </c>
      <c r="W581" s="7">
        <v>2</v>
      </c>
      <c r="X581" s="7" t="s">
        <v>38</v>
      </c>
      <c r="Y581" s="7">
        <v>1</v>
      </c>
      <c r="Z581" s="7" t="s">
        <v>39</v>
      </c>
    </row>
    <row r="582" spans="1:26" x14ac:dyDescent="0.35">
      <c r="A582" s="7" t="s">
        <v>1101</v>
      </c>
      <c r="B582" s="8">
        <v>46105</v>
      </c>
      <c r="C582" s="7" t="s">
        <v>1102</v>
      </c>
      <c r="D582" s="7" t="s">
        <v>42</v>
      </c>
      <c r="E582" s="7" t="s">
        <v>43</v>
      </c>
      <c r="F582" s="7">
        <v>33</v>
      </c>
      <c r="G582" s="7" t="s">
        <v>99</v>
      </c>
      <c r="H582" s="7" t="s">
        <v>52</v>
      </c>
      <c r="I582" s="7" t="s">
        <v>99</v>
      </c>
      <c r="J582" s="7" t="s">
        <v>125</v>
      </c>
      <c r="K582" s="7">
        <v>3</v>
      </c>
      <c r="L582" s="7">
        <v>30995</v>
      </c>
      <c r="M582" s="7">
        <v>5</v>
      </c>
      <c r="N582" s="7">
        <v>4649.25</v>
      </c>
      <c r="O582" s="7">
        <v>15900.43</v>
      </c>
      <c r="P582" s="7">
        <v>207</v>
      </c>
      <c r="Q582" s="7">
        <v>104443.18</v>
      </c>
      <c r="R582" s="7" t="s">
        <v>45</v>
      </c>
      <c r="S582" s="7" t="s">
        <v>63</v>
      </c>
      <c r="T582" s="7" t="s">
        <v>55</v>
      </c>
      <c r="U582" s="7" t="s">
        <v>56</v>
      </c>
      <c r="V582" s="7" t="s">
        <v>57</v>
      </c>
      <c r="W582" s="7">
        <v>6</v>
      </c>
      <c r="X582" s="7" t="s">
        <v>38</v>
      </c>
      <c r="Y582" s="7">
        <v>5</v>
      </c>
      <c r="Z582" s="7" t="s">
        <v>91</v>
      </c>
    </row>
    <row r="583" spans="1:26" x14ac:dyDescent="0.35">
      <c r="A583" s="7" t="s">
        <v>1103</v>
      </c>
      <c r="B583" s="8">
        <v>45929</v>
      </c>
      <c r="C583" s="7" t="s">
        <v>1104</v>
      </c>
      <c r="D583" s="7" t="s">
        <v>61</v>
      </c>
      <c r="E583" s="7" t="s">
        <v>43</v>
      </c>
      <c r="F583" s="7">
        <v>19</v>
      </c>
      <c r="G583" s="7" t="s">
        <v>44</v>
      </c>
      <c r="H583" s="7" t="s">
        <v>31</v>
      </c>
      <c r="I583" s="7" t="s">
        <v>44</v>
      </c>
      <c r="J583" s="7" t="s">
        <v>102</v>
      </c>
      <c r="K583" s="7">
        <v>1</v>
      </c>
      <c r="L583" s="7">
        <v>31065</v>
      </c>
      <c r="M583" s="7">
        <v>20</v>
      </c>
      <c r="N583" s="7">
        <v>6213</v>
      </c>
      <c r="O583" s="7">
        <v>4473.3599999999997</v>
      </c>
      <c r="P583" s="7">
        <v>485</v>
      </c>
      <c r="Q583" s="7">
        <v>29810.36</v>
      </c>
      <c r="R583" s="7" t="s">
        <v>45</v>
      </c>
      <c r="S583" s="7" t="s">
        <v>63</v>
      </c>
      <c r="T583" s="7" t="s">
        <v>70</v>
      </c>
      <c r="U583" s="7" t="s">
        <v>56</v>
      </c>
      <c r="V583" s="7" t="s">
        <v>57</v>
      </c>
      <c r="W583" s="7">
        <v>8</v>
      </c>
      <c r="X583" s="7" t="s">
        <v>47</v>
      </c>
      <c r="Y583" s="7">
        <v>4</v>
      </c>
      <c r="Z583" s="7" t="s">
        <v>39</v>
      </c>
    </row>
    <row r="584" spans="1:26" x14ac:dyDescent="0.35">
      <c r="A584" s="7" t="s">
        <v>1105</v>
      </c>
      <c r="B584" s="8">
        <v>45797</v>
      </c>
      <c r="C584" s="7" t="s">
        <v>625</v>
      </c>
      <c r="D584" s="7" t="s">
        <v>50</v>
      </c>
      <c r="E584" s="7" t="s">
        <v>43</v>
      </c>
      <c r="F584" s="7">
        <v>23</v>
      </c>
      <c r="G584" s="7" t="s">
        <v>51</v>
      </c>
      <c r="H584" s="7" t="s">
        <v>52</v>
      </c>
      <c r="I584" s="7" t="s">
        <v>51</v>
      </c>
      <c r="J584" s="7" t="s">
        <v>112</v>
      </c>
      <c r="K584" s="7">
        <v>4</v>
      </c>
      <c r="L584" s="7">
        <v>25638</v>
      </c>
      <c r="M584" s="7">
        <v>5</v>
      </c>
      <c r="N584" s="7">
        <v>5127.6000000000004</v>
      </c>
      <c r="O584" s="7">
        <v>17536.39</v>
      </c>
      <c r="P584" s="7">
        <v>105</v>
      </c>
      <c r="Q584" s="7">
        <v>115065.79</v>
      </c>
      <c r="R584" s="7" t="s">
        <v>33</v>
      </c>
      <c r="S584" s="7" t="s">
        <v>63</v>
      </c>
      <c r="T584" s="7" t="s">
        <v>70</v>
      </c>
      <c r="U584" s="7" t="s">
        <v>56</v>
      </c>
      <c r="V584" s="7" t="s">
        <v>57</v>
      </c>
      <c r="W584" s="7">
        <v>6</v>
      </c>
      <c r="X584" s="7" t="s">
        <v>38</v>
      </c>
      <c r="Y584" s="7">
        <v>5</v>
      </c>
      <c r="Z584" s="7" t="s">
        <v>91</v>
      </c>
    </row>
    <row r="585" spans="1:26" x14ac:dyDescent="0.35">
      <c r="A585" s="7" t="s">
        <v>1106</v>
      </c>
      <c r="B585" s="8">
        <v>45758</v>
      </c>
      <c r="C585" s="7" t="s">
        <v>944</v>
      </c>
      <c r="D585" s="7" t="s">
        <v>42</v>
      </c>
      <c r="E585" s="7" t="s">
        <v>43</v>
      </c>
      <c r="F585" s="7">
        <v>44</v>
      </c>
      <c r="G585" s="7" t="s">
        <v>51</v>
      </c>
      <c r="H585" s="7" t="s">
        <v>52</v>
      </c>
      <c r="I585" s="7" t="s">
        <v>51</v>
      </c>
      <c r="J585" s="7" t="s">
        <v>201</v>
      </c>
      <c r="K585" s="7">
        <v>3</v>
      </c>
      <c r="L585" s="7">
        <v>36997</v>
      </c>
      <c r="M585" s="7">
        <v>20</v>
      </c>
      <c r="N585" s="7">
        <v>22198.2</v>
      </c>
      <c r="O585" s="7">
        <v>15982.7</v>
      </c>
      <c r="P585" s="7">
        <v>276</v>
      </c>
      <c r="Q585" s="7">
        <v>105051.5</v>
      </c>
      <c r="R585" s="7" t="s">
        <v>33</v>
      </c>
      <c r="S585" s="7" t="s">
        <v>63</v>
      </c>
      <c r="T585" s="7" t="s">
        <v>95</v>
      </c>
      <c r="U585" s="7" t="s">
        <v>96</v>
      </c>
      <c r="V585" s="7" t="s">
        <v>57</v>
      </c>
      <c r="W585" s="7">
        <v>7</v>
      </c>
      <c r="X585" s="7" t="s">
        <v>47</v>
      </c>
      <c r="Y585" s="7">
        <v>2</v>
      </c>
      <c r="Z585" s="7" t="s">
        <v>47</v>
      </c>
    </row>
    <row r="586" spans="1:26" x14ac:dyDescent="0.35">
      <c r="A586" s="7" t="s">
        <v>1107</v>
      </c>
      <c r="B586" s="8">
        <v>46066</v>
      </c>
      <c r="C586" s="7" t="s">
        <v>266</v>
      </c>
      <c r="D586" s="7" t="s">
        <v>61</v>
      </c>
      <c r="E586" s="7" t="s">
        <v>29</v>
      </c>
      <c r="F586" s="7">
        <v>57</v>
      </c>
      <c r="G586" s="7" t="s">
        <v>99</v>
      </c>
      <c r="H586" s="7" t="s">
        <v>52</v>
      </c>
      <c r="I586" s="7" t="s">
        <v>99</v>
      </c>
      <c r="J586" s="7" t="s">
        <v>125</v>
      </c>
      <c r="K586" s="7">
        <v>2</v>
      </c>
      <c r="L586" s="7">
        <v>22302</v>
      </c>
      <c r="M586" s="7">
        <v>0</v>
      </c>
      <c r="N586" s="7">
        <v>0</v>
      </c>
      <c r="O586" s="7">
        <v>8028.72</v>
      </c>
      <c r="P586" s="7">
        <v>137</v>
      </c>
      <c r="Q586" s="7">
        <v>52769.72</v>
      </c>
      <c r="R586" s="7" t="s">
        <v>83</v>
      </c>
      <c r="S586" s="7" t="s">
        <v>34</v>
      </c>
      <c r="T586" s="7" t="s">
        <v>95</v>
      </c>
      <c r="U586" s="7" t="s">
        <v>96</v>
      </c>
      <c r="V586" s="7" t="s">
        <v>57</v>
      </c>
      <c r="W586" s="7">
        <v>9</v>
      </c>
      <c r="X586" s="7" t="s">
        <v>47</v>
      </c>
      <c r="Y586" s="7">
        <v>2</v>
      </c>
      <c r="Z586" s="7" t="s">
        <v>58</v>
      </c>
    </row>
    <row r="587" spans="1:26" x14ac:dyDescent="0.35">
      <c r="A587" s="7" t="s">
        <v>1108</v>
      </c>
      <c r="B587" s="8">
        <v>45887</v>
      </c>
      <c r="C587" s="7" t="s">
        <v>578</v>
      </c>
      <c r="D587" s="7" t="s">
        <v>28</v>
      </c>
      <c r="E587" s="7" t="s">
        <v>29</v>
      </c>
      <c r="F587" s="7">
        <v>54</v>
      </c>
      <c r="G587" s="7" t="s">
        <v>99</v>
      </c>
      <c r="H587" s="7" t="s">
        <v>52</v>
      </c>
      <c r="I587" s="7" t="s">
        <v>99</v>
      </c>
      <c r="J587" s="7" t="s">
        <v>69</v>
      </c>
      <c r="K587" s="7">
        <v>4</v>
      </c>
      <c r="L587" s="7">
        <v>27890</v>
      </c>
      <c r="M587" s="7">
        <v>5</v>
      </c>
      <c r="N587" s="7">
        <v>5578</v>
      </c>
      <c r="O587" s="7">
        <v>19076.759999999998</v>
      </c>
      <c r="P587" s="7">
        <v>263</v>
      </c>
      <c r="Q587" s="7">
        <v>125321.76</v>
      </c>
      <c r="R587" s="7" t="s">
        <v>83</v>
      </c>
      <c r="S587" s="7" t="s">
        <v>63</v>
      </c>
      <c r="T587" s="7" t="s">
        <v>76</v>
      </c>
      <c r="U587" s="7" t="s">
        <v>77</v>
      </c>
      <c r="V587" s="7" t="s">
        <v>57</v>
      </c>
      <c r="W587" s="7">
        <v>4</v>
      </c>
      <c r="X587" s="7" t="s">
        <v>38</v>
      </c>
      <c r="Y587" s="7">
        <v>5</v>
      </c>
      <c r="Z587" s="7" t="s">
        <v>91</v>
      </c>
    </row>
    <row r="588" spans="1:26" x14ac:dyDescent="0.35">
      <c r="A588" s="7" t="s">
        <v>1109</v>
      </c>
      <c r="B588" s="8">
        <v>46092</v>
      </c>
      <c r="C588" s="7" t="s">
        <v>1110</v>
      </c>
      <c r="D588" s="7" t="s">
        <v>50</v>
      </c>
      <c r="E588" s="7" t="s">
        <v>43</v>
      </c>
      <c r="F588" s="7">
        <v>43</v>
      </c>
      <c r="G588" s="7" t="s">
        <v>99</v>
      </c>
      <c r="H588" s="7" t="s">
        <v>52</v>
      </c>
      <c r="I588" s="7" t="s">
        <v>99</v>
      </c>
      <c r="J588" s="7" t="s">
        <v>53</v>
      </c>
      <c r="K588" s="7">
        <v>1</v>
      </c>
      <c r="L588" s="7">
        <v>3325</v>
      </c>
      <c r="M588" s="7">
        <v>15</v>
      </c>
      <c r="N588" s="7">
        <v>498.75</v>
      </c>
      <c r="O588" s="7">
        <v>508.72</v>
      </c>
      <c r="P588" s="7">
        <v>182</v>
      </c>
      <c r="Q588" s="7">
        <v>3516.97</v>
      </c>
      <c r="R588" s="7" t="s">
        <v>33</v>
      </c>
      <c r="S588" s="7" t="s">
        <v>63</v>
      </c>
      <c r="T588" s="7" t="s">
        <v>103</v>
      </c>
      <c r="U588" s="7" t="s">
        <v>103</v>
      </c>
      <c r="V588" s="7" t="s">
        <v>57</v>
      </c>
      <c r="W588" s="7">
        <v>6</v>
      </c>
      <c r="X588" s="7" t="s">
        <v>47</v>
      </c>
      <c r="Y588" s="7">
        <v>5</v>
      </c>
      <c r="Z588" s="7" t="s">
        <v>47</v>
      </c>
    </row>
    <row r="589" spans="1:26" x14ac:dyDescent="0.35">
      <c r="A589" s="7" t="s">
        <v>1111</v>
      </c>
      <c r="B589" s="8">
        <v>45841</v>
      </c>
      <c r="C589" s="7" t="s">
        <v>629</v>
      </c>
      <c r="D589" s="7" t="s">
        <v>73</v>
      </c>
      <c r="E589" s="7" t="s">
        <v>43</v>
      </c>
      <c r="F589" s="7">
        <v>42</v>
      </c>
      <c r="G589" s="7" t="s">
        <v>44</v>
      </c>
      <c r="H589" s="7" t="s">
        <v>31</v>
      </c>
      <c r="I589" s="7" t="s">
        <v>44</v>
      </c>
      <c r="J589" s="7" t="s">
        <v>201</v>
      </c>
      <c r="K589" s="7">
        <v>1</v>
      </c>
      <c r="L589" s="7">
        <v>46035</v>
      </c>
      <c r="M589" s="7">
        <v>0</v>
      </c>
      <c r="N589" s="7">
        <v>0</v>
      </c>
      <c r="O589" s="7">
        <v>8286.2999999999993</v>
      </c>
      <c r="P589" s="7">
        <v>39</v>
      </c>
      <c r="Q589" s="7">
        <v>54360.3</v>
      </c>
      <c r="R589" s="7" t="s">
        <v>33</v>
      </c>
      <c r="S589" s="7" t="s">
        <v>63</v>
      </c>
      <c r="T589" s="7" t="s">
        <v>84</v>
      </c>
      <c r="U589" s="7" t="s">
        <v>85</v>
      </c>
      <c r="V589" s="7" t="s">
        <v>86</v>
      </c>
      <c r="W589" s="7">
        <v>2</v>
      </c>
      <c r="X589" s="7" t="s">
        <v>38</v>
      </c>
      <c r="Y589" s="7">
        <v>2</v>
      </c>
      <c r="Z589" s="7" t="s">
        <v>47</v>
      </c>
    </row>
    <row r="590" spans="1:26" x14ac:dyDescent="0.35">
      <c r="A590" s="7" t="s">
        <v>1112</v>
      </c>
      <c r="B590" s="8">
        <v>45905</v>
      </c>
      <c r="C590" s="7" t="s">
        <v>1113</v>
      </c>
      <c r="D590" s="7" t="s">
        <v>89</v>
      </c>
      <c r="E590" s="7" t="s">
        <v>43</v>
      </c>
      <c r="F590" s="7">
        <v>26</v>
      </c>
      <c r="G590" s="7" t="s">
        <v>44</v>
      </c>
      <c r="H590" s="7" t="s">
        <v>31</v>
      </c>
      <c r="I590" s="7" t="s">
        <v>44</v>
      </c>
      <c r="J590" s="7" t="s">
        <v>69</v>
      </c>
      <c r="K590" s="7">
        <v>4</v>
      </c>
      <c r="L590" s="7">
        <v>43793</v>
      </c>
      <c r="M590" s="7">
        <v>0</v>
      </c>
      <c r="N590" s="7">
        <v>0</v>
      </c>
      <c r="O590" s="7">
        <v>31530.959999999999</v>
      </c>
      <c r="P590" s="7">
        <v>187</v>
      </c>
      <c r="Q590" s="7">
        <v>206889.96</v>
      </c>
      <c r="R590" s="7" t="s">
        <v>33</v>
      </c>
      <c r="S590" s="7" t="s">
        <v>63</v>
      </c>
      <c r="T590" s="7" t="s">
        <v>103</v>
      </c>
      <c r="U590" s="7" t="s">
        <v>103</v>
      </c>
      <c r="V590" s="7" t="s">
        <v>57</v>
      </c>
      <c r="W590" s="7">
        <v>2</v>
      </c>
      <c r="X590" s="7" t="s">
        <v>38</v>
      </c>
      <c r="Y590" s="7">
        <v>5</v>
      </c>
      <c r="Z590" s="7" t="s">
        <v>47</v>
      </c>
    </row>
    <row r="591" spans="1:26" x14ac:dyDescent="0.35">
      <c r="A591" s="7" t="s">
        <v>1114</v>
      </c>
      <c r="B591" s="8">
        <v>45950</v>
      </c>
      <c r="C591" s="7" t="s">
        <v>312</v>
      </c>
      <c r="D591" s="7" t="s">
        <v>80</v>
      </c>
      <c r="E591" s="7" t="s">
        <v>43</v>
      </c>
      <c r="F591" s="7">
        <v>51</v>
      </c>
      <c r="G591" s="7" t="s">
        <v>51</v>
      </c>
      <c r="H591" s="7" t="s">
        <v>52</v>
      </c>
      <c r="I591" s="7" t="s">
        <v>51</v>
      </c>
      <c r="J591" s="7" t="s">
        <v>75</v>
      </c>
      <c r="K591" s="7">
        <v>1</v>
      </c>
      <c r="L591" s="7">
        <v>36558</v>
      </c>
      <c r="M591" s="7">
        <v>10</v>
      </c>
      <c r="N591" s="7">
        <v>3655.8</v>
      </c>
      <c r="O591" s="7">
        <v>5922.4</v>
      </c>
      <c r="P591" s="7">
        <v>204</v>
      </c>
      <c r="Q591" s="7">
        <v>39028.6</v>
      </c>
      <c r="R591" s="7" t="s">
        <v>33</v>
      </c>
      <c r="S591" s="7" t="s">
        <v>34</v>
      </c>
      <c r="T591" s="7" t="s">
        <v>103</v>
      </c>
      <c r="U591" s="7" t="s">
        <v>103</v>
      </c>
      <c r="V591" s="7" t="s">
        <v>57</v>
      </c>
      <c r="W591" s="7">
        <v>10</v>
      </c>
      <c r="X591" s="7" t="s">
        <v>47</v>
      </c>
      <c r="Y591" s="7">
        <v>2</v>
      </c>
      <c r="Z591" s="7" t="s">
        <v>39</v>
      </c>
    </row>
    <row r="592" spans="1:26" x14ac:dyDescent="0.35">
      <c r="A592" s="7" t="s">
        <v>1115</v>
      </c>
      <c r="B592" s="8">
        <v>46039</v>
      </c>
      <c r="C592" s="7" t="s">
        <v>355</v>
      </c>
      <c r="D592" s="7" t="s">
        <v>66</v>
      </c>
      <c r="E592" s="7" t="s">
        <v>29</v>
      </c>
      <c r="F592" s="7">
        <v>22</v>
      </c>
      <c r="G592" s="7" t="s">
        <v>74</v>
      </c>
      <c r="H592" s="7" t="s">
        <v>31</v>
      </c>
      <c r="I592" s="7" t="s">
        <v>74</v>
      </c>
      <c r="J592" s="7" t="s">
        <v>75</v>
      </c>
      <c r="K592" s="7">
        <v>1</v>
      </c>
      <c r="L592" s="7">
        <v>11976</v>
      </c>
      <c r="M592" s="7">
        <v>10</v>
      </c>
      <c r="N592" s="7">
        <v>1197.5999999999999</v>
      </c>
      <c r="O592" s="7">
        <v>1940.11</v>
      </c>
      <c r="P592" s="7">
        <v>188</v>
      </c>
      <c r="Q592" s="7">
        <v>12906.51</v>
      </c>
      <c r="R592" s="7" t="s">
        <v>83</v>
      </c>
      <c r="S592" s="7" t="s">
        <v>63</v>
      </c>
      <c r="T592" s="7" t="s">
        <v>46</v>
      </c>
      <c r="U592" s="7" t="s">
        <v>36</v>
      </c>
      <c r="V592" s="7" t="s">
        <v>37</v>
      </c>
      <c r="W592" s="7">
        <v>9</v>
      </c>
      <c r="X592" s="7" t="s">
        <v>47</v>
      </c>
      <c r="Y592" s="7">
        <v>3</v>
      </c>
      <c r="Z592" s="7" t="s">
        <v>91</v>
      </c>
    </row>
    <row r="593" spans="1:26" x14ac:dyDescent="0.35">
      <c r="A593" s="7" t="s">
        <v>1116</v>
      </c>
      <c r="B593" s="8">
        <v>45773</v>
      </c>
      <c r="C593" s="7" t="s">
        <v>1117</v>
      </c>
      <c r="D593" s="7" t="s">
        <v>61</v>
      </c>
      <c r="E593" s="7" t="s">
        <v>43</v>
      </c>
      <c r="F593" s="7">
        <v>33</v>
      </c>
      <c r="G593" s="7" t="s">
        <v>74</v>
      </c>
      <c r="H593" s="7" t="s">
        <v>31</v>
      </c>
      <c r="I593" s="7" t="s">
        <v>74</v>
      </c>
      <c r="J593" s="7" t="s">
        <v>69</v>
      </c>
      <c r="K593" s="7">
        <v>2</v>
      </c>
      <c r="L593" s="7">
        <v>30404</v>
      </c>
      <c r="M593" s="7">
        <v>15</v>
      </c>
      <c r="N593" s="7">
        <v>9121.2000000000007</v>
      </c>
      <c r="O593" s="7">
        <v>9303.6200000000008</v>
      </c>
      <c r="P593" s="7">
        <v>243</v>
      </c>
      <c r="Q593" s="7">
        <v>61233.42</v>
      </c>
      <c r="R593" s="7" t="s">
        <v>54</v>
      </c>
      <c r="S593" s="7" t="s">
        <v>63</v>
      </c>
      <c r="T593" s="7" t="s">
        <v>84</v>
      </c>
      <c r="U593" s="7" t="s">
        <v>85</v>
      </c>
      <c r="V593" s="7" t="s">
        <v>86</v>
      </c>
      <c r="W593" s="7">
        <v>6</v>
      </c>
      <c r="X593" s="7" t="s">
        <v>47</v>
      </c>
      <c r="Y593" s="7">
        <v>2</v>
      </c>
      <c r="Z593" s="7" t="s">
        <v>47</v>
      </c>
    </row>
    <row r="594" spans="1:26" x14ac:dyDescent="0.35">
      <c r="A594" s="7" t="s">
        <v>1118</v>
      </c>
      <c r="B594" s="8">
        <v>46007</v>
      </c>
      <c r="C594" s="7" t="s">
        <v>1065</v>
      </c>
      <c r="D594" s="7" t="s">
        <v>111</v>
      </c>
      <c r="E594" s="7" t="s">
        <v>43</v>
      </c>
      <c r="F594" s="7">
        <v>35</v>
      </c>
      <c r="G594" s="7" t="s">
        <v>134</v>
      </c>
      <c r="H594" s="7" t="s">
        <v>31</v>
      </c>
      <c r="I594" s="7" t="s">
        <v>134</v>
      </c>
      <c r="J594" s="7" t="s">
        <v>62</v>
      </c>
      <c r="K594" s="7">
        <v>5</v>
      </c>
      <c r="L594" s="7">
        <v>19190</v>
      </c>
      <c r="M594" s="7">
        <v>15</v>
      </c>
      <c r="N594" s="7">
        <v>14392.5</v>
      </c>
      <c r="O594" s="7">
        <v>14680.35</v>
      </c>
      <c r="P594" s="7">
        <v>285</v>
      </c>
      <c r="Q594" s="7">
        <v>96522.85</v>
      </c>
      <c r="R594" s="7" t="s">
        <v>54</v>
      </c>
      <c r="S594" s="7" t="s">
        <v>63</v>
      </c>
      <c r="T594" s="7" t="s">
        <v>84</v>
      </c>
      <c r="U594" s="7" t="s">
        <v>85</v>
      </c>
      <c r="V594" s="7" t="s">
        <v>86</v>
      </c>
      <c r="W594" s="7">
        <v>2</v>
      </c>
      <c r="X594" s="7" t="s">
        <v>47</v>
      </c>
      <c r="Y594" s="7">
        <v>2</v>
      </c>
      <c r="Z594" s="7" t="s">
        <v>58</v>
      </c>
    </row>
    <row r="595" spans="1:26" x14ac:dyDescent="0.35">
      <c r="A595" s="7" t="s">
        <v>1119</v>
      </c>
      <c r="B595" s="8">
        <v>45909</v>
      </c>
      <c r="C595" s="7" t="s">
        <v>822</v>
      </c>
      <c r="D595" s="7" t="s">
        <v>73</v>
      </c>
      <c r="E595" s="7" t="s">
        <v>43</v>
      </c>
      <c r="F595" s="7">
        <v>44</v>
      </c>
      <c r="G595" s="7" t="s">
        <v>90</v>
      </c>
      <c r="H595" s="7" t="s">
        <v>31</v>
      </c>
      <c r="I595" s="7" t="s">
        <v>90</v>
      </c>
      <c r="J595" s="7" t="s">
        <v>150</v>
      </c>
      <c r="K595" s="7">
        <v>2</v>
      </c>
      <c r="L595" s="7">
        <v>13865</v>
      </c>
      <c r="M595" s="7">
        <v>15</v>
      </c>
      <c r="N595" s="7">
        <v>4159.5</v>
      </c>
      <c r="O595" s="7">
        <v>4242.6899999999996</v>
      </c>
      <c r="P595" s="7">
        <v>362</v>
      </c>
      <c r="Q595" s="7">
        <v>28175.19</v>
      </c>
      <c r="R595" s="7" t="s">
        <v>33</v>
      </c>
      <c r="S595" s="7" t="s">
        <v>63</v>
      </c>
      <c r="T595" s="7" t="s">
        <v>95</v>
      </c>
      <c r="U595" s="7" t="s">
        <v>96</v>
      </c>
      <c r="V595" s="7" t="s">
        <v>57</v>
      </c>
      <c r="W595" s="7">
        <v>4</v>
      </c>
      <c r="X595" s="7" t="s">
        <v>38</v>
      </c>
      <c r="Y595" s="7">
        <v>1</v>
      </c>
      <c r="Z595" s="7" t="s">
        <v>58</v>
      </c>
    </row>
    <row r="596" spans="1:26" x14ac:dyDescent="0.35">
      <c r="A596" s="7" t="s">
        <v>1120</v>
      </c>
      <c r="B596" s="8">
        <v>46058</v>
      </c>
      <c r="C596" s="7" t="s">
        <v>392</v>
      </c>
      <c r="D596" s="7" t="s">
        <v>80</v>
      </c>
      <c r="E596" s="7" t="s">
        <v>43</v>
      </c>
      <c r="F596" s="7">
        <v>20</v>
      </c>
      <c r="G596" s="7" t="s">
        <v>94</v>
      </c>
      <c r="H596" s="7" t="s">
        <v>31</v>
      </c>
      <c r="I596" s="7" t="s">
        <v>94</v>
      </c>
      <c r="J596" s="7" t="s">
        <v>75</v>
      </c>
      <c r="K596" s="7">
        <v>5</v>
      </c>
      <c r="L596" s="7">
        <v>45732</v>
      </c>
      <c r="M596" s="7">
        <v>20</v>
      </c>
      <c r="N596" s="7">
        <v>45732</v>
      </c>
      <c r="O596" s="7">
        <v>32927.040000000001</v>
      </c>
      <c r="P596" s="7">
        <v>346</v>
      </c>
      <c r="Q596" s="7">
        <v>216201.04</v>
      </c>
      <c r="R596" s="7" t="s">
        <v>54</v>
      </c>
      <c r="S596" s="7" t="s">
        <v>34</v>
      </c>
      <c r="T596" s="7" t="s">
        <v>76</v>
      </c>
      <c r="U596" s="7" t="s">
        <v>77</v>
      </c>
      <c r="V596" s="7" t="s">
        <v>57</v>
      </c>
      <c r="W596" s="7">
        <v>6</v>
      </c>
      <c r="X596" s="7" t="s">
        <v>38</v>
      </c>
      <c r="Y596" s="7">
        <v>5</v>
      </c>
      <c r="Z596" s="7" t="s">
        <v>58</v>
      </c>
    </row>
    <row r="597" spans="1:26" x14ac:dyDescent="0.35">
      <c r="A597" s="7" t="s">
        <v>1121</v>
      </c>
      <c r="B597" s="8">
        <v>45827</v>
      </c>
      <c r="C597" s="7" t="s">
        <v>1122</v>
      </c>
      <c r="D597" s="7" t="s">
        <v>80</v>
      </c>
      <c r="E597" s="7" t="s">
        <v>29</v>
      </c>
      <c r="F597" s="7">
        <v>37</v>
      </c>
      <c r="G597" s="7" t="s">
        <v>134</v>
      </c>
      <c r="H597" s="7" t="s">
        <v>31</v>
      </c>
      <c r="I597" s="7" t="s">
        <v>134</v>
      </c>
      <c r="J597" s="7" t="s">
        <v>53</v>
      </c>
      <c r="K597" s="7">
        <v>3</v>
      </c>
      <c r="L597" s="7">
        <v>13690</v>
      </c>
      <c r="M597" s="7">
        <v>0</v>
      </c>
      <c r="N597" s="7">
        <v>0</v>
      </c>
      <c r="O597" s="7">
        <v>7392.6</v>
      </c>
      <c r="P597" s="7">
        <v>496</v>
      </c>
      <c r="Q597" s="7">
        <v>48958.6</v>
      </c>
      <c r="R597" s="7" t="s">
        <v>33</v>
      </c>
      <c r="S597" s="7" t="s">
        <v>34</v>
      </c>
      <c r="T597" s="7" t="s">
        <v>55</v>
      </c>
      <c r="U597" s="7" t="s">
        <v>56</v>
      </c>
      <c r="V597" s="7" t="s">
        <v>57</v>
      </c>
      <c r="W597" s="7">
        <v>8</v>
      </c>
      <c r="X597" s="7" t="s">
        <v>38</v>
      </c>
      <c r="Y597" s="7">
        <v>4</v>
      </c>
      <c r="Z597" s="7" t="s">
        <v>91</v>
      </c>
    </row>
    <row r="598" spans="1:26" x14ac:dyDescent="0.35">
      <c r="A598" s="7" t="s">
        <v>1123</v>
      </c>
      <c r="B598" s="8">
        <v>46063</v>
      </c>
      <c r="C598" s="7" t="s">
        <v>1124</v>
      </c>
      <c r="D598" s="7" t="s">
        <v>108</v>
      </c>
      <c r="E598" s="7" t="s">
        <v>29</v>
      </c>
      <c r="F598" s="7">
        <v>47</v>
      </c>
      <c r="G598" s="7" t="s">
        <v>94</v>
      </c>
      <c r="H598" s="7" t="s">
        <v>31</v>
      </c>
      <c r="I598" s="7" t="s">
        <v>94</v>
      </c>
      <c r="J598" s="7" t="s">
        <v>150</v>
      </c>
      <c r="K598" s="7">
        <v>5</v>
      </c>
      <c r="L598" s="7">
        <v>35073</v>
      </c>
      <c r="M598" s="7">
        <v>5</v>
      </c>
      <c r="N598" s="7">
        <v>8768.25</v>
      </c>
      <c r="O598" s="7">
        <v>29987.41</v>
      </c>
      <c r="P598" s="7">
        <v>32</v>
      </c>
      <c r="Q598" s="7">
        <v>196616.17</v>
      </c>
      <c r="R598" s="7" t="s">
        <v>83</v>
      </c>
      <c r="S598" s="7" t="s">
        <v>34</v>
      </c>
      <c r="T598" s="7" t="s">
        <v>46</v>
      </c>
      <c r="U598" s="7" t="s">
        <v>36</v>
      </c>
      <c r="V598" s="7" t="s">
        <v>37</v>
      </c>
      <c r="W598" s="7">
        <v>1</v>
      </c>
      <c r="X598" s="7" t="s">
        <v>47</v>
      </c>
      <c r="Y598" s="7">
        <v>5</v>
      </c>
      <c r="Z598" s="7" t="s">
        <v>39</v>
      </c>
    </row>
    <row r="599" spans="1:26" x14ac:dyDescent="0.35">
      <c r="A599" s="7" t="s">
        <v>1125</v>
      </c>
      <c r="B599" s="8">
        <v>45910</v>
      </c>
      <c r="C599" s="7" t="s">
        <v>980</v>
      </c>
      <c r="D599" s="7" t="s">
        <v>50</v>
      </c>
      <c r="E599" s="7" t="s">
        <v>29</v>
      </c>
      <c r="F599" s="7">
        <v>56</v>
      </c>
      <c r="G599" s="7" t="s">
        <v>94</v>
      </c>
      <c r="H599" s="7" t="s">
        <v>31</v>
      </c>
      <c r="I599" s="7" t="s">
        <v>94</v>
      </c>
      <c r="J599" s="7" t="s">
        <v>102</v>
      </c>
      <c r="K599" s="7">
        <v>2</v>
      </c>
      <c r="L599" s="7">
        <v>24176</v>
      </c>
      <c r="M599" s="7">
        <v>20</v>
      </c>
      <c r="N599" s="7">
        <v>9670.4</v>
      </c>
      <c r="O599" s="7">
        <v>6962.69</v>
      </c>
      <c r="P599" s="7">
        <v>241</v>
      </c>
      <c r="Q599" s="7">
        <v>45885.29</v>
      </c>
      <c r="R599" s="7" t="s">
        <v>33</v>
      </c>
      <c r="S599" s="7" t="s">
        <v>34</v>
      </c>
      <c r="T599" s="7" t="s">
        <v>84</v>
      </c>
      <c r="U599" s="7" t="s">
        <v>85</v>
      </c>
      <c r="V599" s="7" t="s">
        <v>86</v>
      </c>
      <c r="W599" s="7">
        <v>10</v>
      </c>
      <c r="X599" s="7" t="s">
        <v>47</v>
      </c>
      <c r="Y599" s="7">
        <v>3</v>
      </c>
      <c r="Z599" s="7" t="s">
        <v>91</v>
      </c>
    </row>
    <row r="600" spans="1:26" x14ac:dyDescent="0.35">
      <c r="A600" s="7" t="s">
        <v>1126</v>
      </c>
      <c r="B600" s="8">
        <v>45766</v>
      </c>
      <c r="C600" s="7" t="s">
        <v>1127</v>
      </c>
      <c r="D600" s="7" t="s">
        <v>108</v>
      </c>
      <c r="E600" s="7" t="s">
        <v>29</v>
      </c>
      <c r="F600" s="7">
        <v>28</v>
      </c>
      <c r="G600" s="7" t="s">
        <v>134</v>
      </c>
      <c r="H600" s="7" t="s">
        <v>31</v>
      </c>
      <c r="I600" s="7" t="s">
        <v>134</v>
      </c>
      <c r="J600" s="7" t="s">
        <v>201</v>
      </c>
      <c r="K600" s="7">
        <v>4</v>
      </c>
      <c r="L600" s="7">
        <v>3776</v>
      </c>
      <c r="M600" s="7">
        <v>5</v>
      </c>
      <c r="N600" s="7">
        <v>755.2</v>
      </c>
      <c r="O600" s="7">
        <v>2582.7800000000002</v>
      </c>
      <c r="P600" s="7">
        <v>358</v>
      </c>
      <c r="Q600" s="7">
        <v>17289.580000000002</v>
      </c>
      <c r="R600" s="7" t="s">
        <v>54</v>
      </c>
      <c r="S600" s="7" t="s">
        <v>34</v>
      </c>
      <c r="T600" s="7" t="s">
        <v>84</v>
      </c>
      <c r="U600" s="7" t="s">
        <v>85</v>
      </c>
      <c r="V600" s="7" t="s">
        <v>86</v>
      </c>
      <c r="W600" s="7">
        <v>1</v>
      </c>
      <c r="X600" s="7" t="s">
        <v>47</v>
      </c>
      <c r="Y600" s="7">
        <v>5</v>
      </c>
      <c r="Z600" s="7" t="s">
        <v>91</v>
      </c>
    </row>
    <row r="601" spans="1:26" x14ac:dyDescent="0.35">
      <c r="A601" s="7" t="s">
        <v>1128</v>
      </c>
      <c r="B601" s="8">
        <v>45892</v>
      </c>
      <c r="C601" s="7" t="s">
        <v>1129</v>
      </c>
      <c r="D601" s="7" t="s">
        <v>73</v>
      </c>
      <c r="E601" s="7" t="s">
        <v>43</v>
      </c>
      <c r="F601" s="7">
        <v>48</v>
      </c>
      <c r="G601" s="7" t="s">
        <v>90</v>
      </c>
      <c r="H601" s="7" t="s">
        <v>31</v>
      </c>
      <c r="I601" s="7" t="s">
        <v>90</v>
      </c>
      <c r="J601" s="7" t="s">
        <v>69</v>
      </c>
      <c r="K601" s="7">
        <v>2</v>
      </c>
      <c r="L601" s="7">
        <v>31074</v>
      </c>
      <c r="M601" s="7">
        <v>20</v>
      </c>
      <c r="N601" s="7">
        <v>12429.6</v>
      </c>
      <c r="O601" s="7">
        <v>8949.31</v>
      </c>
      <c r="P601" s="7">
        <v>343</v>
      </c>
      <c r="Q601" s="7">
        <v>59010.71</v>
      </c>
      <c r="R601" s="7" t="s">
        <v>54</v>
      </c>
      <c r="S601" s="7" t="s">
        <v>63</v>
      </c>
      <c r="T601" s="7" t="s">
        <v>35</v>
      </c>
      <c r="U601" s="7" t="s">
        <v>36</v>
      </c>
      <c r="V601" s="7" t="s">
        <v>37</v>
      </c>
      <c r="W601" s="7">
        <v>7</v>
      </c>
      <c r="X601" s="7" t="s">
        <v>47</v>
      </c>
      <c r="Y601" s="7">
        <v>4</v>
      </c>
      <c r="Z601" s="7" t="s">
        <v>39</v>
      </c>
    </row>
    <row r="602" spans="1:26" x14ac:dyDescent="0.35">
      <c r="A602" s="7" t="s">
        <v>1130</v>
      </c>
      <c r="B602" s="8">
        <v>45790</v>
      </c>
      <c r="C602" s="7" t="s">
        <v>1131</v>
      </c>
      <c r="D602" s="7" t="s">
        <v>108</v>
      </c>
      <c r="E602" s="7" t="s">
        <v>43</v>
      </c>
      <c r="F602" s="7">
        <v>55</v>
      </c>
      <c r="G602" s="7" t="s">
        <v>44</v>
      </c>
      <c r="H602" s="7" t="s">
        <v>31</v>
      </c>
      <c r="I602" s="7" t="s">
        <v>44</v>
      </c>
      <c r="J602" s="7" t="s">
        <v>201</v>
      </c>
      <c r="K602" s="7">
        <v>4</v>
      </c>
      <c r="L602" s="7">
        <v>34430</v>
      </c>
      <c r="M602" s="7">
        <v>20</v>
      </c>
      <c r="N602" s="7">
        <v>27544</v>
      </c>
      <c r="O602" s="7">
        <v>19831.68</v>
      </c>
      <c r="P602" s="7">
        <v>63</v>
      </c>
      <c r="Q602" s="7">
        <v>130070.68</v>
      </c>
      <c r="R602" s="7" t="s">
        <v>54</v>
      </c>
      <c r="S602" s="7" t="s">
        <v>63</v>
      </c>
      <c r="T602" s="7" t="s">
        <v>76</v>
      </c>
      <c r="U602" s="7" t="s">
        <v>77</v>
      </c>
      <c r="V602" s="7" t="s">
        <v>57</v>
      </c>
      <c r="W602" s="7">
        <v>1</v>
      </c>
      <c r="X602" s="7" t="s">
        <v>47</v>
      </c>
      <c r="Y602" s="7">
        <v>2</v>
      </c>
      <c r="Z602" s="7" t="s">
        <v>58</v>
      </c>
    </row>
    <row r="603" spans="1:26" x14ac:dyDescent="0.35">
      <c r="A603" s="7" t="s">
        <v>1132</v>
      </c>
      <c r="B603" s="8">
        <v>45810</v>
      </c>
      <c r="C603" s="7" t="s">
        <v>346</v>
      </c>
      <c r="D603" s="7" t="s">
        <v>50</v>
      </c>
      <c r="E603" s="7" t="s">
        <v>29</v>
      </c>
      <c r="F603" s="7">
        <v>56</v>
      </c>
      <c r="G603" s="7" t="s">
        <v>139</v>
      </c>
      <c r="H603" s="7" t="s">
        <v>31</v>
      </c>
      <c r="I603" s="7" t="s">
        <v>139</v>
      </c>
      <c r="J603" s="7" t="s">
        <v>75</v>
      </c>
      <c r="K603" s="7">
        <v>2</v>
      </c>
      <c r="L603" s="7">
        <v>39830</v>
      </c>
      <c r="M603" s="7">
        <v>10</v>
      </c>
      <c r="N603" s="7">
        <v>7966</v>
      </c>
      <c r="O603" s="7">
        <v>12904.92</v>
      </c>
      <c r="P603" s="7">
        <v>432</v>
      </c>
      <c r="Q603" s="7">
        <v>85030.92</v>
      </c>
      <c r="R603" s="7" t="s">
        <v>45</v>
      </c>
      <c r="S603" s="7" t="s">
        <v>63</v>
      </c>
      <c r="T603" s="7" t="s">
        <v>55</v>
      </c>
      <c r="U603" s="7" t="s">
        <v>56</v>
      </c>
      <c r="V603" s="7" t="s">
        <v>57</v>
      </c>
      <c r="W603" s="7">
        <v>8</v>
      </c>
      <c r="X603" s="7" t="s">
        <v>47</v>
      </c>
      <c r="Y603" s="7">
        <v>2</v>
      </c>
      <c r="Z603" s="7" t="s">
        <v>47</v>
      </c>
    </row>
    <row r="604" spans="1:26" x14ac:dyDescent="0.35">
      <c r="A604" s="7" t="s">
        <v>1133</v>
      </c>
      <c r="B604" s="8">
        <v>45887</v>
      </c>
      <c r="C604" s="7" t="s">
        <v>1134</v>
      </c>
      <c r="D604" s="7" t="s">
        <v>61</v>
      </c>
      <c r="E604" s="7" t="s">
        <v>29</v>
      </c>
      <c r="F604" s="7">
        <v>21</v>
      </c>
      <c r="G604" s="7" t="s">
        <v>139</v>
      </c>
      <c r="H604" s="7" t="s">
        <v>31</v>
      </c>
      <c r="I604" s="7" t="s">
        <v>139</v>
      </c>
      <c r="J604" s="7" t="s">
        <v>62</v>
      </c>
      <c r="K604" s="7">
        <v>2</v>
      </c>
      <c r="L604" s="7">
        <v>41119</v>
      </c>
      <c r="M604" s="7">
        <v>5</v>
      </c>
      <c r="N604" s="7">
        <v>4111.8999999999996</v>
      </c>
      <c r="O604" s="7">
        <v>14062.7</v>
      </c>
      <c r="P604" s="7">
        <v>355</v>
      </c>
      <c r="Q604" s="7">
        <v>92543.8</v>
      </c>
      <c r="R604" s="7" t="s">
        <v>33</v>
      </c>
      <c r="S604" s="7" t="s">
        <v>34</v>
      </c>
      <c r="T604" s="7" t="s">
        <v>103</v>
      </c>
      <c r="U604" s="7" t="s">
        <v>103</v>
      </c>
      <c r="V604" s="7" t="s">
        <v>57</v>
      </c>
      <c r="W604" s="7">
        <v>7</v>
      </c>
      <c r="X604" s="7" t="s">
        <v>47</v>
      </c>
      <c r="Y604" s="7">
        <v>3</v>
      </c>
      <c r="Z604" s="7" t="s">
        <v>39</v>
      </c>
    </row>
    <row r="605" spans="1:26" x14ac:dyDescent="0.35">
      <c r="A605" s="7" t="s">
        <v>1135</v>
      </c>
      <c r="B605" s="8">
        <v>46057</v>
      </c>
      <c r="C605" s="7" t="s">
        <v>742</v>
      </c>
      <c r="D605" s="7" t="s">
        <v>80</v>
      </c>
      <c r="E605" s="7" t="s">
        <v>43</v>
      </c>
      <c r="F605" s="7">
        <v>27</v>
      </c>
      <c r="G605" s="7" t="s">
        <v>90</v>
      </c>
      <c r="H605" s="7" t="s">
        <v>31</v>
      </c>
      <c r="I605" s="7" t="s">
        <v>90</v>
      </c>
      <c r="J605" s="7" t="s">
        <v>112</v>
      </c>
      <c r="K605" s="7">
        <v>2</v>
      </c>
      <c r="L605" s="7">
        <v>35061</v>
      </c>
      <c r="M605" s="7">
        <v>5</v>
      </c>
      <c r="N605" s="7">
        <v>3506.1</v>
      </c>
      <c r="O605" s="7">
        <v>11990.86</v>
      </c>
      <c r="P605" s="7">
        <v>303</v>
      </c>
      <c r="Q605" s="7">
        <v>78909.759999999995</v>
      </c>
      <c r="R605" s="7" t="s">
        <v>54</v>
      </c>
      <c r="S605" s="7" t="s">
        <v>34</v>
      </c>
      <c r="T605" s="7" t="s">
        <v>55</v>
      </c>
      <c r="U605" s="7" t="s">
        <v>56</v>
      </c>
      <c r="V605" s="7" t="s">
        <v>57</v>
      </c>
      <c r="W605" s="7">
        <v>6</v>
      </c>
      <c r="X605" s="7" t="s">
        <v>38</v>
      </c>
      <c r="Y605" s="7">
        <v>1</v>
      </c>
      <c r="Z605" s="7" t="s">
        <v>91</v>
      </c>
    </row>
    <row r="606" spans="1:26" x14ac:dyDescent="0.35">
      <c r="A606" s="7" t="s">
        <v>1136</v>
      </c>
      <c r="B606" s="8">
        <v>45967</v>
      </c>
      <c r="C606" s="7" t="s">
        <v>1137</v>
      </c>
      <c r="D606" s="7" t="s">
        <v>89</v>
      </c>
      <c r="E606" s="7" t="s">
        <v>43</v>
      </c>
      <c r="F606" s="7">
        <v>25</v>
      </c>
      <c r="G606" s="7" t="s">
        <v>30</v>
      </c>
      <c r="H606" s="7" t="s">
        <v>31</v>
      </c>
      <c r="I606" s="7" t="s">
        <v>30</v>
      </c>
      <c r="J606" s="7" t="s">
        <v>62</v>
      </c>
      <c r="K606" s="7">
        <v>5</v>
      </c>
      <c r="L606" s="7">
        <v>13176</v>
      </c>
      <c r="M606" s="7">
        <v>20</v>
      </c>
      <c r="N606" s="7">
        <v>13176</v>
      </c>
      <c r="O606" s="7">
        <v>9486.7199999999993</v>
      </c>
      <c r="P606" s="7">
        <v>109</v>
      </c>
      <c r="Q606" s="7">
        <v>62299.72</v>
      </c>
      <c r="R606" s="7" t="s">
        <v>45</v>
      </c>
      <c r="S606" s="7" t="s">
        <v>63</v>
      </c>
      <c r="T606" s="7" t="s">
        <v>46</v>
      </c>
      <c r="U606" s="7" t="s">
        <v>36</v>
      </c>
      <c r="V606" s="7" t="s">
        <v>37</v>
      </c>
      <c r="W606" s="7">
        <v>1</v>
      </c>
      <c r="X606" s="7" t="s">
        <v>47</v>
      </c>
      <c r="Y606" s="7">
        <v>4</v>
      </c>
      <c r="Z606" s="7" t="s">
        <v>58</v>
      </c>
    </row>
    <row r="607" spans="1:26" x14ac:dyDescent="0.35">
      <c r="A607" s="7" t="s">
        <v>1138</v>
      </c>
      <c r="B607" s="8">
        <v>45865</v>
      </c>
      <c r="C607" s="7" t="s">
        <v>1139</v>
      </c>
      <c r="D607" s="7" t="s">
        <v>89</v>
      </c>
      <c r="E607" s="7" t="s">
        <v>43</v>
      </c>
      <c r="F607" s="7">
        <v>42</v>
      </c>
      <c r="G607" s="7" t="s">
        <v>99</v>
      </c>
      <c r="H607" s="7" t="s">
        <v>52</v>
      </c>
      <c r="I607" s="7" t="s">
        <v>99</v>
      </c>
      <c r="J607" s="7" t="s">
        <v>62</v>
      </c>
      <c r="K607" s="7">
        <v>5</v>
      </c>
      <c r="L607" s="7">
        <v>38288</v>
      </c>
      <c r="M607" s="7">
        <v>10</v>
      </c>
      <c r="N607" s="7">
        <v>19144</v>
      </c>
      <c r="O607" s="7">
        <v>31013.279999999999</v>
      </c>
      <c r="P607" s="7">
        <v>33</v>
      </c>
      <c r="Q607" s="7">
        <v>203342.28</v>
      </c>
      <c r="R607" s="7" t="s">
        <v>33</v>
      </c>
      <c r="S607" s="7" t="s">
        <v>63</v>
      </c>
      <c r="T607" s="7" t="s">
        <v>55</v>
      </c>
      <c r="U607" s="7" t="s">
        <v>56</v>
      </c>
      <c r="V607" s="7" t="s">
        <v>57</v>
      </c>
      <c r="W607" s="7">
        <v>2</v>
      </c>
      <c r="X607" s="7" t="s">
        <v>47</v>
      </c>
      <c r="Y607" s="7">
        <v>2</v>
      </c>
      <c r="Z607" s="7" t="s">
        <v>91</v>
      </c>
    </row>
    <row r="608" spans="1:26" x14ac:dyDescent="0.35">
      <c r="A608" s="7" t="s">
        <v>1140</v>
      </c>
      <c r="B608" s="8">
        <v>45829</v>
      </c>
      <c r="C608" s="7" t="s">
        <v>695</v>
      </c>
      <c r="D608" s="7" t="s">
        <v>80</v>
      </c>
      <c r="E608" s="7" t="s">
        <v>29</v>
      </c>
      <c r="F608" s="7">
        <v>23</v>
      </c>
      <c r="G608" s="7" t="s">
        <v>51</v>
      </c>
      <c r="H608" s="7" t="s">
        <v>52</v>
      </c>
      <c r="I608" s="7" t="s">
        <v>51</v>
      </c>
      <c r="J608" s="7" t="s">
        <v>32</v>
      </c>
      <c r="K608" s="7">
        <v>5</v>
      </c>
      <c r="L608" s="7">
        <v>34595</v>
      </c>
      <c r="M608" s="7">
        <v>0</v>
      </c>
      <c r="N608" s="7">
        <v>0</v>
      </c>
      <c r="O608" s="7">
        <v>31135.5</v>
      </c>
      <c r="P608" s="7">
        <v>278</v>
      </c>
      <c r="Q608" s="7">
        <v>204388.5</v>
      </c>
      <c r="R608" s="7" t="s">
        <v>45</v>
      </c>
      <c r="S608" s="7" t="s">
        <v>34</v>
      </c>
      <c r="T608" s="7" t="s">
        <v>55</v>
      </c>
      <c r="U608" s="7" t="s">
        <v>56</v>
      </c>
      <c r="V608" s="7" t="s">
        <v>57</v>
      </c>
      <c r="W608" s="7">
        <v>7</v>
      </c>
      <c r="X608" s="7" t="s">
        <v>47</v>
      </c>
      <c r="Y608" s="7">
        <v>4</v>
      </c>
      <c r="Z608" s="7" t="s">
        <v>58</v>
      </c>
    </row>
    <row r="609" spans="1:26" x14ac:dyDescent="0.35">
      <c r="A609" s="7" t="s">
        <v>1141</v>
      </c>
      <c r="B609" s="8">
        <v>45972</v>
      </c>
      <c r="C609" s="7" t="s">
        <v>493</v>
      </c>
      <c r="D609" s="7" t="s">
        <v>66</v>
      </c>
      <c r="E609" s="7" t="s">
        <v>43</v>
      </c>
      <c r="F609" s="7">
        <v>45</v>
      </c>
      <c r="G609" s="7" t="s">
        <v>94</v>
      </c>
      <c r="H609" s="7" t="s">
        <v>31</v>
      </c>
      <c r="I609" s="7" t="s">
        <v>94</v>
      </c>
      <c r="J609" s="7" t="s">
        <v>201</v>
      </c>
      <c r="K609" s="7">
        <v>4</v>
      </c>
      <c r="L609" s="7">
        <v>14803</v>
      </c>
      <c r="M609" s="7">
        <v>5</v>
      </c>
      <c r="N609" s="7">
        <v>2960.6</v>
      </c>
      <c r="O609" s="7">
        <v>10125.25</v>
      </c>
      <c r="P609" s="7">
        <v>444</v>
      </c>
      <c r="Q609" s="7">
        <v>66820.649999999994</v>
      </c>
      <c r="R609" s="7" t="s">
        <v>83</v>
      </c>
      <c r="S609" s="7" t="s">
        <v>34</v>
      </c>
      <c r="T609" s="7" t="s">
        <v>95</v>
      </c>
      <c r="U609" s="7" t="s">
        <v>96</v>
      </c>
      <c r="V609" s="7" t="s">
        <v>57</v>
      </c>
      <c r="W609" s="7">
        <v>1</v>
      </c>
      <c r="X609" s="7" t="s">
        <v>38</v>
      </c>
      <c r="Y609" s="7">
        <v>4</v>
      </c>
      <c r="Z609" s="7" t="s">
        <v>39</v>
      </c>
    </row>
    <row r="610" spans="1:26" x14ac:dyDescent="0.35">
      <c r="A610" s="7" t="s">
        <v>1142</v>
      </c>
      <c r="B610" s="8">
        <v>46095</v>
      </c>
      <c r="C610" s="7" t="s">
        <v>1017</v>
      </c>
      <c r="D610" s="7" t="s">
        <v>89</v>
      </c>
      <c r="E610" s="7" t="s">
        <v>43</v>
      </c>
      <c r="F610" s="7">
        <v>23</v>
      </c>
      <c r="G610" s="7" t="s">
        <v>99</v>
      </c>
      <c r="H610" s="7" t="s">
        <v>52</v>
      </c>
      <c r="I610" s="7" t="s">
        <v>99</v>
      </c>
      <c r="J610" s="7" t="s">
        <v>201</v>
      </c>
      <c r="K610" s="7">
        <v>4</v>
      </c>
      <c r="L610" s="7">
        <v>46728</v>
      </c>
      <c r="M610" s="7">
        <v>20</v>
      </c>
      <c r="N610" s="7">
        <v>37382.400000000001</v>
      </c>
      <c r="O610" s="7">
        <v>26915.33</v>
      </c>
      <c r="P610" s="7">
        <v>488</v>
      </c>
      <c r="Q610" s="7">
        <v>176932.93</v>
      </c>
      <c r="R610" s="7" t="s">
        <v>33</v>
      </c>
      <c r="S610" s="7" t="s">
        <v>63</v>
      </c>
      <c r="T610" s="7" t="s">
        <v>46</v>
      </c>
      <c r="U610" s="7" t="s">
        <v>36</v>
      </c>
      <c r="V610" s="7" t="s">
        <v>37</v>
      </c>
      <c r="W610" s="7">
        <v>6</v>
      </c>
      <c r="X610" s="7" t="s">
        <v>38</v>
      </c>
      <c r="Y610" s="7">
        <v>3</v>
      </c>
      <c r="Z610" s="7" t="s">
        <v>91</v>
      </c>
    </row>
    <row r="611" spans="1:26" x14ac:dyDescent="0.35">
      <c r="A611" s="7" t="s">
        <v>1143</v>
      </c>
      <c r="B611" s="8">
        <v>46063</v>
      </c>
      <c r="C611" s="7" t="s">
        <v>1087</v>
      </c>
      <c r="D611" s="7" t="s">
        <v>80</v>
      </c>
      <c r="E611" s="7" t="s">
        <v>43</v>
      </c>
      <c r="F611" s="7">
        <v>56</v>
      </c>
      <c r="G611" s="7" t="s">
        <v>51</v>
      </c>
      <c r="H611" s="7" t="s">
        <v>52</v>
      </c>
      <c r="I611" s="7" t="s">
        <v>51</v>
      </c>
      <c r="J611" s="7" t="s">
        <v>75</v>
      </c>
      <c r="K611" s="7">
        <v>1</v>
      </c>
      <c r="L611" s="7">
        <v>27870</v>
      </c>
      <c r="M611" s="7">
        <v>10</v>
      </c>
      <c r="N611" s="7">
        <v>2787</v>
      </c>
      <c r="O611" s="7">
        <v>4514.9399999999996</v>
      </c>
      <c r="P611" s="7">
        <v>498</v>
      </c>
      <c r="Q611" s="7">
        <v>30095.94</v>
      </c>
      <c r="R611" s="7" t="s">
        <v>33</v>
      </c>
      <c r="S611" s="7" t="s">
        <v>63</v>
      </c>
      <c r="T611" s="7" t="s">
        <v>103</v>
      </c>
      <c r="U611" s="7" t="s">
        <v>103</v>
      </c>
      <c r="V611" s="7" t="s">
        <v>57</v>
      </c>
      <c r="W611" s="7">
        <v>8</v>
      </c>
      <c r="X611" s="7" t="s">
        <v>47</v>
      </c>
      <c r="Y611" s="7">
        <v>5</v>
      </c>
      <c r="Z611" s="7" t="s">
        <v>47</v>
      </c>
    </row>
    <row r="612" spans="1:26" x14ac:dyDescent="0.35">
      <c r="A612" s="7" t="s">
        <v>1144</v>
      </c>
      <c r="B612" s="8">
        <v>45954</v>
      </c>
      <c r="C612" s="7" t="s">
        <v>1003</v>
      </c>
      <c r="D612" s="7" t="s">
        <v>111</v>
      </c>
      <c r="E612" s="7" t="s">
        <v>43</v>
      </c>
      <c r="F612" s="7">
        <v>45</v>
      </c>
      <c r="G612" s="7" t="s">
        <v>51</v>
      </c>
      <c r="H612" s="7" t="s">
        <v>52</v>
      </c>
      <c r="I612" s="7" t="s">
        <v>51</v>
      </c>
      <c r="J612" s="7" t="s">
        <v>150</v>
      </c>
      <c r="K612" s="7">
        <v>2</v>
      </c>
      <c r="L612" s="7">
        <v>19119</v>
      </c>
      <c r="M612" s="7">
        <v>20</v>
      </c>
      <c r="N612" s="7">
        <v>7647.6</v>
      </c>
      <c r="O612" s="7">
        <v>5506.27</v>
      </c>
      <c r="P612" s="7">
        <v>309</v>
      </c>
      <c r="Q612" s="7">
        <v>36405.67</v>
      </c>
      <c r="R612" s="7" t="s">
        <v>33</v>
      </c>
      <c r="S612" s="7" t="s">
        <v>63</v>
      </c>
      <c r="T612" s="7" t="s">
        <v>76</v>
      </c>
      <c r="U612" s="7" t="s">
        <v>77</v>
      </c>
      <c r="V612" s="7" t="s">
        <v>57</v>
      </c>
      <c r="W612" s="7">
        <v>5</v>
      </c>
      <c r="X612" s="7" t="s">
        <v>38</v>
      </c>
      <c r="Y612" s="7">
        <v>3</v>
      </c>
      <c r="Z612" s="7" t="s">
        <v>91</v>
      </c>
    </row>
    <row r="613" spans="1:26" x14ac:dyDescent="0.35">
      <c r="A613" s="7" t="s">
        <v>1145</v>
      </c>
      <c r="B613" s="8">
        <v>45931</v>
      </c>
      <c r="C613" s="7" t="s">
        <v>1146</v>
      </c>
      <c r="D613" s="7" t="s">
        <v>28</v>
      </c>
      <c r="E613" s="7" t="s">
        <v>29</v>
      </c>
      <c r="F613" s="7">
        <v>30</v>
      </c>
      <c r="G613" s="7" t="s">
        <v>99</v>
      </c>
      <c r="H613" s="7" t="s">
        <v>52</v>
      </c>
      <c r="I613" s="7" t="s">
        <v>99</v>
      </c>
      <c r="J613" s="7" t="s">
        <v>112</v>
      </c>
      <c r="K613" s="7">
        <v>5</v>
      </c>
      <c r="L613" s="7">
        <v>17738</v>
      </c>
      <c r="M613" s="7">
        <v>20</v>
      </c>
      <c r="N613" s="7">
        <v>17738</v>
      </c>
      <c r="O613" s="7">
        <v>12771.36</v>
      </c>
      <c r="P613" s="7">
        <v>196</v>
      </c>
      <c r="Q613" s="7">
        <v>83919.360000000001</v>
      </c>
      <c r="R613" s="7" t="s">
        <v>83</v>
      </c>
      <c r="S613" s="7" t="s">
        <v>34</v>
      </c>
      <c r="T613" s="7" t="s">
        <v>46</v>
      </c>
      <c r="U613" s="7" t="s">
        <v>36</v>
      </c>
      <c r="V613" s="7" t="s">
        <v>37</v>
      </c>
      <c r="W613" s="7">
        <v>10</v>
      </c>
      <c r="X613" s="7" t="s">
        <v>38</v>
      </c>
      <c r="Y613" s="7">
        <v>2</v>
      </c>
      <c r="Z613" s="7" t="s">
        <v>58</v>
      </c>
    </row>
    <row r="614" spans="1:26" x14ac:dyDescent="0.35">
      <c r="A614" s="7" t="s">
        <v>1147</v>
      </c>
      <c r="B614" s="8">
        <v>45884</v>
      </c>
      <c r="C614" s="7" t="s">
        <v>1148</v>
      </c>
      <c r="D614" s="7" t="s">
        <v>108</v>
      </c>
      <c r="E614" s="7" t="s">
        <v>29</v>
      </c>
      <c r="F614" s="7">
        <v>60</v>
      </c>
      <c r="G614" s="7" t="s">
        <v>51</v>
      </c>
      <c r="H614" s="7" t="s">
        <v>52</v>
      </c>
      <c r="I614" s="7" t="s">
        <v>51</v>
      </c>
      <c r="J614" s="7" t="s">
        <v>150</v>
      </c>
      <c r="K614" s="7">
        <v>5</v>
      </c>
      <c r="L614" s="7">
        <v>43569</v>
      </c>
      <c r="M614" s="7">
        <v>20</v>
      </c>
      <c r="N614" s="7">
        <v>43569</v>
      </c>
      <c r="O614" s="7">
        <v>31369.68</v>
      </c>
      <c r="P614" s="7">
        <v>221</v>
      </c>
      <c r="Q614" s="7">
        <v>205866.68</v>
      </c>
      <c r="R614" s="7" t="s">
        <v>54</v>
      </c>
      <c r="S614" s="7" t="s">
        <v>63</v>
      </c>
      <c r="T614" s="7" t="s">
        <v>76</v>
      </c>
      <c r="U614" s="7" t="s">
        <v>77</v>
      </c>
      <c r="V614" s="7" t="s">
        <v>57</v>
      </c>
      <c r="W614" s="7">
        <v>10</v>
      </c>
      <c r="X614" s="7" t="s">
        <v>47</v>
      </c>
      <c r="Y614" s="7">
        <v>2</v>
      </c>
      <c r="Z614" s="7" t="s">
        <v>47</v>
      </c>
    </row>
    <row r="615" spans="1:26" x14ac:dyDescent="0.35">
      <c r="A615" s="7" t="s">
        <v>1149</v>
      </c>
      <c r="B615" s="8">
        <v>45906</v>
      </c>
      <c r="C615" s="7" t="s">
        <v>481</v>
      </c>
      <c r="D615" s="7" t="s">
        <v>108</v>
      </c>
      <c r="E615" s="7" t="s">
        <v>43</v>
      </c>
      <c r="F615" s="7">
        <v>35</v>
      </c>
      <c r="G615" s="7" t="s">
        <v>51</v>
      </c>
      <c r="H615" s="7" t="s">
        <v>52</v>
      </c>
      <c r="I615" s="7" t="s">
        <v>51</v>
      </c>
      <c r="J615" s="7" t="s">
        <v>125</v>
      </c>
      <c r="K615" s="7">
        <v>1</v>
      </c>
      <c r="L615" s="7">
        <v>30905</v>
      </c>
      <c r="M615" s="7">
        <v>15</v>
      </c>
      <c r="N615" s="7">
        <v>4635.75</v>
      </c>
      <c r="O615" s="7">
        <v>4728.47</v>
      </c>
      <c r="P615" s="7">
        <v>324</v>
      </c>
      <c r="Q615" s="7">
        <v>31321.72</v>
      </c>
      <c r="R615" s="7" t="s">
        <v>45</v>
      </c>
      <c r="S615" s="7" t="s">
        <v>63</v>
      </c>
      <c r="T615" s="7" t="s">
        <v>46</v>
      </c>
      <c r="U615" s="7" t="s">
        <v>36</v>
      </c>
      <c r="V615" s="7" t="s">
        <v>37</v>
      </c>
      <c r="W615" s="7">
        <v>10</v>
      </c>
      <c r="X615" s="7" t="s">
        <v>47</v>
      </c>
      <c r="Y615" s="7">
        <v>1</v>
      </c>
      <c r="Z615" s="7" t="s">
        <v>58</v>
      </c>
    </row>
    <row r="616" spans="1:26" x14ac:dyDescent="0.35">
      <c r="A616" s="7" t="s">
        <v>1150</v>
      </c>
      <c r="B616" s="8">
        <v>45937</v>
      </c>
      <c r="C616" s="7" t="s">
        <v>940</v>
      </c>
      <c r="D616" s="7" t="s">
        <v>111</v>
      </c>
      <c r="E616" s="7" t="s">
        <v>29</v>
      </c>
      <c r="F616" s="7">
        <v>58</v>
      </c>
      <c r="G616" s="7" t="s">
        <v>139</v>
      </c>
      <c r="H616" s="7" t="s">
        <v>31</v>
      </c>
      <c r="I616" s="7" t="s">
        <v>139</v>
      </c>
      <c r="J616" s="7" t="s">
        <v>112</v>
      </c>
      <c r="K616" s="7">
        <v>4</v>
      </c>
      <c r="L616" s="7">
        <v>41766</v>
      </c>
      <c r="M616" s="7">
        <v>0</v>
      </c>
      <c r="N616" s="7">
        <v>0</v>
      </c>
      <c r="O616" s="7">
        <v>30071.52</v>
      </c>
      <c r="P616" s="7">
        <v>436</v>
      </c>
      <c r="Q616" s="7">
        <v>197571.52</v>
      </c>
      <c r="R616" s="7" t="s">
        <v>45</v>
      </c>
      <c r="S616" s="7" t="s">
        <v>63</v>
      </c>
      <c r="T616" s="7" t="s">
        <v>103</v>
      </c>
      <c r="U616" s="7" t="s">
        <v>103</v>
      </c>
      <c r="V616" s="7" t="s">
        <v>57</v>
      </c>
      <c r="W616" s="7">
        <v>2</v>
      </c>
      <c r="X616" s="7" t="s">
        <v>47</v>
      </c>
      <c r="Y616" s="7">
        <v>2</v>
      </c>
      <c r="Z616" s="7" t="s">
        <v>58</v>
      </c>
    </row>
    <row r="617" spans="1:26" x14ac:dyDescent="0.35">
      <c r="A617" s="7" t="s">
        <v>1151</v>
      </c>
      <c r="B617" s="8">
        <v>45886</v>
      </c>
      <c r="C617" s="7" t="s">
        <v>1152</v>
      </c>
      <c r="D617" s="7" t="s">
        <v>61</v>
      </c>
      <c r="E617" s="7" t="s">
        <v>43</v>
      </c>
      <c r="F617" s="7">
        <v>42</v>
      </c>
      <c r="G617" s="7" t="s">
        <v>74</v>
      </c>
      <c r="H617" s="7" t="s">
        <v>31</v>
      </c>
      <c r="I617" s="7" t="s">
        <v>74</v>
      </c>
      <c r="J617" s="7" t="s">
        <v>125</v>
      </c>
      <c r="K617" s="7">
        <v>2</v>
      </c>
      <c r="L617" s="7">
        <v>21383</v>
      </c>
      <c r="M617" s="7">
        <v>20</v>
      </c>
      <c r="N617" s="7">
        <v>8553.2000000000007</v>
      </c>
      <c r="O617" s="7">
        <v>6158.3</v>
      </c>
      <c r="P617" s="7">
        <v>235</v>
      </c>
      <c r="Q617" s="7">
        <v>40606.1</v>
      </c>
      <c r="R617" s="7" t="s">
        <v>45</v>
      </c>
      <c r="S617" s="7" t="s">
        <v>34</v>
      </c>
      <c r="T617" s="7" t="s">
        <v>95</v>
      </c>
      <c r="U617" s="7" t="s">
        <v>96</v>
      </c>
      <c r="V617" s="7" t="s">
        <v>57</v>
      </c>
      <c r="W617" s="7">
        <v>2</v>
      </c>
      <c r="X617" s="7" t="s">
        <v>47</v>
      </c>
      <c r="Y617" s="7">
        <v>4</v>
      </c>
      <c r="Z617" s="7" t="s">
        <v>47</v>
      </c>
    </row>
    <row r="618" spans="1:26" x14ac:dyDescent="0.35">
      <c r="A618" s="7" t="s">
        <v>1153</v>
      </c>
      <c r="B618" s="8">
        <v>46083</v>
      </c>
      <c r="C618" s="7" t="s">
        <v>425</v>
      </c>
      <c r="D618" s="7" t="s">
        <v>66</v>
      </c>
      <c r="E618" s="7" t="s">
        <v>29</v>
      </c>
      <c r="F618" s="7">
        <v>42</v>
      </c>
      <c r="G618" s="7" t="s">
        <v>139</v>
      </c>
      <c r="H618" s="7" t="s">
        <v>31</v>
      </c>
      <c r="I618" s="7" t="s">
        <v>139</v>
      </c>
      <c r="J618" s="7" t="s">
        <v>75</v>
      </c>
      <c r="K618" s="7">
        <v>3</v>
      </c>
      <c r="L618" s="7">
        <v>6996</v>
      </c>
      <c r="M618" s="7">
        <v>0</v>
      </c>
      <c r="N618" s="7">
        <v>0</v>
      </c>
      <c r="O618" s="7">
        <v>3777.84</v>
      </c>
      <c r="P618" s="7">
        <v>327</v>
      </c>
      <c r="Q618" s="7">
        <v>25092.84</v>
      </c>
      <c r="R618" s="7" t="s">
        <v>33</v>
      </c>
      <c r="S618" s="7" t="s">
        <v>34</v>
      </c>
      <c r="T618" s="7" t="s">
        <v>55</v>
      </c>
      <c r="U618" s="7" t="s">
        <v>56</v>
      </c>
      <c r="V618" s="7" t="s">
        <v>57</v>
      </c>
      <c r="W618" s="7">
        <v>6</v>
      </c>
      <c r="X618" s="7" t="s">
        <v>38</v>
      </c>
      <c r="Y618" s="7">
        <v>2</v>
      </c>
      <c r="Z618" s="7" t="s">
        <v>58</v>
      </c>
    </row>
    <row r="619" spans="1:26" x14ac:dyDescent="0.35">
      <c r="A619" s="7" t="s">
        <v>1154</v>
      </c>
      <c r="B619" s="8">
        <v>46042</v>
      </c>
      <c r="C619" s="7" t="s">
        <v>1155</v>
      </c>
      <c r="D619" s="7" t="s">
        <v>73</v>
      </c>
      <c r="E619" s="7" t="s">
        <v>43</v>
      </c>
      <c r="F619" s="7">
        <v>50</v>
      </c>
      <c r="G619" s="7" t="s">
        <v>67</v>
      </c>
      <c r="H619" s="7" t="s">
        <v>68</v>
      </c>
      <c r="I619" s="7" t="s">
        <v>67</v>
      </c>
      <c r="J619" s="7" t="s">
        <v>112</v>
      </c>
      <c r="K619" s="7">
        <v>4</v>
      </c>
      <c r="L619" s="7">
        <v>47815</v>
      </c>
      <c r="M619" s="7">
        <v>10</v>
      </c>
      <c r="N619" s="7">
        <v>19126</v>
      </c>
      <c r="O619" s="7">
        <v>30984.12</v>
      </c>
      <c r="P619" s="7">
        <v>23</v>
      </c>
      <c r="Q619" s="7">
        <v>203141.12</v>
      </c>
      <c r="R619" s="7" t="s">
        <v>83</v>
      </c>
      <c r="S619" s="7" t="s">
        <v>34</v>
      </c>
      <c r="T619" s="7" t="s">
        <v>46</v>
      </c>
      <c r="U619" s="7" t="s">
        <v>36</v>
      </c>
      <c r="V619" s="7" t="s">
        <v>37</v>
      </c>
      <c r="W619" s="7">
        <v>2</v>
      </c>
      <c r="X619" s="7" t="s">
        <v>47</v>
      </c>
      <c r="Y619" s="7">
        <v>4</v>
      </c>
      <c r="Z619" s="7" t="s">
        <v>39</v>
      </c>
    </row>
    <row r="620" spans="1:26" x14ac:dyDescent="0.35">
      <c r="A620" s="7" t="s">
        <v>1156</v>
      </c>
      <c r="B620" s="8">
        <v>46099</v>
      </c>
      <c r="C620" s="7" t="s">
        <v>283</v>
      </c>
      <c r="D620" s="7" t="s">
        <v>42</v>
      </c>
      <c r="E620" s="7" t="s">
        <v>43</v>
      </c>
      <c r="F620" s="7">
        <v>37</v>
      </c>
      <c r="G620" s="7" t="s">
        <v>139</v>
      </c>
      <c r="H620" s="7" t="s">
        <v>31</v>
      </c>
      <c r="I620" s="7" t="s">
        <v>139</v>
      </c>
      <c r="J620" s="7" t="s">
        <v>32</v>
      </c>
      <c r="K620" s="7">
        <v>4</v>
      </c>
      <c r="L620" s="7">
        <v>16140</v>
      </c>
      <c r="M620" s="7">
        <v>20</v>
      </c>
      <c r="N620" s="7">
        <v>12912</v>
      </c>
      <c r="O620" s="7">
        <v>9296.64</v>
      </c>
      <c r="P620" s="7">
        <v>365</v>
      </c>
      <c r="Q620" s="7">
        <v>61309.64</v>
      </c>
      <c r="R620" s="7" t="s">
        <v>33</v>
      </c>
      <c r="S620" s="7" t="s">
        <v>34</v>
      </c>
      <c r="T620" s="7" t="s">
        <v>35</v>
      </c>
      <c r="U620" s="7" t="s">
        <v>36</v>
      </c>
      <c r="V620" s="7" t="s">
        <v>37</v>
      </c>
      <c r="W620" s="7">
        <v>4</v>
      </c>
      <c r="X620" s="7" t="s">
        <v>47</v>
      </c>
      <c r="Y620" s="7">
        <v>1</v>
      </c>
      <c r="Z620" s="7" t="s">
        <v>91</v>
      </c>
    </row>
    <row r="621" spans="1:26" x14ac:dyDescent="0.35">
      <c r="A621" s="7" t="s">
        <v>1157</v>
      </c>
      <c r="B621" s="8">
        <v>46021</v>
      </c>
      <c r="C621" s="7" t="s">
        <v>830</v>
      </c>
      <c r="D621" s="7" t="s">
        <v>73</v>
      </c>
      <c r="E621" s="7" t="s">
        <v>43</v>
      </c>
      <c r="F621" s="7">
        <v>43</v>
      </c>
      <c r="G621" s="7" t="s">
        <v>44</v>
      </c>
      <c r="H621" s="7" t="s">
        <v>31</v>
      </c>
      <c r="I621" s="7" t="s">
        <v>44</v>
      </c>
      <c r="J621" s="7" t="s">
        <v>112</v>
      </c>
      <c r="K621" s="7">
        <v>2</v>
      </c>
      <c r="L621" s="7">
        <v>1150</v>
      </c>
      <c r="M621" s="7">
        <v>20</v>
      </c>
      <c r="N621" s="7">
        <v>460</v>
      </c>
      <c r="O621" s="7">
        <v>331.2</v>
      </c>
      <c r="P621" s="7">
        <v>394</v>
      </c>
      <c r="Q621" s="7">
        <v>2565.1999999999998</v>
      </c>
      <c r="R621" s="7" t="s">
        <v>83</v>
      </c>
      <c r="S621" s="7" t="s">
        <v>63</v>
      </c>
      <c r="T621" s="7" t="s">
        <v>76</v>
      </c>
      <c r="U621" s="7" t="s">
        <v>77</v>
      </c>
      <c r="V621" s="7" t="s">
        <v>57</v>
      </c>
      <c r="W621" s="7">
        <v>9</v>
      </c>
      <c r="X621" s="7" t="s">
        <v>38</v>
      </c>
      <c r="Y621" s="7">
        <v>2</v>
      </c>
      <c r="Z621" s="7" t="s">
        <v>58</v>
      </c>
    </row>
    <row r="622" spans="1:26" x14ac:dyDescent="0.35">
      <c r="A622" s="7" t="s">
        <v>1158</v>
      </c>
      <c r="B622" s="8">
        <v>45921</v>
      </c>
      <c r="C622" s="7" t="s">
        <v>1159</v>
      </c>
      <c r="D622" s="7" t="s">
        <v>66</v>
      </c>
      <c r="E622" s="7" t="s">
        <v>29</v>
      </c>
      <c r="F622" s="7">
        <v>35</v>
      </c>
      <c r="G622" s="7" t="s">
        <v>90</v>
      </c>
      <c r="H622" s="7" t="s">
        <v>31</v>
      </c>
      <c r="I622" s="7" t="s">
        <v>90</v>
      </c>
      <c r="J622" s="7" t="s">
        <v>201</v>
      </c>
      <c r="K622" s="7">
        <v>5</v>
      </c>
      <c r="L622" s="7">
        <v>4559</v>
      </c>
      <c r="M622" s="7">
        <v>20</v>
      </c>
      <c r="N622" s="7">
        <v>4559</v>
      </c>
      <c r="O622" s="7">
        <v>3282.48</v>
      </c>
      <c r="P622" s="7">
        <v>202</v>
      </c>
      <c r="Q622" s="7">
        <v>21720.48</v>
      </c>
      <c r="R622" s="7" t="s">
        <v>45</v>
      </c>
      <c r="S622" s="7" t="s">
        <v>34</v>
      </c>
      <c r="T622" s="7" t="s">
        <v>55</v>
      </c>
      <c r="U622" s="7" t="s">
        <v>56</v>
      </c>
      <c r="V622" s="7" t="s">
        <v>57</v>
      </c>
      <c r="W622" s="7">
        <v>10</v>
      </c>
      <c r="X622" s="7" t="s">
        <v>38</v>
      </c>
      <c r="Y622" s="7">
        <v>1</v>
      </c>
      <c r="Z622" s="7" t="s">
        <v>91</v>
      </c>
    </row>
    <row r="623" spans="1:26" x14ac:dyDescent="0.35">
      <c r="A623" s="7" t="s">
        <v>1160</v>
      </c>
      <c r="B623" s="8">
        <v>46084</v>
      </c>
      <c r="C623" s="7" t="s">
        <v>229</v>
      </c>
      <c r="D623" s="7" t="s">
        <v>50</v>
      </c>
      <c r="E623" s="7" t="s">
        <v>43</v>
      </c>
      <c r="F623" s="7">
        <v>51</v>
      </c>
      <c r="G623" s="7" t="s">
        <v>44</v>
      </c>
      <c r="H623" s="7" t="s">
        <v>31</v>
      </c>
      <c r="I623" s="7" t="s">
        <v>44</v>
      </c>
      <c r="J623" s="7" t="s">
        <v>69</v>
      </c>
      <c r="K623" s="7">
        <v>5</v>
      </c>
      <c r="L623" s="7">
        <v>40159</v>
      </c>
      <c r="M623" s="7">
        <v>5</v>
      </c>
      <c r="N623" s="7">
        <v>10039.75</v>
      </c>
      <c r="O623" s="7">
        <v>34335.94</v>
      </c>
      <c r="P623" s="7">
        <v>207</v>
      </c>
      <c r="Q623" s="7">
        <v>225298.2</v>
      </c>
      <c r="R623" s="7" t="s">
        <v>33</v>
      </c>
      <c r="S623" s="7" t="s">
        <v>34</v>
      </c>
      <c r="T623" s="7" t="s">
        <v>55</v>
      </c>
      <c r="U623" s="7" t="s">
        <v>56</v>
      </c>
      <c r="V623" s="7" t="s">
        <v>57</v>
      </c>
      <c r="W623" s="7">
        <v>8</v>
      </c>
      <c r="X623" s="7" t="s">
        <v>47</v>
      </c>
      <c r="Y623" s="7">
        <v>3</v>
      </c>
      <c r="Z623" s="7" t="s">
        <v>58</v>
      </c>
    </row>
    <row r="624" spans="1:26" x14ac:dyDescent="0.35">
      <c r="A624" s="7" t="s">
        <v>1161</v>
      </c>
      <c r="B624" s="8">
        <v>45935</v>
      </c>
      <c r="C624" s="7" t="s">
        <v>1162</v>
      </c>
      <c r="D624" s="7" t="s">
        <v>28</v>
      </c>
      <c r="E624" s="7" t="s">
        <v>43</v>
      </c>
      <c r="F624" s="7">
        <v>25</v>
      </c>
      <c r="G624" s="7" t="s">
        <v>67</v>
      </c>
      <c r="H624" s="7" t="s">
        <v>68</v>
      </c>
      <c r="I624" s="7" t="s">
        <v>67</v>
      </c>
      <c r="J624" s="7" t="s">
        <v>125</v>
      </c>
      <c r="K624" s="7">
        <v>2</v>
      </c>
      <c r="L624" s="7">
        <v>10985</v>
      </c>
      <c r="M624" s="7">
        <v>5</v>
      </c>
      <c r="N624" s="7">
        <v>1098.5</v>
      </c>
      <c r="O624" s="7">
        <v>3756.87</v>
      </c>
      <c r="P624" s="7">
        <v>120</v>
      </c>
      <c r="Q624" s="7">
        <v>24748.37</v>
      </c>
      <c r="R624" s="7" t="s">
        <v>83</v>
      </c>
      <c r="S624" s="7" t="s">
        <v>63</v>
      </c>
      <c r="T624" s="7" t="s">
        <v>46</v>
      </c>
      <c r="U624" s="7" t="s">
        <v>36</v>
      </c>
      <c r="V624" s="7" t="s">
        <v>37</v>
      </c>
      <c r="W624" s="7">
        <v>8</v>
      </c>
      <c r="X624" s="7" t="s">
        <v>38</v>
      </c>
      <c r="Y624" s="7">
        <v>4</v>
      </c>
      <c r="Z624" s="7" t="s">
        <v>91</v>
      </c>
    </row>
    <row r="625" spans="1:26" x14ac:dyDescent="0.35">
      <c r="A625" s="7" t="s">
        <v>1163</v>
      </c>
      <c r="B625" s="8">
        <v>45967</v>
      </c>
      <c r="C625" s="7" t="s">
        <v>1164</v>
      </c>
      <c r="D625" s="7" t="s">
        <v>73</v>
      </c>
      <c r="E625" s="7" t="s">
        <v>29</v>
      </c>
      <c r="F625" s="7">
        <v>29</v>
      </c>
      <c r="G625" s="7" t="s">
        <v>90</v>
      </c>
      <c r="H625" s="7" t="s">
        <v>31</v>
      </c>
      <c r="I625" s="7" t="s">
        <v>90</v>
      </c>
      <c r="J625" s="7" t="s">
        <v>201</v>
      </c>
      <c r="K625" s="7">
        <v>1</v>
      </c>
      <c r="L625" s="7">
        <v>36714</v>
      </c>
      <c r="M625" s="7">
        <v>0</v>
      </c>
      <c r="N625" s="7">
        <v>0</v>
      </c>
      <c r="O625" s="7">
        <v>6608.52</v>
      </c>
      <c r="P625" s="7">
        <v>425</v>
      </c>
      <c r="Q625" s="7">
        <v>43747.519999999997</v>
      </c>
      <c r="R625" s="7" t="s">
        <v>54</v>
      </c>
      <c r="S625" s="7" t="s">
        <v>63</v>
      </c>
      <c r="T625" s="7" t="s">
        <v>55</v>
      </c>
      <c r="U625" s="7" t="s">
        <v>56</v>
      </c>
      <c r="V625" s="7" t="s">
        <v>57</v>
      </c>
      <c r="W625" s="7">
        <v>2</v>
      </c>
      <c r="X625" s="7" t="s">
        <v>38</v>
      </c>
      <c r="Y625" s="7">
        <v>2</v>
      </c>
      <c r="Z625" s="7" t="s">
        <v>58</v>
      </c>
    </row>
    <row r="626" spans="1:26" x14ac:dyDescent="0.35">
      <c r="A626" s="7" t="s">
        <v>1165</v>
      </c>
      <c r="B626" s="8">
        <v>45767</v>
      </c>
      <c r="C626" s="7" t="s">
        <v>867</v>
      </c>
      <c r="D626" s="7" t="s">
        <v>42</v>
      </c>
      <c r="E626" s="7" t="s">
        <v>29</v>
      </c>
      <c r="F626" s="7">
        <v>37</v>
      </c>
      <c r="G626" s="7" t="s">
        <v>94</v>
      </c>
      <c r="H626" s="7" t="s">
        <v>31</v>
      </c>
      <c r="I626" s="7" t="s">
        <v>94</v>
      </c>
      <c r="J626" s="7" t="s">
        <v>112</v>
      </c>
      <c r="K626" s="7">
        <v>1</v>
      </c>
      <c r="L626" s="7">
        <v>19124</v>
      </c>
      <c r="M626" s="7">
        <v>10</v>
      </c>
      <c r="N626" s="7">
        <v>1912.4</v>
      </c>
      <c r="O626" s="7">
        <v>3098.09</v>
      </c>
      <c r="P626" s="7">
        <v>257</v>
      </c>
      <c r="Q626" s="7">
        <v>20566.689999999999</v>
      </c>
      <c r="R626" s="7" t="s">
        <v>83</v>
      </c>
      <c r="S626" s="7" t="s">
        <v>63</v>
      </c>
      <c r="T626" s="7" t="s">
        <v>55</v>
      </c>
      <c r="U626" s="7" t="s">
        <v>56</v>
      </c>
      <c r="V626" s="7" t="s">
        <v>57</v>
      </c>
      <c r="W626" s="7">
        <v>6</v>
      </c>
      <c r="X626" s="7" t="s">
        <v>47</v>
      </c>
      <c r="Y626" s="7">
        <v>4</v>
      </c>
      <c r="Z626" s="7" t="s">
        <v>58</v>
      </c>
    </row>
    <row r="627" spans="1:26" x14ac:dyDescent="0.35">
      <c r="A627" s="7" t="s">
        <v>1166</v>
      </c>
      <c r="B627" s="8">
        <v>45831</v>
      </c>
      <c r="C627" s="7" t="s">
        <v>1167</v>
      </c>
      <c r="D627" s="7" t="s">
        <v>42</v>
      </c>
      <c r="E627" s="7" t="s">
        <v>29</v>
      </c>
      <c r="F627" s="7">
        <v>54</v>
      </c>
      <c r="G627" s="7" t="s">
        <v>139</v>
      </c>
      <c r="H627" s="7" t="s">
        <v>31</v>
      </c>
      <c r="I627" s="7" t="s">
        <v>139</v>
      </c>
      <c r="J627" s="7" t="s">
        <v>112</v>
      </c>
      <c r="K627" s="7">
        <v>1</v>
      </c>
      <c r="L627" s="7">
        <v>23713</v>
      </c>
      <c r="M627" s="7">
        <v>20</v>
      </c>
      <c r="N627" s="7">
        <v>4742.6000000000004</v>
      </c>
      <c r="O627" s="7">
        <v>3414.67</v>
      </c>
      <c r="P627" s="7">
        <v>411</v>
      </c>
      <c r="Q627" s="7">
        <v>22796.07</v>
      </c>
      <c r="R627" s="7" t="s">
        <v>33</v>
      </c>
      <c r="S627" s="7" t="s">
        <v>63</v>
      </c>
      <c r="T627" s="7" t="s">
        <v>70</v>
      </c>
      <c r="U627" s="7" t="s">
        <v>56</v>
      </c>
      <c r="V627" s="7" t="s">
        <v>57</v>
      </c>
      <c r="W627" s="7">
        <v>10</v>
      </c>
      <c r="X627" s="7" t="s">
        <v>47</v>
      </c>
      <c r="Y627" s="7">
        <v>5</v>
      </c>
      <c r="Z627" s="7" t="s">
        <v>39</v>
      </c>
    </row>
    <row r="628" spans="1:26" x14ac:dyDescent="0.35">
      <c r="A628" s="7" t="s">
        <v>1168</v>
      </c>
      <c r="B628" s="8">
        <v>45922</v>
      </c>
      <c r="C628" s="7" t="s">
        <v>1169</v>
      </c>
      <c r="D628" s="7" t="s">
        <v>28</v>
      </c>
      <c r="E628" s="7" t="s">
        <v>43</v>
      </c>
      <c r="F628" s="7">
        <v>58</v>
      </c>
      <c r="G628" s="7" t="s">
        <v>44</v>
      </c>
      <c r="H628" s="7" t="s">
        <v>31</v>
      </c>
      <c r="I628" s="7" t="s">
        <v>44</v>
      </c>
      <c r="J628" s="7" t="s">
        <v>62</v>
      </c>
      <c r="K628" s="7">
        <v>3</v>
      </c>
      <c r="L628" s="7">
        <v>34710</v>
      </c>
      <c r="M628" s="7">
        <v>20</v>
      </c>
      <c r="N628" s="7">
        <v>20826</v>
      </c>
      <c r="O628" s="7">
        <v>14994.72</v>
      </c>
      <c r="P628" s="7">
        <v>173</v>
      </c>
      <c r="Q628" s="7">
        <v>98471.72</v>
      </c>
      <c r="R628" s="7" t="s">
        <v>45</v>
      </c>
      <c r="S628" s="7" t="s">
        <v>63</v>
      </c>
      <c r="T628" s="7" t="s">
        <v>70</v>
      </c>
      <c r="U628" s="7" t="s">
        <v>56</v>
      </c>
      <c r="V628" s="7" t="s">
        <v>57</v>
      </c>
      <c r="W628" s="7">
        <v>1</v>
      </c>
      <c r="X628" s="7" t="s">
        <v>47</v>
      </c>
      <c r="Y628" s="7">
        <v>4</v>
      </c>
      <c r="Z628" s="7" t="s">
        <v>91</v>
      </c>
    </row>
    <row r="629" spans="1:26" x14ac:dyDescent="0.35">
      <c r="A629" s="7" t="s">
        <v>1170</v>
      </c>
      <c r="B629" s="8">
        <v>45860</v>
      </c>
      <c r="C629" s="7" t="s">
        <v>1171</v>
      </c>
      <c r="D629" s="7" t="s">
        <v>111</v>
      </c>
      <c r="E629" s="7" t="s">
        <v>43</v>
      </c>
      <c r="F629" s="7">
        <v>51</v>
      </c>
      <c r="G629" s="7" t="s">
        <v>74</v>
      </c>
      <c r="H629" s="7" t="s">
        <v>31</v>
      </c>
      <c r="I629" s="7" t="s">
        <v>74</v>
      </c>
      <c r="J629" s="7" t="s">
        <v>201</v>
      </c>
      <c r="K629" s="7">
        <v>3</v>
      </c>
      <c r="L629" s="7">
        <v>7140</v>
      </c>
      <c r="M629" s="7">
        <v>0</v>
      </c>
      <c r="N629" s="7">
        <v>0</v>
      </c>
      <c r="O629" s="7">
        <v>3855.6</v>
      </c>
      <c r="P629" s="7">
        <v>484</v>
      </c>
      <c r="Q629" s="7">
        <v>25759.599999999999</v>
      </c>
      <c r="R629" s="7" t="s">
        <v>45</v>
      </c>
      <c r="S629" s="7" t="s">
        <v>63</v>
      </c>
      <c r="T629" s="7" t="s">
        <v>55</v>
      </c>
      <c r="U629" s="7" t="s">
        <v>56</v>
      </c>
      <c r="V629" s="7" t="s">
        <v>57</v>
      </c>
      <c r="W629" s="7">
        <v>3</v>
      </c>
      <c r="X629" s="7" t="s">
        <v>47</v>
      </c>
      <c r="Y629" s="7">
        <v>3</v>
      </c>
      <c r="Z629" s="7" t="s">
        <v>91</v>
      </c>
    </row>
    <row r="630" spans="1:26" x14ac:dyDescent="0.35">
      <c r="A630" s="7" t="s">
        <v>1172</v>
      </c>
      <c r="B630" s="8">
        <v>45843</v>
      </c>
      <c r="C630" s="7" t="s">
        <v>1173</v>
      </c>
      <c r="D630" s="7" t="s">
        <v>66</v>
      </c>
      <c r="E630" s="7" t="s">
        <v>43</v>
      </c>
      <c r="F630" s="7">
        <v>56</v>
      </c>
      <c r="G630" s="7" t="s">
        <v>74</v>
      </c>
      <c r="H630" s="7" t="s">
        <v>31</v>
      </c>
      <c r="I630" s="7" t="s">
        <v>74</v>
      </c>
      <c r="J630" s="7" t="s">
        <v>102</v>
      </c>
      <c r="K630" s="7">
        <v>2</v>
      </c>
      <c r="L630" s="7">
        <v>28239</v>
      </c>
      <c r="M630" s="7">
        <v>20</v>
      </c>
      <c r="N630" s="7">
        <v>11295.6</v>
      </c>
      <c r="O630" s="7">
        <v>8132.83</v>
      </c>
      <c r="P630" s="7">
        <v>103</v>
      </c>
      <c r="Q630" s="7">
        <v>53418.23</v>
      </c>
      <c r="R630" s="7" t="s">
        <v>54</v>
      </c>
      <c r="S630" s="7" t="s">
        <v>34</v>
      </c>
      <c r="T630" s="7" t="s">
        <v>95</v>
      </c>
      <c r="U630" s="7" t="s">
        <v>96</v>
      </c>
      <c r="V630" s="7" t="s">
        <v>57</v>
      </c>
      <c r="W630" s="7">
        <v>3</v>
      </c>
      <c r="X630" s="7" t="s">
        <v>47</v>
      </c>
      <c r="Y630" s="7">
        <v>5</v>
      </c>
      <c r="Z630" s="7" t="s">
        <v>47</v>
      </c>
    </row>
    <row r="631" spans="1:26" x14ac:dyDescent="0.35">
      <c r="A631" s="7" t="s">
        <v>1174</v>
      </c>
      <c r="B631" s="8">
        <v>45907</v>
      </c>
      <c r="C631" s="7" t="s">
        <v>1175</v>
      </c>
      <c r="D631" s="7" t="s">
        <v>89</v>
      </c>
      <c r="E631" s="7" t="s">
        <v>29</v>
      </c>
      <c r="F631" s="7">
        <v>49</v>
      </c>
      <c r="G631" s="7" t="s">
        <v>134</v>
      </c>
      <c r="H631" s="7" t="s">
        <v>31</v>
      </c>
      <c r="I631" s="7" t="s">
        <v>134</v>
      </c>
      <c r="J631" s="7" t="s">
        <v>69</v>
      </c>
      <c r="K631" s="7">
        <v>4</v>
      </c>
      <c r="L631" s="7">
        <v>48282</v>
      </c>
      <c r="M631" s="7">
        <v>15</v>
      </c>
      <c r="N631" s="7">
        <v>28969.200000000001</v>
      </c>
      <c r="O631" s="7">
        <v>29548.58</v>
      </c>
      <c r="P631" s="7">
        <v>35</v>
      </c>
      <c r="Q631" s="7">
        <v>193742.38</v>
      </c>
      <c r="R631" s="7" t="s">
        <v>33</v>
      </c>
      <c r="S631" s="7" t="s">
        <v>63</v>
      </c>
      <c r="T631" s="7" t="s">
        <v>95</v>
      </c>
      <c r="U631" s="7" t="s">
        <v>96</v>
      </c>
      <c r="V631" s="7" t="s">
        <v>57</v>
      </c>
      <c r="W631" s="7">
        <v>7</v>
      </c>
      <c r="X631" s="7" t="s">
        <v>47</v>
      </c>
      <c r="Y631" s="7">
        <v>5</v>
      </c>
      <c r="Z631" s="7" t="s">
        <v>91</v>
      </c>
    </row>
    <row r="632" spans="1:26" x14ac:dyDescent="0.35">
      <c r="A632" s="7" t="s">
        <v>1176</v>
      </c>
      <c r="B632" s="8">
        <v>45879</v>
      </c>
      <c r="C632" s="7" t="s">
        <v>771</v>
      </c>
      <c r="D632" s="7" t="s">
        <v>73</v>
      </c>
      <c r="E632" s="7" t="s">
        <v>29</v>
      </c>
      <c r="F632" s="7">
        <v>26</v>
      </c>
      <c r="G632" s="7" t="s">
        <v>74</v>
      </c>
      <c r="H632" s="7" t="s">
        <v>31</v>
      </c>
      <c r="I632" s="7" t="s">
        <v>74</v>
      </c>
      <c r="J632" s="7" t="s">
        <v>150</v>
      </c>
      <c r="K632" s="7">
        <v>4</v>
      </c>
      <c r="L632" s="7">
        <v>32877</v>
      </c>
      <c r="M632" s="7">
        <v>10</v>
      </c>
      <c r="N632" s="7">
        <v>13150.8</v>
      </c>
      <c r="O632" s="7">
        <v>21304.3</v>
      </c>
      <c r="P632" s="7">
        <v>68</v>
      </c>
      <c r="Q632" s="7">
        <v>139729.5</v>
      </c>
      <c r="R632" s="7" t="s">
        <v>33</v>
      </c>
      <c r="S632" s="7" t="s">
        <v>63</v>
      </c>
      <c r="T632" s="7" t="s">
        <v>35</v>
      </c>
      <c r="U632" s="7" t="s">
        <v>36</v>
      </c>
      <c r="V632" s="7" t="s">
        <v>37</v>
      </c>
      <c r="W632" s="7">
        <v>1</v>
      </c>
      <c r="X632" s="7" t="s">
        <v>47</v>
      </c>
      <c r="Y632" s="7">
        <v>3</v>
      </c>
      <c r="Z632" s="7" t="s">
        <v>39</v>
      </c>
    </row>
    <row r="633" spans="1:26" x14ac:dyDescent="0.35">
      <c r="A633" s="7" t="s">
        <v>1177</v>
      </c>
      <c r="B633" s="8">
        <v>46007</v>
      </c>
      <c r="C633" s="7" t="s">
        <v>1178</v>
      </c>
      <c r="D633" s="7" t="s">
        <v>28</v>
      </c>
      <c r="E633" s="7" t="s">
        <v>29</v>
      </c>
      <c r="F633" s="7">
        <v>23</v>
      </c>
      <c r="G633" s="7" t="s">
        <v>51</v>
      </c>
      <c r="H633" s="7" t="s">
        <v>52</v>
      </c>
      <c r="I633" s="7" t="s">
        <v>51</v>
      </c>
      <c r="J633" s="7" t="s">
        <v>201</v>
      </c>
      <c r="K633" s="7">
        <v>5</v>
      </c>
      <c r="L633" s="7">
        <v>6859</v>
      </c>
      <c r="M633" s="7">
        <v>20</v>
      </c>
      <c r="N633" s="7">
        <v>6859</v>
      </c>
      <c r="O633" s="7">
        <v>4938.4799999999996</v>
      </c>
      <c r="P633" s="7">
        <v>489</v>
      </c>
      <c r="Q633" s="7">
        <v>32863.480000000003</v>
      </c>
      <c r="R633" s="7" t="s">
        <v>83</v>
      </c>
      <c r="S633" s="7" t="s">
        <v>34</v>
      </c>
      <c r="T633" s="7" t="s">
        <v>35</v>
      </c>
      <c r="U633" s="7" t="s">
        <v>36</v>
      </c>
      <c r="V633" s="7" t="s">
        <v>37</v>
      </c>
      <c r="W633" s="7">
        <v>8</v>
      </c>
      <c r="X633" s="7" t="s">
        <v>38</v>
      </c>
      <c r="Y633" s="7">
        <v>1</v>
      </c>
      <c r="Z633" s="7" t="s">
        <v>39</v>
      </c>
    </row>
    <row r="634" spans="1:26" x14ac:dyDescent="0.35">
      <c r="A634" s="7" t="s">
        <v>1179</v>
      </c>
      <c r="B634" s="8">
        <v>45996</v>
      </c>
      <c r="C634" s="7" t="s">
        <v>1180</v>
      </c>
      <c r="D634" s="7" t="s">
        <v>89</v>
      </c>
      <c r="E634" s="7" t="s">
        <v>29</v>
      </c>
      <c r="F634" s="7">
        <v>56</v>
      </c>
      <c r="G634" s="7" t="s">
        <v>74</v>
      </c>
      <c r="H634" s="7" t="s">
        <v>31</v>
      </c>
      <c r="I634" s="7" t="s">
        <v>74</v>
      </c>
      <c r="J634" s="7" t="s">
        <v>53</v>
      </c>
      <c r="K634" s="7">
        <v>5</v>
      </c>
      <c r="L634" s="7">
        <v>6880</v>
      </c>
      <c r="M634" s="7">
        <v>5</v>
      </c>
      <c r="N634" s="7">
        <v>1720</v>
      </c>
      <c r="O634" s="7">
        <v>5882.4</v>
      </c>
      <c r="P634" s="7">
        <v>355</v>
      </c>
      <c r="Q634" s="7">
        <v>38917.4</v>
      </c>
      <c r="R634" s="7" t="s">
        <v>45</v>
      </c>
      <c r="S634" s="7" t="s">
        <v>63</v>
      </c>
      <c r="T634" s="7" t="s">
        <v>55</v>
      </c>
      <c r="U634" s="7" t="s">
        <v>56</v>
      </c>
      <c r="V634" s="7" t="s">
        <v>57</v>
      </c>
      <c r="W634" s="7">
        <v>8</v>
      </c>
      <c r="X634" s="7" t="s">
        <v>47</v>
      </c>
      <c r="Y634" s="7">
        <v>4</v>
      </c>
      <c r="Z634" s="7" t="s">
        <v>39</v>
      </c>
    </row>
    <row r="635" spans="1:26" x14ac:dyDescent="0.35">
      <c r="A635" s="7" t="s">
        <v>1181</v>
      </c>
      <c r="B635" s="8">
        <v>45814</v>
      </c>
      <c r="C635" s="7" t="s">
        <v>1180</v>
      </c>
      <c r="D635" s="7" t="s">
        <v>111</v>
      </c>
      <c r="E635" s="7" t="s">
        <v>43</v>
      </c>
      <c r="F635" s="7">
        <v>29</v>
      </c>
      <c r="G635" s="7" t="s">
        <v>139</v>
      </c>
      <c r="H635" s="7" t="s">
        <v>31</v>
      </c>
      <c r="I635" s="7" t="s">
        <v>139</v>
      </c>
      <c r="J635" s="7" t="s">
        <v>32</v>
      </c>
      <c r="K635" s="7">
        <v>3</v>
      </c>
      <c r="L635" s="7">
        <v>44405</v>
      </c>
      <c r="M635" s="7">
        <v>20</v>
      </c>
      <c r="N635" s="7">
        <v>26643</v>
      </c>
      <c r="O635" s="7">
        <v>19182.96</v>
      </c>
      <c r="P635" s="7">
        <v>188</v>
      </c>
      <c r="Q635" s="7">
        <v>125942.96</v>
      </c>
      <c r="R635" s="7" t="s">
        <v>45</v>
      </c>
      <c r="S635" s="7" t="s">
        <v>34</v>
      </c>
      <c r="T635" s="7" t="s">
        <v>84</v>
      </c>
      <c r="U635" s="7" t="s">
        <v>85</v>
      </c>
      <c r="V635" s="7" t="s">
        <v>86</v>
      </c>
      <c r="W635" s="7">
        <v>4</v>
      </c>
      <c r="X635" s="7" t="s">
        <v>47</v>
      </c>
      <c r="Y635" s="7">
        <v>3</v>
      </c>
      <c r="Z635" s="7" t="s">
        <v>39</v>
      </c>
    </row>
    <row r="636" spans="1:26" x14ac:dyDescent="0.35">
      <c r="A636" s="7" t="s">
        <v>1182</v>
      </c>
      <c r="B636" s="8">
        <v>45912</v>
      </c>
      <c r="C636" s="7" t="s">
        <v>1183</v>
      </c>
      <c r="D636" s="7" t="s">
        <v>61</v>
      </c>
      <c r="E636" s="7" t="s">
        <v>43</v>
      </c>
      <c r="F636" s="7">
        <v>25</v>
      </c>
      <c r="G636" s="7" t="s">
        <v>99</v>
      </c>
      <c r="H636" s="7" t="s">
        <v>52</v>
      </c>
      <c r="I636" s="7" t="s">
        <v>99</v>
      </c>
      <c r="J636" s="7" t="s">
        <v>62</v>
      </c>
      <c r="K636" s="7">
        <v>5</v>
      </c>
      <c r="L636" s="7">
        <v>36886</v>
      </c>
      <c r="M636" s="7">
        <v>20</v>
      </c>
      <c r="N636" s="7">
        <v>36886</v>
      </c>
      <c r="O636" s="7">
        <v>26557.919999999998</v>
      </c>
      <c r="P636" s="7">
        <v>302</v>
      </c>
      <c r="Q636" s="7">
        <v>174403.92</v>
      </c>
      <c r="R636" s="7" t="s">
        <v>83</v>
      </c>
      <c r="S636" s="7" t="s">
        <v>63</v>
      </c>
      <c r="T636" s="7" t="s">
        <v>84</v>
      </c>
      <c r="U636" s="7" t="s">
        <v>85</v>
      </c>
      <c r="V636" s="7" t="s">
        <v>86</v>
      </c>
      <c r="W636" s="7">
        <v>2</v>
      </c>
      <c r="X636" s="7" t="s">
        <v>47</v>
      </c>
      <c r="Y636" s="7">
        <v>3</v>
      </c>
      <c r="Z636" s="7" t="s">
        <v>91</v>
      </c>
    </row>
    <row r="637" spans="1:26" x14ac:dyDescent="0.35">
      <c r="A637" s="7" t="s">
        <v>1184</v>
      </c>
      <c r="B637" s="8">
        <v>46081</v>
      </c>
      <c r="C637" s="7" t="s">
        <v>1185</v>
      </c>
      <c r="D637" s="7" t="s">
        <v>80</v>
      </c>
      <c r="E637" s="7" t="s">
        <v>29</v>
      </c>
      <c r="F637" s="7">
        <v>31</v>
      </c>
      <c r="G637" s="7" t="s">
        <v>134</v>
      </c>
      <c r="H637" s="7" t="s">
        <v>31</v>
      </c>
      <c r="I637" s="7" t="s">
        <v>134</v>
      </c>
      <c r="J637" s="7" t="s">
        <v>150</v>
      </c>
      <c r="K637" s="7">
        <v>4</v>
      </c>
      <c r="L637" s="7">
        <v>42144</v>
      </c>
      <c r="M637" s="7">
        <v>0</v>
      </c>
      <c r="N637" s="7">
        <v>0</v>
      </c>
      <c r="O637" s="7">
        <v>30343.68</v>
      </c>
      <c r="P637" s="7">
        <v>24</v>
      </c>
      <c r="Q637" s="7">
        <v>198943.68</v>
      </c>
      <c r="R637" s="7" t="s">
        <v>33</v>
      </c>
      <c r="S637" s="7" t="s">
        <v>34</v>
      </c>
      <c r="T637" s="7" t="s">
        <v>46</v>
      </c>
      <c r="U637" s="7" t="s">
        <v>36</v>
      </c>
      <c r="V637" s="7" t="s">
        <v>37</v>
      </c>
      <c r="W637" s="7">
        <v>2</v>
      </c>
      <c r="X637" s="7" t="s">
        <v>47</v>
      </c>
      <c r="Y637" s="7">
        <v>1</v>
      </c>
      <c r="Z637" s="7" t="s">
        <v>91</v>
      </c>
    </row>
    <row r="638" spans="1:26" x14ac:dyDescent="0.35">
      <c r="A638" s="7" t="s">
        <v>1186</v>
      </c>
      <c r="B638" s="8">
        <v>45928</v>
      </c>
      <c r="C638" s="7" t="s">
        <v>1187</v>
      </c>
      <c r="D638" s="7" t="s">
        <v>66</v>
      </c>
      <c r="E638" s="7" t="s">
        <v>43</v>
      </c>
      <c r="F638" s="7">
        <v>28</v>
      </c>
      <c r="G638" s="7" t="s">
        <v>139</v>
      </c>
      <c r="H638" s="7" t="s">
        <v>31</v>
      </c>
      <c r="I638" s="7" t="s">
        <v>139</v>
      </c>
      <c r="J638" s="7" t="s">
        <v>53</v>
      </c>
      <c r="K638" s="7">
        <v>4</v>
      </c>
      <c r="L638" s="7">
        <v>48302</v>
      </c>
      <c r="M638" s="7">
        <v>5</v>
      </c>
      <c r="N638" s="7">
        <v>9660.4</v>
      </c>
      <c r="O638" s="7">
        <v>33038.57</v>
      </c>
      <c r="P638" s="7">
        <v>179</v>
      </c>
      <c r="Q638" s="7">
        <v>216765.17</v>
      </c>
      <c r="R638" s="7" t="s">
        <v>45</v>
      </c>
      <c r="S638" s="7" t="s">
        <v>63</v>
      </c>
      <c r="T638" s="7" t="s">
        <v>103</v>
      </c>
      <c r="U638" s="7" t="s">
        <v>103</v>
      </c>
      <c r="V638" s="7" t="s">
        <v>57</v>
      </c>
      <c r="W638" s="7">
        <v>2</v>
      </c>
      <c r="X638" s="7" t="s">
        <v>47</v>
      </c>
      <c r="Y638" s="7">
        <v>2</v>
      </c>
      <c r="Z638" s="7" t="s">
        <v>47</v>
      </c>
    </row>
    <row r="639" spans="1:26" x14ac:dyDescent="0.35">
      <c r="A639" s="7" t="s">
        <v>1188</v>
      </c>
      <c r="B639" s="8">
        <v>45899</v>
      </c>
      <c r="C639" s="7" t="s">
        <v>1189</v>
      </c>
      <c r="D639" s="7" t="s">
        <v>66</v>
      </c>
      <c r="E639" s="7" t="s">
        <v>43</v>
      </c>
      <c r="F639" s="7">
        <v>38</v>
      </c>
      <c r="G639" s="7" t="s">
        <v>51</v>
      </c>
      <c r="H639" s="7" t="s">
        <v>52</v>
      </c>
      <c r="I639" s="7" t="s">
        <v>51</v>
      </c>
      <c r="J639" s="7" t="s">
        <v>201</v>
      </c>
      <c r="K639" s="7">
        <v>2</v>
      </c>
      <c r="L639" s="7">
        <v>48941</v>
      </c>
      <c r="M639" s="7">
        <v>20</v>
      </c>
      <c r="N639" s="7">
        <v>19576.400000000001</v>
      </c>
      <c r="O639" s="7">
        <v>14095.01</v>
      </c>
      <c r="P639" s="7">
        <v>140</v>
      </c>
      <c r="Q639" s="7">
        <v>92540.61</v>
      </c>
      <c r="R639" s="7" t="s">
        <v>33</v>
      </c>
      <c r="S639" s="7" t="s">
        <v>34</v>
      </c>
      <c r="T639" s="7" t="s">
        <v>46</v>
      </c>
      <c r="U639" s="7" t="s">
        <v>36</v>
      </c>
      <c r="V639" s="7" t="s">
        <v>37</v>
      </c>
      <c r="W639" s="7">
        <v>3</v>
      </c>
      <c r="X639" s="7" t="s">
        <v>47</v>
      </c>
      <c r="Y639" s="7">
        <v>1</v>
      </c>
      <c r="Z639" s="7" t="s">
        <v>47</v>
      </c>
    </row>
    <row r="640" spans="1:26" x14ac:dyDescent="0.35">
      <c r="A640" s="7" t="s">
        <v>1190</v>
      </c>
      <c r="B640" s="8">
        <v>45808</v>
      </c>
      <c r="C640" s="7" t="s">
        <v>1191</v>
      </c>
      <c r="D640" s="7" t="s">
        <v>50</v>
      </c>
      <c r="E640" s="7" t="s">
        <v>29</v>
      </c>
      <c r="F640" s="7">
        <v>60</v>
      </c>
      <c r="G640" s="7" t="s">
        <v>44</v>
      </c>
      <c r="H640" s="7" t="s">
        <v>31</v>
      </c>
      <c r="I640" s="7" t="s">
        <v>44</v>
      </c>
      <c r="J640" s="7" t="s">
        <v>201</v>
      </c>
      <c r="K640" s="7">
        <v>3</v>
      </c>
      <c r="L640" s="7">
        <v>2310</v>
      </c>
      <c r="M640" s="7">
        <v>0</v>
      </c>
      <c r="N640" s="7">
        <v>0</v>
      </c>
      <c r="O640" s="7">
        <v>1247.4000000000001</v>
      </c>
      <c r="P640" s="7">
        <v>179</v>
      </c>
      <c r="Q640" s="7">
        <v>8356.4</v>
      </c>
      <c r="R640" s="7" t="s">
        <v>54</v>
      </c>
      <c r="S640" s="7" t="s">
        <v>34</v>
      </c>
      <c r="T640" s="7" t="s">
        <v>70</v>
      </c>
      <c r="U640" s="7" t="s">
        <v>56</v>
      </c>
      <c r="V640" s="7" t="s">
        <v>57</v>
      </c>
      <c r="W640" s="7">
        <v>8</v>
      </c>
      <c r="X640" s="7" t="s">
        <v>47</v>
      </c>
      <c r="Y640" s="7">
        <v>2</v>
      </c>
      <c r="Z640" s="7" t="s">
        <v>91</v>
      </c>
    </row>
    <row r="641" spans="1:26" x14ac:dyDescent="0.35">
      <c r="A641" s="7" t="s">
        <v>1192</v>
      </c>
      <c r="B641" s="8">
        <v>45947</v>
      </c>
      <c r="C641" s="7" t="s">
        <v>940</v>
      </c>
      <c r="D641" s="7" t="s">
        <v>108</v>
      </c>
      <c r="E641" s="7" t="s">
        <v>29</v>
      </c>
      <c r="F641" s="7">
        <v>51</v>
      </c>
      <c r="G641" s="7" t="s">
        <v>51</v>
      </c>
      <c r="H641" s="7" t="s">
        <v>52</v>
      </c>
      <c r="I641" s="7" t="s">
        <v>51</v>
      </c>
      <c r="J641" s="7" t="s">
        <v>69</v>
      </c>
      <c r="K641" s="7">
        <v>3</v>
      </c>
      <c r="L641" s="7">
        <v>23961</v>
      </c>
      <c r="M641" s="7">
        <v>15</v>
      </c>
      <c r="N641" s="7">
        <v>10782.45</v>
      </c>
      <c r="O641" s="7">
        <v>10998.1</v>
      </c>
      <c r="P641" s="7">
        <v>321</v>
      </c>
      <c r="Q641" s="7">
        <v>72419.649999999994</v>
      </c>
      <c r="R641" s="7" t="s">
        <v>54</v>
      </c>
      <c r="S641" s="7" t="s">
        <v>34</v>
      </c>
      <c r="T641" s="7" t="s">
        <v>84</v>
      </c>
      <c r="U641" s="7" t="s">
        <v>85</v>
      </c>
      <c r="V641" s="7" t="s">
        <v>86</v>
      </c>
      <c r="W641" s="7">
        <v>5</v>
      </c>
      <c r="X641" s="7" t="s">
        <v>47</v>
      </c>
      <c r="Y641" s="7">
        <v>3</v>
      </c>
      <c r="Z641" s="7" t="s">
        <v>39</v>
      </c>
    </row>
    <row r="642" spans="1:26" x14ac:dyDescent="0.35">
      <c r="A642" s="7" t="s">
        <v>1193</v>
      </c>
      <c r="B642" s="8">
        <v>45798</v>
      </c>
      <c r="C642" s="7" t="s">
        <v>1194</v>
      </c>
      <c r="D642" s="7" t="s">
        <v>42</v>
      </c>
      <c r="E642" s="7" t="s">
        <v>43</v>
      </c>
      <c r="F642" s="7">
        <v>46</v>
      </c>
      <c r="G642" s="7" t="s">
        <v>51</v>
      </c>
      <c r="H642" s="7" t="s">
        <v>52</v>
      </c>
      <c r="I642" s="7" t="s">
        <v>51</v>
      </c>
      <c r="J642" s="7" t="s">
        <v>32</v>
      </c>
      <c r="K642" s="7">
        <v>1</v>
      </c>
      <c r="L642" s="7">
        <v>4128</v>
      </c>
      <c r="M642" s="7">
        <v>15</v>
      </c>
      <c r="N642" s="7">
        <v>619.20000000000005</v>
      </c>
      <c r="O642" s="7">
        <v>631.58000000000004</v>
      </c>
      <c r="P642" s="7">
        <v>70</v>
      </c>
      <c r="Q642" s="7">
        <v>4210.38</v>
      </c>
      <c r="R642" s="7" t="s">
        <v>33</v>
      </c>
      <c r="S642" s="7" t="s">
        <v>34</v>
      </c>
      <c r="T642" s="7" t="s">
        <v>95</v>
      </c>
      <c r="U642" s="7" t="s">
        <v>96</v>
      </c>
      <c r="V642" s="7" t="s">
        <v>57</v>
      </c>
      <c r="W642" s="7">
        <v>6</v>
      </c>
      <c r="X642" s="7" t="s">
        <v>38</v>
      </c>
      <c r="Y642" s="7">
        <v>4</v>
      </c>
      <c r="Z642" s="7" t="s">
        <v>58</v>
      </c>
    </row>
    <row r="643" spans="1:26" x14ac:dyDescent="0.35">
      <c r="A643" s="7" t="s">
        <v>1195</v>
      </c>
      <c r="B643" s="8">
        <v>45893</v>
      </c>
      <c r="C643" s="7" t="s">
        <v>538</v>
      </c>
      <c r="D643" s="7" t="s">
        <v>111</v>
      </c>
      <c r="E643" s="7" t="s">
        <v>29</v>
      </c>
      <c r="F643" s="7">
        <v>51</v>
      </c>
      <c r="G643" s="7" t="s">
        <v>51</v>
      </c>
      <c r="H643" s="7" t="s">
        <v>52</v>
      </c>
      <c r="I643" s="7" t="s">
        <v>51</v>
      </c>
      <c r="J643" s="7" t="s">
        <v>69</v>
      </c>
      <c r="K643" s="7">
        <v>3</v>
      </c>
      <c r="L643" s="7">
        <v>11238</v>
      </c>
      <c r="M643" s="7">
        <v>10</v>
      </c>
      <c r="N643" s="7">
        <v>3371.4</v>
      </c>
      <c r="O643" s="7">
        <v>5461.67</v>
      </c>
      <c r="P643" s="7">
        <v>201</v>
      </c>
      <c r="Q643" s="7">
        <v>36005.269999999997</v>
      </c>
      <c r="R643" s="7" t="s">
        <v>83</v>
      </c>
      <c r="S643" s="7" t="s">
        <v>63</v>
      </c>
      <c r="T643" s="7" t="s">
        <v>35</v>
      </c>
      <c r="U643" s="7" t="s">
        <v>36</v>
      </c>
      <c r="V643" s="7" t="s">
        <v>37</v>
      </c>
      <c r="W643" s="7">
        <v>5</v>
      </c>
      <c r="X643" s="7" t="s">
        <v>38</v>
      </c>
      <c r="Y643" s="7">
        <v>1</v>
      </c>
      <c r="Z643" s="7" t="s">
        <v>58</v>
      </c>
    </row>
    <row r="644" spans="1:26" x14ac:dyDescent="0.35">
      <c r="A644" s="7" t="s">
        <v>1196</v>
      </c>
      <c r="B644" s="8">
        <v>46014</v>
      </c>
      <c r="C644" s="7" t="s">
        <v>243</v>
      </c>
      <c r="D644" s="7" t="s">
        <v>80</v>
      </c>
      <c r="E644" s="7" t="s">
        <v>29</v>
      </c>
      <c r="F644" s="7">
        <v>38</v>
      </c>
      <c r="G644" s="7" t="s">
        <v>30</v>
      </c>
      <c r="H644" s="7" t="s">
        <v>31</v>
      </c>
      <c r="I644" s="7" t="s">
        <v>30</v>
      </c>
      <c r="J644" s="7" t="s">
        <v>69</v>
      </c>
      <c r="K644" s="7">
        <v>2</v>
      </c>
      <c r="L644" s="7">
        <v>46694</v>
      </c>
      <c r="M644" s="7">
        <v>10</v>
      </c>
      <c r="N644" s="7">
        <v>9338.7999999999993</v>
      </c>
      <c r="O644" s="7">
        <v>15128.86</v>
      </c>
      <c r="P644" s="7">
        <v>86</v>
      </c>
      <c r="Q644" s="7">
        <v>99264.06</v>
      </c>
      <c r="R644" s="7" t="s">
        <v>83</v>
      </c>
      <c r="S644" s="7" t="s">
        <v>34</v>
      </c>
      <c r="T644" s="7" t="s">
        <v>76</v>
      </c>
      <c r="U644" s="7" t="s">
        <v>77</v>
      </c>
      <c r="V644" s="7" t="s">
        <v>57</v>
      </c>
      <c r="W644" s="7">
        <v>6</v>
      </c>
      <c r="X644" s="7" t="s">
        <v>38</v>
      </c>
      <c r="Y644" s="7">
        <v>4</v>
      </c>
      <c r="Z644" s="7" t="s">
        <v>91</v>
      </c>
    </row>
    <row r="645" spans="1:26" x14ac:dyDescent="0.35">
      <c r="A645" s="7" t="s">
        <v>1197</v>
      </c>
      <c r="B645" s="8">
        <v>46049</v>
      </c>
      <c r="C645" s="7" t="s">
        <v>1198</v>
      </c>
      <c r="D645" s="7" t="s">
        <v>61</v>
      </c>
      <c r="E645" s="7" t="s">
        <v>29</v>
      </c>
      <c r="F645" s="7">
        <v>35</v>
      </c>
      <c r="G645" s="7" t="s">
        <v>94</v>
      </c>
      <c r="H645" s="7" t="s">
        <v>31</v>
      </c>
      <c r="I645" s="7" t="s">
        <v>94</v>
      </c>
      <c r="J645" s="7" t="s">
        <v>62</v>
      </c>
      <c r="K645" s="7">
        <v>5</v>
      </c>
      <c r="L645" s="7">
        <v>34344</v>
      </c>
      <c r="M645" s="7">
        <v>20</v>
      </c>
      <c r="N645" s="7">
        <v>34344</v>
      </c>
      <c r="O645" s="7">
        <v>24727.68</v>
      </c>
      <c r="P645" s="7">
        <v>473</v>
      </c>
      <c r="Q645" s="7">
        <v>162576.68</v>
      </c>
      <c r="R645" s="7" t="s">
        <v>33</v>
      </c>
      <c r="S645" s="7" t="s">
        <v>63</v>
      </c>
      <c r="T645" s="7" t="s">
        <v>103</v>
      </c>
      <c r="U645" s="7" t="s">
        <v>103</v>
      </c>
      <c r="V645" s="7" t="s">
        <v>57</v>
      </c>
      <c r="W645" s="7">
        <v>5</v>
      </c>
      <c r="X645" s="7" t="s">
        <v>47</v>
      </c>
      <c r="Y645" s="7">
        <v>5</v>
      </c>
      <c r="Z645" s="7" t="s">
        <v>58</v>
      </c>
    </row>
    <row r="646" spans="1:26" x14ac:dyDescent="0.35">
      <c r="A646" s="7" t="s">
        <v>1199</v>
      </c>
      <c r="B646" s="8">
        <v>46107</v>
      </c>
      <c r="C646" s="7" t="s">
        <v>1200</v>
      </c>
      <c r="D646" s="7" t="s">
        <v>42</v>
      </c>
      <c r="E646" s="7" t="s">
        <v>43</v>
      </c>
      <c r="F646" s="7">
        <v>22</v>
      </c>
      <c r="G646" s="7" t="s">
        <v>134</v>
      </c>
      <c r="H646" s="7" t="s">
        <v>31</v>
      </c>
      <c r="I646" s="7" t="s">
        <v>134</v>
      </c>
      <c r="J646" s="7" t="s">
        <v>75</v>
      </c>
      <c r="K646" s="7">
        <v>2</v>
      </c>
      <c r="L646" s="7">
        <v>36921</v>
      </c>
      <c r="M646" s="7">
        <v>20</v>
      </c>
      <c r="N646" s="7">
        <v>14768.4</v>
      </c>
      <c r="O646" s="7">
        <v>10633.25</v>
      </c>
      <c r="P646" s="7">
        <v>288</v>
      </c>
      <c r="Q646" s="7">
        <v>69994.850000000006</v>
      </c>
      <c r="R646" s="7" t="s">
        <v>54</v>
      </c>
      <c r="S646" s="7" t="s">
        <v>63</v>
      </c>
      <c r="T646" s="7" t="s">
        <v>55</v>
      </c>
      <c r="U646" s="7" t="s">
        <v>56</v>
      </c>
      <c r="V646" s="7" t="s">
        <v>57</v>
      </c>
      <c r="W646" s="7">
        <v>7</v>
      </c>
      <c r="X646" s="7" t="s">
        <v>47</v>
      </c>
      <c r="Y646" s="7">
        <v>5</v>
      </c>
      <c r="Z646" s="7" t="s">
        <v>58</v>
      </c>
    </row>
    <row r="647" spans="1:26" x14ac:dyDescent="0.35">
      <c r="A647" s="7" t="s">
        <v>1201</v>
      </c>
      <c r="B647" s="8">
        <v>45830</v>
      </c>
      <c r="C647" s="7" t="s">
        <v>310</v>
      </c>
      <c r="D647" s="7" t="s">
        <v>61</v>
      </c>
      <c r="E647" s="7" t="s">
        <v>29</v>
      </c>
      <c r="F647" s="7">
        <v>34</v>
      </c>
      <c r="G647" s="7" t="s">
        <v>30</v>
      </c>
      <c r="H647" s="7" t="s">
        <v>31</v>
      </c>
      <c r="I647" s="7" t="s">
        <v>30</v>
      </c>
      <c r="J647" s="7" t="s">
        <v>112</v>
      </c>
      <c r="K647" s="7">
        <v>3</v>
      </c>
      <c r="L647" s="7">
        <v>4374</v>
      </c>
      <c r="M647" s="7">
        <v>20</v>
      </c>
      <c r="N647" s="7">
        <v>2624.4</v>
      </c>
      <c r="O647" s="7">
        <v>1889.57</v>
      </c>
      <c r="P647" s="7">
        <v>36</v>
      </c>
      <c r="Q647" s="7">
        <v>12423.17</v>
      </c>
      <c r="R647" s="7" t="s">
        <v>83</v>
      </c>
      <c r="S647" s="7" t="s">
        <v>63</v>
      </c>
      <c r="T647" s="7" t="s">
        <v>55</v>
      </c>
      <c r="U647" s="7" t="s">
        <v>56</v>
      </c>
      <c r="V647" s="7" t="s">
        <v>57</v>
      </c>
      <c r="W647" s="7">
        <v>9</v>
      </c>
      <c r="X647" s="7" t="s">
        <v>47</v>
      </c>
      <c r="Y647" s="7">
        <v>1</v>
      </c>
      <c r="Z647" s="7" t="s">
        <v>91</v>
      </c>
    </row>
    <row r="648" spans="1:26" x14ac:dyDescent="0.35">
      <c r="A648" s="7" t="s">
        <v>1202</v>
      </c>
      <c r="B648" s="8">
        <v>45948</v>
      </c>
      <c r="C648" s="7" t="s">
        <v>1152</v>
      </c>
      <c r="D648" s="7" t="s">
        <v>80</v>
      </c>
      <c r="E648" s="7" t="s">
        <v>29</v>
      </c>
      <c r="F648" s="7">
        <v>24</v>
      </c>
      <c r="G648" s="7" t="s">
        <v>74</v>
      </c>
      <c r="H648" s="7" t="s">
        <v>31</v>
      </c>
      <c r="I648" s="7" t="s">
        <v>74</v>
      </c>
      <c r="J648" s="7" t="s">
        <v>102</v>
      </c>
      <c r="K648" s="7">
        <v>5</v>
      </c>
      <c r="L648" s="7">
        <v>31044</v>
      </c>
      <c r="M648" s="7">
        <v>20</v>
      </c>
      <c r="N648" s="7">
        <v>31044</v>
      </c>
      <c r="O648" s="7">
        <v>22351.68</v>
      </c>
      <c r="P648" s="7">
        <v>403</v>
      </c>
      <c r="Q648" s="7">
        <v>146930.68</v>
      </c>
      <c r="R648" s="7" t="s">
        <v>83</v>
      </c>
      <c r="S648" s="7" t="s">
        <v>34</v>
      </c>
      <c r="T648" s="7" t="s">
        <v>76</v>
      </c>
      <c r="U648" s="7" t="s">
        <v>77</v>
      </c>
      <c r="V648" s="7" t="s">
        <v>57</v>
      </c>
      <c r="W648" s="7">
        <v>5</v>
      </c>
      <c r="X648" s="7" t="s">
        <v>47</v>
      </c>
      <c r="Y648" s="7">
        <v>2</v>
      </c>
      <c r="Z648" s="7" t="s">
        <v>47</v>
      </c>
    </row>
    <row r="649" spans="1:26" x14ac:dyDescent="0.35">
      <c r="A649" s="7" t="s">
        <v>1203</v>
      </c>
      <c r="B649" s="8">
        <v>45786</v>
      </c>
      <c r="C649" s="7" t="s">
        <v>184</v>
      </c>
      <c r="D649" s="7" t="s">
        <v>111</v>
      </c>
      <c r="E649" s="7" t="s">
        <v>43</v>
      </c>
      <c r="F649" s="7">
        <v>57</v>
      </c>
      <c r="G649" s="7" t="s">
        <v>67</v>
      </c>
      <c r="H649" s="7" t="s">
        <v>68</v>
      </c>
      <c r="I649" s="7" t="s">
        <v>67</v>
      </c>
      <c r="J649" s="7" t="s">
        <v>69</v>
      </c>
      <c r="K649" s="7">
        <v>3</v>
      </c>
      <c r="L649" s="7">
        <v>43444</v>
      </c>
      <c r="M649" s="7">
        <v>0</v>
      </c>
      <c r="N649" s="7">
        <v>0</v>
      </c>
      <c r="O649" s="7">
        <v>23459.759999999998</v>
      </c>
      <c r="P649" s="7">
        <v>238</v>
      </c>
      <c r="Q649" s="7">
        <v>154029.76000000001</v>
      </c>
      <c r="R649" s="7" t="s">
        <v>33</v>
      </c>
      <c r="S649" s="7" t="s">
        <v>34</v>
      </c>
      <c r="T649" s="7" t="s">
        <v>46</v>
      </c>
      <c r="U649" s="7" t="s">
        <v>36</v>
      </c>
      <c r="V649" s="7" t="s">
        <v>37</v>
      </c>
      <c r="W649" s="7">
        <v>10</v>
      </c>
      <c r="X649" s="7" t="s">
        <v>38</v>
      </c>
      <c r="Y649" s="7">
        <v>4</v>
      </c>
      <c r="Z649" s="7" t="s">
        <v>91</v>
      </c>
    </row>
    <row r="650" spans="1:26" x14ac:dyDescent="0.35">
      <c r="A650" s="7" t="s">
        <v>1204</v>
      </c>
      <c r="B650" s="8">
        <v>46059</v>
      </c>
      <c r="C650" s="7" t="s">
        <v>971</v>
      </c>
      <c r="D650" s="7" t="s">
        <v>66</v>
      </c>
      <c r="E650" s="7" t="s">
        <v>29</v>
      </c>
      <c r="F650" s="7">
        <v>41</v>
      </c>
      <c r="G650" s="7" t="s">
        <v>44</v>
      </c>
      <c r="H650" s="7" t="s">
        <v>31</v>
      </c>
      <c r="I650" s="7" t="s">
        <v>44</v>
      </c>
      <c r="J650" s="7" t="s">
        <v>32</v>
      </c>
      <c r="K650" s="7">
        <v>2</v>
      </c>
      <c r="L650" s="7">
        <v>38898</v>
      </c>
      <c r="M650" s="7">
        <v>10</v>
      </c>
      <c r="N650" s="7">
        <v>7779.6</v>
      </c>
      <c r="O650" s="7">
        <v>12602.95</v>
      </c>
      <c r="P650" s="7">
        <v>277</v>
      </c>
      <c r="Q650" s="7">
        <v>82896.350000000006</v>
      </c>
      <c r="R650" s="7" t="s">
        <v>33</v>
      </c>
      <c r="S650" s="7" t="s">
        <v>34</v>
      </c>
      <c r="T650" s="7" t="s">
        <v>55</v>
      </c>
      <c r="U650" s="7" t="s">
        <v>56</v>
      </c>
      <c r="V650" s="7" t="s">
        <v>57</v>
      </c>
      <c r="W650" s="7">
        <v>10</v>
      </c>
      <c r="X650" s="7" t="s">
        <v>38</v>
      </c>
      <c r="Y650" s="7">
        <v>1</v>
      </c>
      <c r="Z650" s="7" t="s">
        <v>91</v>
      </c>
    </row>
    <row r="651" spans="1:26" x14ac:dyDescent="0.35">
      <c r="A651" s="7" t="s">
        <v>1205</v>
      </c>
      <c r="B651" s="8">
        <v>45773</v>
      </c>
      <c r="C651" s="7" t="s">
        <v>1097</v>
      </c>
      <c r="D651" s="7" t="s">
        <v>42</v>
      </c>
      <c r="E651" s="7" t="s">
        <v>43</v>
      </c>
      <c r="F651" s="7">
        <v>51</v>
      </c>
      <c r="G651" s="7" t="s">
        <v>90</v>
      </c>
      <c r="H651" s="7" t="s">
        <v>31</v>
      </c>
      <c r="I651" s="7" t="s">
        <v>90</v>
      </c>
      <c r="J651" s="7" t="s">
        <v>32</v>
      </c>
      <c r="K651" s="7">
        <v>3</v>
      </c>
      <c r="L651" s="7">
        <v>25634</v>
      </c>
      <c r="M651" s="7">
        <v>20</v>
      </c>
      <c r="N651" s="7">
        <v>15380.4</v>
      </c>
      <c r="O651" s="7">
        <v>11073.89</v>
      </c>
      <c r="P651" s="7">
        <v>490</v>
      </c>
      <c r="Q651" s="7">
        <v>73085.490000000005</v>
      </c>
      <c r="R651" s="7" t="s">
        <v>33</v>
      </c>
      <c r="S651" s="7" t="s">
        <v>34</v>
      </c>
      <c r="T651" s="7" t="s">
        <v>70</v>
      </c>
      <c r="U651" s="7" t="s">
        <v>56</v>
      </c>
      <c r="V651" s="7" t="s">
        <v>57</v>
      </c>
      <c r="W651" s="7">
        <v>10</v>
      </c>
      <c r="X651" s="7" t="s">
        <v>38</v>
      </c>
      <c r="Y651" s="7">
        <v>1</v>
      </c>
      <c r="Z651" s="7" t="s">
        <v>47</v>
      </c>
    </row>
    <row r="652" spans="1:26" x14ac:dyDescent="0.35">
      <c r="A652" s="7" t="s">
        <v>1206</v>
      </c>
      <c r="B652" s="8">
        <v>45872</v>
      </c>
      <c r="C652" s="7" t="s">
        <v>1207</v>
      </c>
      <c r="D652" s="7" t="s">
        <v>108</v>
      </c>
      <c r="E652" s="7" t="s">
        <v>43</v>
      </c>
      <c r="F652" s="7">
        <v>36</v>
      </c>
      <c r="G652" s="7" t="s">
        <v>74</v>
      </c>
      <c r="H652" s="7" t="s">
        <v>31</v>
      </c>
      <c r="I652" s="7" t="s">
        <v>74</v>
      </c>
      <c r="J652" s="7" t="s">
        <v>69</v>
      </c>
      <c r="K652" s="7">
        <v>1</v>
      </c>
      <c r="L652" s="7">
        <v>18070</v>
      </c>
      <c r="M652" s="7">
        <v>5</v>
      </c>
      <c r="N652" s="7">
        <v>903.5</v>
      </c>
      <c r="O652" s="7">
        <v>3089.97</v>
      </c>
      <c r="P652" s="7">
        <v>495</v>
      </c>
      <c r="Q652" s="7">
        <v>20751.47</v>
      </c>
      <c r="R652" s="7" t="s">
        <v>83</v>
      </c>
      <c r="S652" s="7" t="s">
        <v>34</v>
      </c>
      <c r="T652" s="7" t="s">
        <v>70</v>
      </c>
      <c r="U652" s="7" t="s">
        <v>56</v>
      </c>
      <c r="V652" s="7" t="s">
        <v>57</v>
      </c>
      <c r="W652" s="7">
        <v>6</v>
      </c>
      <c r="X652" s="7" t="s">
        <v>38</v>
      </c>
      <c r="Y652" s="7">
        <v>4</v>
      </c>
      <c r="Z652" s="7" t="s">
        <v>39</v>
      </c>
    </row>
    <row r="653" spans="1:26" x14ac:dyDescent="0.35">
      <c r="A653" s="7" t="s">
        <v>1208</v>
      </c>
      <c r="B653" s="8">
        <v>46090</v>
      </c>
      <c r="C653" s="7" t="s">
        <v>528</v>
      </c>
      <c r="D653" s="7" t="s">
        <v>61</v>
      </c>
      <c r="E653" s="7" t="s">
        <v>43</v>
      </c>
      <c r="F653" s="7">
        <v>56</v>
      </c>
      <c r="G653" s="7" t="s">
        <v>44</v>
      </c>
      <c r="H653" s="7" t="s">
        <v>31</v>
      </c>
      <c r="I653" s="7" t="s">
        <v>44</v>
      </c>
      <c r="J653" s="7" t="s">
        <v>62</v>
      </c>
      <c r="K653" s="7">
        <v>1</v>
      </c>
      <c r="L653" s="7">
        <v>25503</v>
      </c>
      <c r="M653" s="7">
        <v>15</v>
      </c>
      <c r="N653" s="7">
        <v>3825.45</v>
      </c>
      <c r="O653" s="7">
        <v>3901.96</v>
      </c>
      <c r="P653" s="7">
        <v>372</v>
      </c>
      <c r="Q653" s="7">
        <v>25951.51</v>
      </c>
      <c r="R653" s="7" t="s">
        <v>83</v>
      </c>
      <c r="S653" s="7" t="s">
        <v>63</v>
      </c>
      <c r="T653" s="7" t="s">
        <v>70</v>
      </c>
      <c r="U653" s="7" t="s">
        <v>56</v>
      </c>
      <c r="V653" s="7" t="s">
        <v>57</v>
      </c>
      <c r="W653" s="7">
        <v>1</v>
      </c>
      <c r="X653" s="7" t="s">
        <v>47</v>
      </c>
      <c r="Y653" s="7">
        <v>2</v>
      </c>
      <c r="Z653" s="7" t="s">
        <v>47</v>
      </c>
    </row>
    <row r="654" spans="1:26" x14ac:dyDescent="0.35">
      <c r="A654" s="7" t="s">
        <v>1209</v>
      </c>
      <c r="B654" s="8">
        <v>45838</v>
      </c>
      <c r="C654" s="7" t="s">
        <v>438</v>
      </c>
      <c r="D654" s="7" t="s">
        <v>61</v>
      </c>
      <c r="E654" s="7" t="s">
        <v>29</v>
      </c>
      <c r="F654" s="7">
        <v>48</v>
      </c>
      <c r="G654" s="7" t="s">
        <v>90</v>
      </c>
      <c r="H654" s="7" t="s">
        <v>31</v>
      </c>
      <c r="I654" s="7" t="s">
        <v>90</v>
      </c>
      <c r="J654" s="7" t="s">
        <v>53</v>
      </c>
      <c r="K654" s="7">
        <v>3</v>
      </c>
      <c r="L654" s="7">
        <v>23347</v>
      </c>
      <c r="M654" s="7">
        <v>20</v>
      </c>
      <c r="N654" s="7">
        <v>14008.2</v>
      </c>
      <c r="O654" s="7">
        <v>10085.9</v>
      </c>
      <c r="P654" s="7">
        <v>18</v>
      </c>
      <c r="Q654" s="7">
        <v>66136.7</v>
      </c>
      <c r="R654" s="7" t="s">
        <v>83</v>
      </c>
      <c r="S654" s="7" t="s">
        <v>34</v>
      </c>
      <c r="T654" s="7" t="s">
        <v>76</v>
      </c>
      <c r="U654" s="7" t="s">
        <v>77</v>
      </c>
      <c r="V654" s="7" t="s">
        <v>57</v>
      </c>
      <c r="W654" s="7">
        <v>4</v>
      </c>
      <c r="X654" s="7" t="s">
        <v>38</v>
      </c>
      <c r="Y654" s="7">
        <v>2</v>
      </c>
      <c r="Z654" s="7" t="s">
        <v>91</v>
      </c>
    </row>
    <row r="655" spans="1:26" x14ac:dyDescent="0.35">
      <c r="A655" s="7" t="s">
        <v>1210</v>
      </c>
      <c r="B655" s="8">
        <v>45776</v>
      </c>
      <c r="C655" s="7" t="s">
        <v>408</v>
      </c>
      <c r="D655" s="7" t="s">
        <v>73</v>
      </c>
      <c r="E655" s="7" t="s">
        <v>43</v>
      </c>
      <c r="F655" s="7">
        <v>37</v>
      </c>
      <c r="G655" s="7" t="s">
        <v>139</v>
      </c>
      <c r="H655" s="7" t="s">
        <v>31</v>
      </c>
      <c r="I655" s="7" t="s">
        <v>139</v>
      </c>
      <c r="J655" s="7" t="s">
        <v>201</v>
      </c>
      <c r="K655" s="7">
        <v>3</v>
      </c>
      <c r="L655" s="7">
        <v>34998</v>
      </c>
      <c r="M655" s="7">
        <v>0</v>
      </c>
      <c r="N655" s="7">
        <v>0</v>
      </c>
      <c r="O655" s="7">
        <v>18898.919999999998</v>
      </c>
      <c r="P655" s="7">
        <v>218</v>
      </c>
      <c r="Q655" s="7">
        <v>124110.92</v>
      </c>
      <c r="R655" s="7" t="s">
        <v>83</v>
      </c>
      <c r="S655" s="7" t="s">
        <v>34</v>
      </c>
      <c r="T655" s="7" t="s">
        <v>55</v>
      </c>
      <c r="U655" s="7" t="s">
        <v>56</v>
      </c>
      <c r="V655" s="7" t="s">
        <v>57</v>
      </c>
      <c r="W655" s="7">
        <v>3</v>
      </c>
      <c r="X655" s="7" t="s">
        <v>47</v>
      </c>
      <c r="Y655" s="7">
        <v>5</v>
      </c>
      <c r="Z655" s="7" t="s">
        <v>47</v>
      </c>
    </row>
    <row r="656" spans="1:26" x14ac:dyDescent="0.35">
      <c r="A656" s="7" t="s">
        <v>1211</v>
      </c>
      <c r="B656" s="8">
        <v>45768</v>
      </c>
      <c r="C656" s="7" t="s">
        <v>425</v>
      </c>
      <c r="D656" s="7" t="s">
        <v>73</v>
      </c>
      <c r="E656" s="7" t="s">
        <v>43</v>
      </c>
      <c r="F656" s="7">
        <v>60</v>
      </c>
      <c r="G656" s="7" t="s">
        <v>99</v>
      </c>
      <c r="H656" s="7" t="s">
        <v>52</v>
      </c>
      <c r="I656" s="7" t="s">
        <v>99</v>
      </c>
      <c r="J656" s="7" t="s">
        <v>112</v>
      </c>
      <c r="K656" s="7">
        <v>2</v>
      </c>
      <c r="L656" s="7">
        <v>20237</v>
      </c>
      <c r="M656" s="7">
        <v>20</v>
      </c>
      <c r="N656" s="7">
        <v>8094.8</v>
      </c>
      <c r="O656" s="7">
        <v>5828.26</v>
      </c>
      <c r="P656" s="7">
        <v>329</v>
      </c>
      <c r="Q656" s="7">
        <v>38536.46</v>
      </c>
      <c r="R656" s="7" t="s">
        <v>54</v>
      </c>
      <c r="S656" s="7" t="s">
        <v>34</v>
      </c>
      <c r="T656" s="7" t="s">
        <v>76</v>
      </c>
      <c r="U656" s="7" t="s">
        <v>77</v>
      </c>
      <c r="V656" s="7" t="s">
        <v>57</v>
      </c>
      <c r="W656" s="7">
        <v>3</v>
      </c>
      <c r="X656" s="7" t="s">
        <v>47</v>
      </c>
      <c r="Y656" s="7">
        <v>4</v>
      </c>
      <c r="Z656" s="7" t="s">
        <v>91</v>
      </c>
    </row>
    <row r="657" spans="1:26" x14ac:dyDescent="0.35">
      <c r="A657" s="7" t="s">
        <v>1212</v>
      </c>
      <c r="B657" s="8">
        <v>45933</v>
      </c>
      <c r="C657" s="7" t="s">
        <v>129</v>
      </c>
      <c r="D657" s="7" t="s">
        <v>28</v>
      </c>
      <c r="E657" s="7" t="s">
        <v>29</v>
      </c>
      <c r="F657" s="7">
        <v>30</v>
      </c>
      <c r="G657" s="7" t="s">
        <v>134</v>
      </c>
      <c r="H657" s="7" t="s">
        <v>31</v>
      </c>
      <c r="I657" s="7" t="s">
        <v>134</v>
      </c>
      <c r="J657" s="7" t="s">
        <v>32</v>
      </c>
      <c r="K657" s="7">
        <v>5</v>
      </c>
      <c r="L657" s="7">
        <v>48600</v>
      </c>
      <c r="M657" s="7">
        <v>15</v>
      </c>
      <c r="N657" s="7">
        <v>36450</v>
      </c>
      <c r="O657" s="7">
        <v>37179</v>
      </c>
      <c r="P657" s="7">
        <v>201</v>
      </c>
      <c r="Q657" s="7">
        <v>243930</v>
      </c>
      <c r="R657" s="7" t="s">
        <v>83</v>
      </c>
      <c r="S657" s="7" t="s">
        <v>63</v>
      </c>
      <c r="T657" s="7" t="s">
        <v>46</v>
      </c>
      <c r="U657" s="7" t="s">
        <v>36</v>
      </c>
      <c r="V657" s="7" t="s">
        <v>37</v>
      </c>
      <c r="W657" s="7">
        <v>8</v>
      </c>
      <c r="X657" s="7" t="s">
        <v>38</v>
      </c>
      <c r="Y657" s="7">
        <v>1</v>
      </c>
      <c r="Z657" s="7" t="s">
        <v>39</v>
      </c>
    </row>
    <row r="658" spans="1:26" x14ac:dyDescent="0.35">
      <c r="A658" s="7" t="s">
        <v>1213</v>
      </c>
      <c r="B658" s="8">
        <v>45941</v>
      </c>
      <c r="C658" s="7" t="s">
        <v>1214</v>
      </c>
      <c r="D658" s="7" t="s">
        <v>89</v>
      </c>
      <c r="E658" s="7" t="s">
        <v>29</v>
      </c>
      <c r="F658" s="7">
        <v>32</v>
      </c>
      <c r="G658" s="7" t="s">
        <v>30</v>
      </c>
      <c r="H658" s="7" t="s">
        <v>31</v>
      </c>
      <c r="I658" s="7" t="s">
        <v>30</v>
      </c>
      <c r="J658" s="7" t="s">
        <v>69</v>
      </c>
      <c r="K658" s="7">
        <v>5</v>
      </c>
      <c r="L658" s="7">
        <v>22607</v>
      </c>
      <c r="M658" s="7">
        <v>15</v>
      </c>
      <c r="N658" s="7">
        <v>16955.25</v>
      </c>
      <c r="O658" s="7">
        <v>17294.349999999999</v>
      </c>
      <c r="P658" s="7">
        <v>90</v>
      </c>
      <c r="Q658" s="7">
        <v>113464.1</v>
      </c>
      <c r="R658" s="7" t="s">
        <v>54</v>
      </c>
      <c r="S658" s="7" t="s">
        <v>34</v>
      </c>
      <c r="T658" s="7" t="s">
        <v>35</v>
      </c>
      <c r="U658" s="7" t="s">
        <v>36</v>
      </c>
      <c r="V658" s="7" t="s">
        <v>37</v>
      </c>
      <c r="W658" s="7">
        <v>6</v>
      </c>
      <c r="X658" s="7" t="s">
        <v>38</v>
      </c>
      <c r="Y658" s="7">
        <v>5</v>
      </c>
      <c r="Z658" s="7" t="s">
        <v>91</v>
      </c>
    </row>
    <row r="659" spans="1:26" x14ac:dyDescent="0.35">
      <c r="A659" s="7" t="s">
        <v>1215</v>
      </c>
      <c r="B659" s="8">
        <v>45935</v>
      </c>
      <c r="C659" s="7" t="s">
        <v>1216</v>
      </c>
      <c r="D659" s="7" t="s">
        <v>61</v>
      </c>
      <c r="E659" s="7" t="s">
        <v>43</v>
      </c>
      <c r="F659" s="7">
        <v>19</v>
      </c>
      <c r="G659" s="7" t="s">
        <v>94</v>
      </c>
      <c r="H659" s="7" t="s">
        <v>31</v>
      </c>
      <c r="I659" s="7" t="s">
        <v>94</v>
      </c>
      <c r="J659" s="7" t="s">
        <v>69</v>
      </c>
      <c r="K659" s="7">
        <v>3</v>
      </c>
      <c r="L659" s="7">
        <v>35119</v>
      </c>
      <c r="M659" s="7">
        <v>10</v>
      </c>
      <c r="N659" s="7">
        <v>10535.7</v>
      </c>
      <c r="O659" s="7">
        <v>17067.830000000002</v>
      </c>
      <c r="P659" s="7">
        <v>267</v>
      </c>
      <c r="Q659" s="7">
        <v>112156.13</v>
      </c>
      <c r="R659" s="7" t="s">
        <v>45</v>
      </c>
      <c r="S659" s="7" t="s">
        <v>34</v>
      </c>
      <c r="T659" s="7" t="s">
        <v>76</v>
      </c>
      <c r="U659" s="7" t="s">
        <v>77</v>
      </c>
      <c r="V659" s="7" t="s">
        <v>57</v>
      </c>
      <c r="W659" s="7">
        <v>5</v>
      </c>
      <c r="X659" s="7" t="s">
        <v>47</v>
      </c>
      <c r="Y659" s="7">
        <v>2</v>
      </c>
      <c r="Z659" s="7" t="s">
        <v>91</v>
      </c>
    </row>
    <row r="660" spans="1:26" x14ac:dyDescent="0.35">
      <c r="A660" s="7" t="s">
        <v>1217</v>
      </c>
      <c r="B660" s="8">
        <v>46119</v>
      </c>
      <c r="C660" s="7" t="s">
        <v>977</v>
      </c>
      <c r="D660" s="7" t="s">
        <v>28</v>
      </c>
      <c r="E660" s="7" t="s">
        <v>29</v>
      </c>
      <c r="F660" s="7">
        <v>49</v>
      </c>
      <c r="G660" s="7" t="s">
        <v>90</v>
      </c>
      <c r="H660" s="7" t="s">
        <v>31</v>
      </c>
      <c r="I660" s="7" t="s">
        <v>90</v>
      </c>
      <c r="J660" s="7" t="s">
        <v>62</v>
      </c>
      <c r="K660" s="7">
        <v>1</v>
      </c>
      <c r="L660" s="7">
        <v>23303</v>
      </c>
      <c r="M660" s="7">
        <v>10</v>
      </c>
      <c r="N660" s="7">
        <v>2330.3000000000002</v>
      </c>
      <c r="O660" s="7">
        <v>3775.09</v>
      </c>
      <c r="P660" s="7">
        <v>211</v>
      </c>
      <c r="Q660" s="7">
        <v>24958.79</v>
      </c>
      <c r="R660" s="7" t="s">
        <v>54</v>
      </c>
      <c r="S660" s="7" t="s">
        <v>34</v>
      </c>
      <c r="T660" s="7" t="s">
        <v>103</v>
      </c>
      <c r="U660" s="7" t="s">
        <v>103</v>
      </c>
      <c r="V660" s="7" t="s">
        <v>57</v>
      </c>
      <c r="W660" s="7">
        <v>10</v>
      </c>
      <c r="X660" s="7" t="s">
        <v>47</v>
      </c>
      <c r="Y660" s="7">
        <v>5</v>
      </c>
      <c r="Z660" s="7" t="s">
        <v>39</v>
      </c>
    </row>
    <row r="661" spans="1:26" x14ac:dyDescent="0.35">
      <c r="A661" s="7" t="s">
        <v>1218</v>
      </c>
      <c r="B661" s="8">
        <v>45839</v>
      </c>
      <c r="C661" s="7" t="s">
        <v>445</v>
      </c>
      <c r="D661" s="7" t="s">
        <v>61</v>
      </c>
      <c r="E661" s="7" t="s">
        <v>43</v>
      </c>
      <c r="F661" s="7">
        <v>47</v>
      </c>
      <c r="G661" s="7" t="s">
        <v>90</v>
      </c>
      <c r="H661" s="7" t="s">
        <v>31</v>
      </c>
      <c r="I661" s="7" t="s">
        <v>90</v>
      </c>
      <c r="J661" s="7" t="s">
        <v>150</v>
      </c>
      <c r="K661" s="7">
        <v>2</v>
      </c>
      <c r="L661" s="7">
        <v>47952</v>
      </c>
      <c r="M661" s="7">
        <v>20</v>
      </c>
      <c r="N661" s="7">
        <v>19180.8</v>
      </c>
      <c r="O661" s="7">
        <v>13810.18</v>
      </c>
      <c r="P661" s="7">
        <v>396</v>
      </c>
      <c r="Q661" s="7">
        <v>90929.38</v>
      </c>
      <c r="R661" s="7" t="s">
        <v>83</v>
      </c>
      <c r="S661" s="7" t="s">
        <v>34</v>
      </c>
      <c r="T661" s="7" t="s">
        <v>46</v>
      </c>
      <c r="U661" s="7" t="s">
        <v>36</v>
      </c>
      <c r="V661" s="7" t="s">
        <v>37</v>
      </c>
      <c r="W661" s="7">
        <v>6</v>
      </c>
      <c r="X661" s="7" t="s">
        <v>38</v>
      </c>
      <c r="Y661" s="7">
        <v>4</v>
      </c>
      <c r="Z661" s="7" t="s">
        <v>91</v>
      </c>
    </row>
    <row r="662" spans="1:26" x14ac:dyDescent="0.35">
      <c r="A662" s="7" t="s">
        <v>1219</v>
      </c>
      <c r="B662" s="8">
        <v>45945</v>
      </c>
      <c r="C662" s="7" t="s">
        <v>680</v>
      </c>
      <c r="D662" s="7" t="s">
        <v>66</v>
      </c>
      <c r="E662" s="7" t="s">
        <v>43</v>
      </c>
      <c r="F662" s="7">
        <v>56</v>
      </c>
      <c r="G662" s="7" t="s">
        <v>30</v>
      </c>
      <c r="H662" s="7" t="s">
        <v>31</v>
      </c>
      <c r="I662" s="7" t="s">
        <v>30</v>
      </c>
      <c r="J662" s="7" t="s">
        <v>102</v>
      </c>
      <c r="K662" s="7">
        <v>5</v>
      </c>
      <c r="L662" s="7">
        <v>32236</v>
      </c>
      <c r="M662" s="7">
        <v>0</v>
      </c>
      <c r="N662" s="7">
        <v>0</v>
      </c>
      <c r="O662" s="7">
        <v>29012.400000000001</v>
      </c>
      <c r="P662" s="7">
        <v>327</v>
      </c>
      <c r="Q662" s="7">
        <v>190519.4</v>
      </c>
      <c r="R662" s="7" t="s">
        <v>54</v>
      </c>
      <c r="S662" s="7" t="s">
        <v>34</v>
      </c>
      <c r="T662" s="7" t="s">
        <v>55</v>
      </c>
      <c r="U662" s="7" t="s">
        <v>56</v>
      </c>
      <c r="V662" s="7" t="s">
        <v>57</v>
      </c>
      <c r="W662" s="7">
        <v>6</v>
      </c>
      <c r="X662" s="7" t="s">
        <v>38</v>
      </c>
      <c r="Y662" s="7">
        <v>4</v>
      </c>
      <c r="Z662" s="7" t="s">
        <v>47</v>
      </c>
    </row>
    <row r="663" spans="1:26" x14ac:dyDescent="0.35">
      <c r="A663" s="7" t="s">
        <v>1220</v>
      </c>
      <c r="B663" s="8">
        <v>45933</v>
      </c>
      <c r="C663" s="7" t="s">
        <v>279</v>
      </c>
      <c r="D663" s="7" t="s">
        <v>80</v>
      </c>
      <c r="E663" s="7" t="s">
        <v>43</v>
      </c>
      <c r="F663" s="7">
        <v>29</v>
      </c>
      <c r="G663" s="7" t="s">
        <v>90</v>
      </c>
      <c r="H663" s="7" t="s">
        <v>31</v>
      </c>
      <c r="I663" s="7" t="s">
        <v>90</v>
      </c>
      <c r="J663" s="7" t="s">
        <v>201</v>
      </c>
      <c r="K663" s="7">
        <v>1</v>
      </c>
      <c r="L663" s="7">
        <v>35972</v>
      </c>
      <c r="M663" s="7">
        <v>5</v>
      </c>
      <c r="N663" s="7">
        <v>1798.6</v>
      </c>
      <c r="O663" s="7">
        <v>6151.21</v>
      </c>
      <c r="P663" s="7">
        <v>96</v>
      </c>
      <c r="Q663" s="7">
        <v>40420.61</v>
      </c>
      <c r="R663" s="7" t="s">
        <v>54</v>
      </c>
      <c r="S663" s="7" t="s">
        <v>34</v>
      </c>
      <c r="T663" s="7" t="s">
        <v>84</v>
      </c>
      <c r="U663" s="7" t="s">
        <v>85</v>
      </c>
      <c r="V663" s="7" t="s">
        <v>86</v>
      </c>
      <c r="W663" s="7">
        <v>10</v>
      </c>
      <c r="X663" s="7" t="s">
        <v>38</v>
      </c>
      <c r="Y663" s="7">
        <v>4</v>
      </c>
      <c r="Z663" s="7" t="s">
        <v>47</v>
      </c>
    </row>
    <row r="664" spans="1:26" x14ac:dyDescent="0.35">
      <c r="A664" s="7" t="s">
        <v>1221</v>
      </c>
      <c r="B664" s="8">
        <v>46074</v>
      </c>
      <c r="C664" s="7" t="s">
        <v>1222</v>
      </c>
      <c r="D664" s="7" t="s">
        <v>50</v>
      </c>
      <c r="E664" s="7" t="s">
        <v>29</v>
      </c>
      <c r="F664" s="7">
        <v>34</v>
      </c>
      <c r="G664" s="7" t="s">
        <v>134</v>
      </c>
      <c r="H664" s="7" t="s">
        <v>31</v>
      </c>
      <c r="I664" s="7" t="s">
        <v>134</v>
      </c>
      <c r="J664" s="7" t="s">
        <v>32</v>
      </c>
      <c r="K664" s="7">
        <v>3</v>
      </c>
      <c r="L664" s="7">
        <v>43548</v>
      </c>
      <c r="M664" s="7">
        <v>10</v>
      </c>
      <c r="N664" s="7">
        <v>13064.4</v>
      </c>
      <c r="O664" s="7">
        <v>21164.33</v>
      </c>
      <c r="P664" s="7">
        <v>336</v>
      </c>
      <c r="Q664" s="7">
        <v>139079.93</v>
      </c>
      <c r="R664" s="7" t="s">
        <v>54</v>
      </c>
      <c r="S664" s="7" t="s">
        <v>34</v>
      </c>
      <c r="T664" s="7" t="s">
        <v>70</v>
      </c>
      <c r="U664" s="7" t="s">
        <v>56</v>
      </c>
      <c r="V664" s="7" t="s">
        <v>57</v>
      </c>
      <c r="W664" s="7">
        <v>8</v>
      </c>
      <c r="X664" s="7" t="s">
        <v>38</v>
      </c>
      <c r="Y664" s="7">
        <v>4</v>
      </c>
      <c r="Z664" s="7" t="s">
        <v>47</v>
      </c>
    </row>
    <row r="665" spans="1:26" x14ac:dyDescent="0.35">
      <c r="A665" s="7" t="s">
        <v>1223</v>
      </c>
      <c r="B665" s="8">
        <v>46090</v>
      </c>
      <c r="C665" s="7" t="s">
        <v>1224</v>
      </c>
      <c r="D665" s="7" t="s">
        <v>108</v>
      </c>
      <c r="E665" s="7" t="s">
        <v>29</v>
      </c>
      <c r="F665" s="7">
        <v>54</v>
      </c>
      <c r="G665" s="7" t="s">
        <v>74</v>
      </c>
      <c r="H665" s="7" t="s">
        <v>31</v>
      </c>
      <c r="I665" s="7" t="s">
        <v>74</v>
      </c>
      <c r="J665" s="7" t="s">
        <v>75</v>
      </c>
      <c r="K665" s="7">
        <v>4</v>
      </c>
      <c r="L665" s="7">
        <v>7915</v>
      </c>
      <c r="M665" s="7">
        <v>10</v>
      </c>
      <c r="N665" s="7">
        <v>3166</v>
      </c>
      <c r="O665" s="7">
        <v>5128.92</v>
      </c>
      <c r="P665" s="7">
        <v>361</v>
      </c>
      <c r="Q665" s="7">
        <v>33983.919999999998</v>
      </c>
      <c r="R665" s="7" t="s">
        <v>33</v>
      </c>
      <c r="S665" s="7" t="s">
        <v>34</v>
      </c>
      <c r="T665" s="7" t="s">
        <v>84</v>
      </c>
      <c r="U665" s="7" t="s">
        <v>85</v>
      </c>
      <c r="V665" s="7" t="s">
        <v>86</v>
      </c>
      <c r="W665" s="7">
        <v>5</v>
      </c>
      <c r="X665" s="7" t="s">
        <v>47</v>
      </c>
      <c r="Y665" s="7">
        <v>1</v>
      </c>
      <c r="Z665" s="7" t="s">
        <v>47</v>
      </c>
    </row>
    <row r="666" spans="1:26" x14ac:dyDescent="0.35">
      <c r="A666" s="7" t="s">
        <v>1225</v>
      </c>
      <c r="B666" s="8">
        <v>45905</v>
      </c>
      <c r="C666" s="7" t="s">
        <v>1226</v>
      </c>
      <c r="D666" s="7" t="s">
        <v>89</v>
      </c>
      <c r="E666" s="7" t="s">
        <v>43</v>
      </c>
      <c r="F666" s="7">
        <v>45</v>
      </c>
      <c r="G666" s="7" t="s">
        <v>139</v>
      </c>
      <c r="H666" s="7" t="s">
        <v>31</v>
      </c>
      <c r="I666" s="7" t="s">
        <v>139</v>
      </c>
      <c r="J666" s="7" t="s">
        <v>102</v>
      </c>
      <c r="K666" s="7">
        <v>3</v>
      </c>
      <c r="L666" s="7">
        <v>3759</v>
      </c>
      <c r="M666" s="7">
        <v>0</v>
      </c>
      <c r="N666" s="7">
        <v>0</v>
      </c>
      <c r="O666" s="7">
        <v>2029.86</v>
      </c>
      <c r="P666" s="7">
        <v>446</v>
      </c>
      <c r="Q666" s="7">
        <v>13752.86</v>
      </c>
      <c r="R666" s="7" t="s">
        <v>45</v>
      </c>
      <c r="S666" s="7" t="s">
        <v>34</v>
      </c>
      <c r="T666" s="7" t="s">
        <v>76</v>
      </c>
      <c r="U666" s="7" t="s">
        <v>77</v>
      </c>
      <c r="V666" s="7" t="s">
        <v>57</v>
      </c>
      <c r="W666" s="7">
        <v>4</v>
      </c>
      <c r="X666" s="7" t="s">
        <v>38</v>
      </c>
      <c r="Y666" s="7">
        <v>4</v>
      </c>
      <c r="Z666" s="7" t="s">
        <v>39</v>
      </c>
    </row>
    <row r="667" spans="1:26" x14ac:dyDescent="0.35">
      <c r="A667" s="7" t="s">
        <v>1227</v>
      </c>
      <c r="B667" s="8">
        <v>46101</v>
      </c>
      <c r="C667" s="7" t="s">
        <v>1077</v>
      </c>
      <c r="D667" s="7" t="s">
        <v>42</v>
      </c>
      <c r="E667" s="7" t="s">
        <v>43</v>
      </c>
      <c r="F667" s="7">
        <v>18</v>
      </c>
      <c r="G667" s="7" t="s">
        <v>99</v>
      </c>
      <c r="H667" s="7" t="s">
        <v>52</v>
      </c>
      <c r="I667" s="7" t="s">
        <v>99</v>
      </c>
      <c r="J667" s="7" t="s">
        <v>125</v>
      </c>
      <c r="K667" s="7">
        <v>1</v>
      </c>
      <c r="L667" s="7">
        <v>17726</v>
      </c>
      <c r="M667" s="7">
        <v>10</v>
      </c>
      <c r="N667" s="7">
        <v>1772.6</v>
      </c>
      <c r="O667" s="7">
        <v>2871.61</v>
      </c>
      <c r="P667" s="7">
        <v>165</v>
      </c>
      <c r="Q667" s="7">
        <v>18990.009999999998</v>
      </c>
      <c r="R667" s="7" t="s">
        <v>33</v>
      </c>
      <c r="S667" s="7" t="s">
        <v>34</v>
      </c>
      <c r="T667" s="7" t="s">
        <v>55</v>
      </c>
      <c r="U667" s="7" t="s">
        <v>56</v>
      </c>
      <c r="V667" s="7" t="s">
        <v>57</v>
      </c>
      <c r="W667" s="7">
        <v>8</v>
      </c>
      <c r="X667" s="7" t="s">
        <v>47</v>
      </c>
      <c r="Y667" s="7">
        <v>5</v>
      </c>
      <c r="Z667" s="7" t="s">
        <v>47</v>
      </c>
    </row>
    <row r="668" spans="1:26" x14ac:dyDescent="0.35">
      <c r="A668" s="7" t="s">
        <v>1228</v>
      </c>
      <c r="B668" s="8">
        <v>45931</v>
      </c>
      <c r="C668" s="7" t="s">
        <v>1229</v>
      </c>
      <c r="D668" s="7" t="s">
        <v>61</v>
      </c>
      <c r="E668" s="7" t="s">
        <v>29</v>
      </c>
      <c r="F668" s="7">
        <v>56</v>
      </c>
      <c r="G668" s="7" t="s">
        <v>99</v>
      </c>
      <c r="H668" s="7" t="s">
        <v>52</v>
      </c>
      <c r="I668" s="7" t="s">
        <v>99</v>
      </c>
      <c r="J668" s="7" t="s">
        <v>53</v>
      </c>
      <c r="K668" s="7">
        <v>3</v>
      </c>
      <c r="L668" s="7">
        <v>13518</v>
      </c>
      <c r="M668" s="7">
        <v>0</v>
      </c>
      <c r="N668" s="7">
        <v>0</v>
      </c>
      <c r="O668" s="7">
        <v>7299.72</v>
      </c>
      <c r="P668" s="7">
        <v>220</v>
      </c>
      <c r="Q668" s="7">
        <v>48073.72</v>
      </c>
      <c r="R668" s="7" t="s">
        <v>33</v>
      </c>
      <c r="S668" s="7" t="s">
        <v>63</v>
      </c>
      <c r="T668" s="7" t="s">
        <v>70</v>
      </c>
      <c r="U668" s="7" t="s">
        <v>56</v>
      </c>
      <c r="V668" s="7" t="s">
        <v>57</v>
      </c>
      <c r="W668" s="7">
        <v>9</v>
      </c>
      <c r="X668" s="7" t="s">
        <v>38</v>
      </c>
      <c r="Y668" s="7">
        <v>4</v>
      </c>
      <c r="Z668" s="7" t="s">
        <v>47</v>
      </c>
    </row>
    <row r="669" spans="1:26" x14ac:dyDescent="0.35">
      <c r="A669" s="7" t="s">
        <v>1230</v>
      </c>
      <c r="B669" s="8">
        <v>46109</v>
      </c>
      <c r="C669" s="7" t="s">
        <v>1231</v>
      </c>
      <c r="D669" s="7" t="s">
        <v>89</v>
      </c>
      <c r="E669" s="7" t="s">
        <v>29</v>
      </c>
      <c r="F669" s="7">
        <v>43</v>
      </c>
      <c r="G669" s="7" t="s">
        <v>30</v>
      </c>
      <c r="H669" s="7" t="s">
        <v>31</v>
      </c>
      <c r="I669" s="7" t="s">
        <v>30</v>
      </c>
      <c r="J669" s="7" t="s">
        <v>150</v>
      </c>
      <c r="K669" s="7">
        <v>5</v>
      </c>
      <c r="L669" s="7">
        <v>48662</v>
      </c>
      <c r="M669" s="7">
        <v>0</v>
      </c>
      <c r="N669" s="7">
        <v>0</v>
      </c>
      <c r="O669" s="7">
        <v>43795.8</v>
      </c>
      <c r="P669" s="7">
        <v>270</v>
      </c>
      <c r="Q669" s="7">
        <v>287375.8</v>
      </c>
      <c r="R669" s="7" t="s">
        <v>45</v>
      </c>
      <c r="S669" s="7" t="s">
        <v>63</v>
      </c>
      <c r="T669" s="7" t="s">
        <v>35</v>
      </c>
      <c r="U669" s="7" t="s">
        <v>36</v>
      </c>
      <c r="V669" s="7" t="s">
        <v>37</v>
      </c>
      <c r="W669" s="7">
        <v>10</v>
      </c>
      <c r="X669" s="7" t="s">
        <v>38</v>
      </c>
      <c r="Y669" s="7">
        <v>5</v>
      </c>
      <c r="Z669" s="7" t="s">
        <v>39</v>
      </c>
    </row>
    <row r="670" spans="1:26" x14ac:dyDescent="0.35">
      <c r="A670" s="7" t="s">
        <v>1232</v>
      </c>
      <c r="B670" s="8">
        <v>45998</v>
      </c>
      <c r="C670" s="7" t="s">
        <v>851</v>
      </c>
      <c r="D670" s="7" t="s">
        <v>73</v>
      </c>
      <c r="E670" s="7" t="s">
        <v>43</v>
      </c>
      <c r="F670" s="7">
        <v>32</v>
      </c>
      <c r="G670" s="7" t="s">
        <v>44</v>
      </c>
      <c r="H670" s="7" t="s">
        <v>31</v>
      </c>
      <c r="I670" s="7" t="s">
        <v>44</v>
      </c>
      <c r="J670" s="7" t="s">
        <v>112</v>
      </c>
      <c r="K670" s="7">
        <v>4</v>
      </c>
      <c r="L670" s="7">
        <v>48803</v>
      </c>
      <c r="M670" s="7">
        <v>0</v>
      </c>
      <c r="N670" s="7">
        <v>0</v>
      </c>
      <c r="O670" s="7">
        <v>35138.160000000003</v>
      </c>
      <c r="P670" s="7">
        <v>191</v>
      </c>
      <c r="Q670" s="7">
        <v>230541.16</v>
      </c>
      <c r="R670" s="7" t="s">
        <v>83</v>
      </c>
      <c r="S670" s="7" t="s">
        <v>34</v>
      </c>
      <c r="T670" s="7" t="s">
        <v>35</v>
      </c>
      <c r="U670" s="7" t="s">
        <v>36</v>
      </c>
      <c r="V670" s="7" t="s">
        <v>37</v>
      </c>
      <c r="W670" s="7">
        <v>2</v>
      </c>
      <c r="X670" s="7" t="s">
        <v>38</v>
      </c>
      <c r="Y670" s="7">
        <v>2</v>
      </c>
      <c r="Z670" s="7" t="s">
        <v>47</v>
      </c>
    </row>
    <row r="671" spans="1:26" x14ac:dyDescent="0.35">
      <c r="A671" s="7" t="s">
        <v>1233</v>
      </c>
      <c r="B671" s="8">
        <v>46072</v>
      </c>
      <c r="C671" s="7" t="s">
        <v>1234</v>
      </c>
      <c r="D671" s="7" t="s">
        <v>61</v>
      </c>
      <c r="E671" s="7" t="s">
        <v>29</v>
      </c>
      <c r="F671" s="7">
        <v>33</v>
      </c>
      <c r="G671" s="7" t="s">
        <v>74</v>
      </c>
      <c r="H671" s="7" t="s">
        <v>31</v>
      </c>
      <c r="I671" s="7" t="s">
        <v>74</v>
      </c>
      <c r="J671" s="7" t="s">
        <v>62</v>
      </c>
      <c r="K671" s="7">
        <v>1</v>
      </c>
      <c r="L671" s="7">
        <v>20388</v>
      </c>
      <c r="M671" s="7">
        <v>0</v>
      </c>
      <c r="N671" s="7">
        <v>0</v>
      </c>
      <c r="O671" s="7">
        <v>3669.84</v>
      </c>
      <c r="P671" s="7">
        <v>118</v>
      </c>
      <c r="Q671" s="7">
        <v>24175.84</v>
      </c>
      <c r="R671" s="7" t="s">
        <v>54</v>
      </c>
      <c r="S671" s="7" t="s">
        <v>34</v>
      </c>
      <c r="T671" s="7" t="s">
        <v>55</v>
      </c>
      <c r="U671" s="7" t="s">
        <v>56</v>
      </c>
      <c r="V671" s="7" t="s">
        <v>57</v>
      </c>
      <c r="W671" s="7">
        <v>2</v>
      </c>
      <c r="X671" s="7" t="s">
        <v>47</v>
      </c>
      <c r="Y671" s="7">
        <v>2</v>
      </c>
      <c r="Z671" s="7" t="s">
        <v>91</v>
      </c>
    </row>
    <row r="672" spans="1:26" x14ac:dyDescent="0.35">
      <c r="A672" s="7" t="s">
        <v>1235</v>
      </c>
      <c r="B672" s="8">
        <v>46085</v>
      </c>
      <c r="C672" s="7" t="s">
        <v>713</v>
      </c>
      <c r="D672" s="7" t="s">
        <v>89</v>
      </c>
      <c r="E672" s="7" t="s">
        <v>29</v>
      </c>
      <c r="F672" s="7">
        <v>54</v>
      </c>
      <c r="G672" s="7" t="s">
        <v>51</v>
      </c>
      <c r="H672" s="7" t="s">
        <v>52</v>
      </c>
      <c r="I672" s="7" t="s">
        <v>51</v>
      </c>
      <c r="J672" s="7" t="s">
        <v>69</v>
      </c>
      <c r="K672" s="7">
        <v>1</v>
      </c>
      <c r="L672" s="7">
        <v>38234</v>
      </c>
      <c r="M672" s="7">
        <v>15</v>
      </c>
      <c r="N672" s="7">
        <v>5735.1</v>
      </c>
      <c r="O672" s="7">
        <v>5849.8</v>
      </c>
      <c r="P672" s="7">
        <v>117</v>
      </c>
      <c r="Q672" s="7">
        <v>38465.699999999997</v>
      </c>
      <c r="R672" s="7" t="s">
        <v>33</v>
      </c>
      <c r="S672" s="7" t="s">
        <v>34</v>
      </c>
      <c r="T672" s="7" t="s">
        <v>46</v>
      </c>
      <c r="U672" s="7" t="s">
        <v>36</v>
      </c>
      <c r="V672" s="7" t="s">
        <v>37</v>
      </c>
      <c r="W672" s="7">
        <v>6</v>
      </c>
      <c r="X672" s="7" t="s">
        <v>47</v>
      </c>
      <c r="Y672" s="7">
        <v>3</v>
      </c>
      <c r="Z672" s="7" t="s">
        <v>58</v>
      </c>
    </row>
    <row r="673" spans="1:26" x14ac:dyDescent="0.35">
      <c r="A673" s="7" t="s">
        <v>1236</v>
      </c>
      <c r="B673" s="8">
        <v>45898</v>
      </c>
      <c r="C673" s="7" t="s">
        <v>1237</v>
      </c>
      <c r="D673" s="7" t="s">
        <v>50</v>
      </c>
      <c r="E673" s="7" t="s">
        <v>43</v>
      </c>
      <c r="F673" s="7">
        <v>26</v>
      </c>
      <c r="G673" s="7" t="s">
        <v>134</v>
      </c>
      <c r="H673" s="7" t="s">
        <v>31</v>
      </c>
      <c r="I673" s="7" t="s">
        <v>134</v>
      </c>
      <c r="J673" s="7" t="s">
        <v>125</v>
      </c>
      <c r="K673" s="7">
        <v>3</v>
      </c>
      <c r="L673" s="7">
        <v>36323</v>
      </c>
      <c r="M673" s="7">
        <v>10</v>
      </c>
      <c r="N673" s="7">
        <v>10896.9</v>
      </c>
      <c r="O673" s="7">
        <v>17652.98</v>
      </c>
      <c r="P673" s="7">
        <v>446</v>
      </c>
      <c r="Q673" s="7">
        <v>116171.08</v>
      </c>
      <c r="R673" s="7" t="s">
        <v>83</v>
      </c>
      <c r="S673" s="7" t="s">
        <v>34</v>
      </c>
      <c r="T673" s="7" t="s">
        <v>46</v>
      </c>
      <c r="U673" s="7" t="s">
        <v>36</v>
      </c>
      <c r="V673" s="7" t="s">
        <v>37</v>
      </c>
      <c r="W673" s="7">
        <v>3</v>
      </c>
      <c r="X673" s="7" t="s">
        <v>38</v>
      </c>
      <c r="Y673" s="7">
        <v>2</v>
      </c>
      <c r="Z673" s="7" t="s">
        <v>39</v>
      </c>
    </row>
    <row r="674" spans="1:26" x14ac:dyDescent="0.35">
      <c r="A674" s="7" t="s">
        <v>1238</v>
      </c>
      <c r="B674" s="8">
        <v>45789</v>
      </c>
      <c r="C674" s="7" t="s">
        <v>1239</v>
      </c>
      <c r="D674" s="7" t="s">
        <v>111</v>
      </c>
      <c r="E674" s="7" t="s">
        <v>29</v>
      </c>
      <c r="F674" s="7">
        <v>28</v>
      </c>
      <c r="G674" s="7" t="s">
        <v>30</v>
      </c>
      <c r="H674" s="7" t="s">
        <v>31</v>
      </c>
      <c r="I674" s="7" t="s">
        <v>30</v>
      </c>
      <c r="J674" s="7" t="s">
        <v>75</v>
      </c>
      <c r="K674" s="7">
        <v>1</v>
      </c>
      <c r="L674" s="7">
        <v>37469</v>
      </c>
      <c r="M674" s="7">
        <v>10</v>
      </c>
      <c r="N674" s="7">
        <v>3746.9</v>
      </c>
      <c r="O674" s="7">
        <v>6069.98</v>
      </c>
      <c r="P674" s="7">
        <v>343</v>
      </c>
      <c r="Q674" s="7">
        <v>40135.08</v>
      </c>
      <c r="R674" s="7" t="s">
        <v>45</v>
      </c>
      <c r="S674" s="7" t="s">
        <v>63</v>
      </c>
      <c r="T674" s="7" t="s">
        <v>46</v>
      </c>
      <c r="U674" s="7" t="s">
        <v>36</v>
      </c>
      <c r="V674" s="7" t="s">
        <v>37</v>
      </c>
      <c r="W674" s="7">
        <v>8</v>
      </c>
      <c r="X674" s="7" t="s">
        <v>47</v>
      </c>
      <c r="Y674" s="7">
        <v>3</v>
      </c>
      <c r="Z674" s="7" t="s">
        <v>91</v>
      </c>
    </row>
    <row r="675" spans="1:26" x14ac:dyDescent="0.35">
      <c r="A675" s="7" t="s">
        <v>1240</v>
      </c>
      <c r="B675" s="8">
        <v>45947</v>
      </c>
      <c r="C675" s="7" t="s">
        <v>235</v>
      </c>
      <c r="D675" s="7" t="s">
        <v>80</v>
      </c>
      <c r="E675" s="7" t="s">
        <v>29</v>
      </c>
      <c r="F675" s="7">
        <v>40</v>
      </c>
      <c r="G675" s="7" t="s">
        <v>67</v>
      </c>
      <c r="H675" s="7" t="s">
        <v>68</v>
      </c>
      <c r="I675" s="7" t="s">
        <v>67</v>
      </c>
      <c r="J675" s="7" t="s">
        <v>69</v>
      </c>
      <c r="K675" s="7">
        <v>2</v>
      </c>
      <c r="L675" s="7">
        <v>8036</v>
      </c>
      <c r="M675" s="7">
        <v>15</v>
      </c>
      <c r="N675" s="7">
        <v>2410.8000000000002</v>
      </c>
      <c r="O675" s="7">
        <v>2459.02</v>
      </c>
      <c r="P675" s="7">
        <v>129</v>
      </c>
      <c r="Q675" s="7">
        <v>16249.22</v>
      </c>
      <c r="R675" s="7" t="s">
        <v>33</v>
      </c>
      <c r="S675" s="7" t="s">
        <v>63</v>
      </c>
      <c r="T675" s="7" t="s">
        <v>76</v>
      </c>
      <c r="U675" s="7" t="s">
        <v>77</v>
      </c>
      <c r="V675" s="7" t="s">
        <v>57</v>
      </c>
      <c r="W675" s="7">
        <v>8</v>
      </c>
      <c r="X675" s="7" t="s">
        <v>47</v>
      </c>
      <c r="Y675" s="7">
        <v>5</v>
      </c>
      <c r="Z675" s="7" t="s">
        <v>47</v>
      </c>
    </row>
    <row r="676" spans="1:26" x14ac:dyDescent="0.35">
      <c r="A676" s="7" t="s">
        <v>1241</v>
      </c>
      <c r="B676" s="8">
        <v>45940</v>
      </c>
      <c r="C676" s="7" t="s">
        <v>654</v>
      </c>
      <c r="D676" s="7" t="s">
        <v>28</v>
      </c>
      <c r="E676" s="7" t="s">
        <v>43</v>
      </c>
      <c r="F676" s="7">
        <v>34</v>
      </c>
      <c r="G676" s="7" t="s">
        <v>51</v>
      </c>
      <c r="H676" s="7" t="s">
        <v>52</v>
      </c>
      <c r="I676" s="7" t="s">
        <v>51</v>
      </c>
      <c r="J676" s="7" t="s">
        <v>201</v>
      </c>
      <c r="K676" s="7">
        <v>1</v>
      </c>
      <c r="L676" s="7">
        <v>7033</v>
      </c>
      <c r="M676" s="7">
        <v>0</v>
      </c>
      <c r="N676" s="7">
        <v>0</v>
      </c>
      <c r="O676" s="7">
        <v>1265.94</v>
      </c>
      <c r="P676" s="7">
        <v>330</v>
      </c>
      <c r="Q676" s="7">
        <v>8628.94</v>
      </c>
      <c r="R676" s="7" t="s">
        <v>54</v>
      </c>
      <c r="S676" s="7" t="s">
        <v>63</v>
      </c>
      <c r="T676" s="7" t="s">
        <v>103</v>
      </c>
      <c r="U676" s="7" t="s">
        <v>103</v>
      </c>
      <c r="V676" s="7" t="s">
        <v>57</v>
      </c>
      <c r="W676" s="7">
        <v>9</v>
      </c>
      <c r="X676" s="7" t="s">
        <v>38</v>
      </c>
      <c r="Y676" s="7">
        <v>5</v>
      </c>
      <c r="Z676" s="7" t="s">
        <v>47</v>
      </c>
    </row>
    <row r="677" spans="1:26" x14ac:dyDescent="0.35">
      <c r="A677" s="7" t="s">
        <v>1242</v>
      </c>
      <c r="B677" s="8">
        <v>46047</v>
      </c>
      <c r="C677" s="7" t="s">
        <v>1243</v>
      </c>
      <c r="D677" s="7" t="s">
        <v>28</v>
      </c>
      <c r="E677" s="7" t="s">
        <v>43</v>
      </c>
      <c r="F677" s="7">
        <v>54</v>
      </c>
      <c r="G677" s="7" t="s">
        <v>67</v>
      </c>
      <c r="H677" s="7" t="s">
        <v>68</v>
      </c>
      <c r="I677" s="7" t="s">
        <v>67</v>
      </c>
      <c r="J677" s="7" t="s">
        <v>125</v>
      </c>
      <c r="K677" s="7">
        <v>3</v>
      </c>
      <c r="L677" s="7">
        <v>21275</v>
      </c>
      <c r="M677" s="7">
        <v>10</v>
      </c>
      <c r="N677" s="7">
        <v>6382.5</v>
      </c>
      <c r="O677" s="7">
        <v>10339.65</v>
      </c>
      <c r="P677" s="7">
        <v>126</v>
      </c>
      <c r="Q677" s="7">
        <v>67908.149999999994</v>
      </c>
      <c r="R677" s="7" t="s">
        <v>83</v>
      </c>
      <c r="S677" s="7" t="s">
        <v>34</v>
      </c>
      <c r="T677" s="7" t="s">
        <v>76</v>
      </c>
      <c r="U677" s="7" t="s">
        <v>77</v>
      </c>
      <c r="V677" s="7" t="s">
        <v>57</v>
      </c>
      <c r="W677" s="7">
        <v>7</v>
      </c>
      <c r="X677" s="7" t="s">
        <v>47</v>
      </c>
      <c r="Y677" s="7">
        <v>5</v>
      </c>
      <c r="Z677" s="7" t="s">
        <v>47</v>
      </c>
    </row>
    <row r="678" spans="1:26" x14ac:dyDescent="0.35">
      <c r="A678" s="7" t="s">
        <v>1244</v>
      </c>
      <c r="B678" s="8">
        <v>46043</v>
      </c>
      <c r="C678" s="7" t="s">
        <v>1245</v>
      </c>
      <c r="D678" s="7" t="s">
        <v>42</v>
      </c>
      <c r="E678" s="7" t="s">
        <v>29</v>
      </c>
      <c r="F678" s="7">
        <v>26</v>
      </c>
      <c r="G678" s="7" t="s">
        <v>44</v>
      </c>
      <c r="H678" s="7" t="s">
        <v>31</v>
      </c>
      <c r="I678" s="7" t="s">
        <v>44</v>
      </c>
      <c r="J678" s="7" t="s">
        <v>32</v>
      </c>
      <c r="K678" s="7">
        <v>1</v>
      </c>
      <c r="L678" s="7">
        <v>30273</v>
      </c>
      <c r="M678" s="7">
        <v>0</v>
      </c>
      <c r="N678" s="7">
        <v>0</v>
      </c>
      <c r="O678" s="7">
        <v>5449.14</v>
      </c>
      <c r="P678" s="7">
        <v>128</v>
      </c>
      <c r="Q678" s="7">
        <v>35850.14</v>
      </c>
      <c r="R678" s="7" t="s">
        <v>45</v>
      </c>
      <c r="S678" s="7" t="s">
        <v>34</v>
      </c>
      <c r="T678" s="7" t="s">
        <v>95</v>
      </c>
      <c r="U678" s="7" t="s">
        <v>96</v>
      </c>
      <c r="V678" s="7" t="s">
        <v>57</v>
      </c>
      <c r="W678" s="7">
        <v>3</v>
      </c>
      <c r="X678" s="7" t="s">
        <v>47</v>
      </c>
      <c r="Y678" s="7">
        <v>2</v>
      </c>
      <c r="Z678" s="7" t="s">
        <v>91</v>
      </c>
    </row>
    <row r="679" spans="1:26" x14ac:dyDescent="0.35">
      <c r="A679" s="7" t="s">
        <v>1246</v>
      </c>
      <c r="B679" s="8">
        <v>45773</v>
      </c>
      <c r="C679" s="7" t="s">
        <v>1200</v>
      </c>
      <c r="D679" s="7" t="s">
        <v>89</v>
      </c>
      <c r="E679" s="7" t="s">
        <v>29</v>
      </c>
      <c r="F679" s="7">
        <v>46</v>
      </c>
      <c r="G679" s="7" t="s">
        <v>44</v>
      </c>
      <c r="H679" s="7" t="s">
        <v>31</v>
      </c>
      <c r="I679" s="7" t="s">
        <v>44</v>
      </c>
      <c r="J679" s="7" t="s">
        <v>75</v>
      </c>
      <c r="K679" s="7">
        <v>5</v>
      </c>
      <c r="L679" s="7">
        <v>35557</v>
      </c>
      <c r="M679" s="7">
        <v>20</v>
      </c>
      <c r="N679" s="7">
        <v>35557</v>
      </c>
      <c r="O679" s="7">
        <v>25601.040000000001</v>
      </c>
      <c r="P679" s="7">
        <v>86</v>
      </c>
      <c r="Q679" s="7">
        <v>167915.04</v>
      </c>
      <c r="R679" s="7" t="s">
        <v>54</v>
      </c>
      <c r="S679" s="7" t="s">
        <v>34</v>
      </c>
      <c r="T679" s="7" t="s">
        <v>35</v>
      </c>
      <c r="U679" s="7" t="s">
        <v>36</v>
      </c>
      <c r="V679" s="7" t="s">
        <v>37</v>
      </c>
      <c r="W679" s="7">
        <v>9</v>
      </c>
      <c r="X679" s="7" t="s">
        <v>47</v>
      </c>
      <c r="Y679" s="7">
        <v>1</v>
      </c>
      <c r="Z679" s="7" t="s">
        <v>47</v>
      </c>
    </row>
    <row r="680" spans="1:26" x14ac:dyDescent="0.35">
      <c r="A680" s="7" t="s">
        <v>1247</v>
      </c>
      <c r="B680" s="8">
        <v>45858</v>
      </c>
      <c r="C680" s="7" t="s">
        <v>1248</v>
      </c>
      <c r="D680" s="7" t="s">
        <v>73</v>
      </c>
      <c r="E680" s="7" t="s">
        <v>43</v>
      </c>
      <c r="F680" s="7">
        <v>43</v>
      </c>
      <c r="G680" s="7" t="s">
        <v>90</v>
      </c>
      <c r="H680" s="7" t="s">
        <v>31</v>
      </c>
      <c r="I680" s="7" t="s">
        <v>90</v>
      </c>
      <c r="J680" s="7" t="s">
        <v>125</v>
      </c>
      <c r="K680" s="7">
        <v>4</v>
      </c>
      <c r="L680" s="7">
        <v>43332</v>
      </c>
      <c r="M680" s="7">
        <v>20</v>
      </c>
      <c r="N680" s="7">
        <v>34665.599999999999</v>
      </c>
      <c r="O680" s="7">
        <v>24959.23</v>
      </c>
      <c r="P680" s="7">
        <v>354</v>
      </c>
      <c r="Q680" s="7">
        <v>163975.63</v>
      </c>
      <c r="R680" s="7" t="s">
        <v>54</v>
      </c>
      <c r="S680" s="7" t="s">
        <v>63</v>
      </c>
      <c r="T680" s="7" t="s">
        <v>95</v>
      </c>
      <c r="U680" s="7" t="s">
        <v>96</v>
      </c>
      <c r="V680" s="7" t="s">
        <v>57</v>
      </c>
      <c r="W680" s="7">
        <v>1</v>
      </c>
      <c r="X680" s="7" t="s">
        <v>47</v>
      </c>
      <c r="Y680" s="7">
        <v>4</v>
      </c>
      <c r="Z680" s="7" t="s">
        <v>39</v>
      </c>
    </row>
    <row r="681" spans="1:26" x14ac:dyDescent="0.35">
      <c r="A681" s="7" t="s">
        <v>1249</v>
      </c>
      <c r="B681" s="8">
        <v>45794</v>
      </c>
      <c r="C681" s="7" t="s">
        <v>1187</v>
      </c>
      <c r="D681" s="7" t="s">
        <v>50</v>
      </c>
      <c r="E681" s="7" t="s">
        <v>43</v>
      </c>
      <c r="F681" s="7">
        <v>41</v>
      </c>
      <c r="G681" s="7" t="s">
        <v>134</v>
      </c>
      <c r="H681" s="7" t="s">
        <v>31</v>
      </c>
      <c r="I681" s="7" t="s">
        <v>134</v>
      </c>
      <c r="J681" s="7" t="s">
        <v>125</v>
      </c>
      <c r="K681" s="7">
        <v>5</v>
      </c>
      <c r="L681" s="7">
        <v>10495</v>
      </c>
      <c r="M681" s="7">
        <v>10</v>
      </c>
      <c r="N681" s="7">
        <v>5247.5</v>
      </c>
      <c r="O681" s="7">
        <v>8500.9500000000007</v>
      </c>
      <c r="P681" s="7">
        <v>92</v>
      </c>
      <c r="Q681" s="7">
        <v>55820.45</v>
      </c>
      <c r="R681" s="7" t="s">
        <v>83</v>
      </c>
      <c r="S681" s="7" t="s">
        <v>63</v>
      </c>
      <c r="T681" s="7" t="s">
        <v>70</v>
      </c>
      <c r="U681" s="7" t="s">
        <v>56</v>
      </c>
      <c r="V681" s="7" t="s">
        <v>57</v>
      </c>
      <c r="W681" s="7">
        <v>8</v>
      </c>
      <c r="X681" s="7" t="s">
        <v>38</v>
      </c>
      <c r="Y681" s="7">
        <v>4</v>
      </c>
      <c r="Z681" s="7" t="s">
        <v>39</v>
      </c>
    </row>
    <row r="682" spans="1:26" x14ac:dyDescent="0.35">
      <c r="A682" s="7" t="s">
        <v>1250</v>
      </c>
      <c r="B682" s="8">
        <v>45959</v>
      </c>
      <c r="C682" s="7" t="s">
        <v>241</v>
      </c>
      <c r="D682" s="7" t="s">
        <v>50</v>
      </c>
      <c r="E682" s="7" t="s">
        <v>29</v>
      </c>
      <c r="F682" s="7">
        <v>19</v>
      </c>
      <c r="G682" s="7" t="s">
        <v>94</v>
      </c>
      <c r="H682" s="7" t="s">
        <v>31</v>
      </c>
      <c r="I682" s="7" t="s">
        <v>94</v>
      </c>
      <c r="J682" s="7" t="s">
        <v>102</v>
      </c>
      <c r="K682" s="7">
        <v>4</v>
      </c>
      <c r="L682" s="7">
        <v>8623</v>
      </c>
      <c r="M682" s="7">
        <v>5</v>
      </c>
      <c r="N682" s="7">
        <v>1724.6</v>
      </c>
      <c r="O682" s="7">
        <v>5898.13</v>
      </c>
      <c r="P682" s="7">
        <v>358</v>
      </c>
      <c r="Q682" s="7">
        <v>39023.53</v>
      </c>
      <c r="R682" s="7" t="s">
        <v>33</v>
      </c>
      <c r="S682" s="7" t="s">
        <v>63</v>
      </c>
      <c r="T682" s="7" t="s">
        <v>95</v>
      </c>
      <c r="U682" s="7" t="s">
        <v>96</v>
      </c>
      <c r="V682" s="7" t="s">
        <v>57</v>
      </c>
      <c r="W682" s="7">
        <v>9</v>
      </c>
      <c r="X682" s="7" t="s">
        <v>47</v>
      </c>
      <c r="Y682" s="7">
        <v>2</v>
      </c>
      <c r="Z682" s="7" t="s">
        <v>47</v>
      </c>
    </row>
    <row r="683" spans="1:26" x14ac:dyDescent="0.35">
      <c r="A683" s="7" t="s">
        <v>1251</v>
      </c>
      <c r="B683" s="8">
        <v>45798</v>
      </c>
      <c r="C683" s="7" t="s">
        <v>168</v>
      </c>
      <c r="D683" s="7" t="s">
        <v>28</v>
      </c>
      <c r="E683" s="7" t="s">
        <v>43</v>
      </c>
      <c r="F683" s="7">
        <v>33</v>
      </c>
      <c r="G683" s="7" t="s">
        <v>90</v>
      </c>
      <c r="H683" s="7" t="s">
        <v>31</v>
      </c>
      <c r="I683" s="7" t="s">
        <v>90</v>
      </c>
      <c r="J683" s="7" t="s">
        <v>150</v>
      </c>
      <c r="K683" s="7">
        <v>1</v>
      </c>
      <c r="L683" s="7">
        <v>12855</v>
      </c>
      <c r="M683" s="7">
        <v>0</v>
      </c>
      <c r="N683" s="7">
        <v>0</v>
      </c>
      <c r="O683" s="7">
        <v>2313.9</v>
      </c>
      <c r="P683" s="7">
        <v>289</v>
      </c>
      <c r="Q683" s="7">
        <v>15457.9</v>
      </c>
      <c r="R683" s="7" t="s">
        <v>83</v>
      </c>
      <c r="S683" s="7" t="s">
        <v>63</v>
      </c>
      <c r="T683" s="7" t="s">
        <v>55</v>
      </c>
      <c r="U683" s="7" t="s">
        <v>56</v>
      </c>
      <c r="V683" s="7" t="s">
        <v>57</v>
      </c>
      <c r="W683" s="7">
        <v>1</v>
      </c>
      <c r="X683" s="7" t="s">
        <v>47</v>
      </c>
      <c r="Y683" s="7">
        <v>2</v>
      </c>
      <c r="Z683" s="7" t="s">
        <v>39</v>
      </c>
    </row>
    <row r="684" spans="1:26" x14ac:dyDescent="0.35">
      <c r="A684" s="7" t="s">
        <v>1252</v>
      </c>
      <c r="B684" s="8">
        <v>45845</v>
      </c>
      <c r="C684" s="7" t="s">
        <v>1253</v>
      </c>
      <c r="D684" s="7" t="s">
        <v>50</v>
      </c>
      <c r="E684" s="7" t="s">
        <v>29</v>
      </c>
      <c r="F684" s="7">
        <v>38</v>
      </c>
      <c r="G684" s="7" t="s">
        <v>99</v>
      </c>
      <c r="H684" s="7" t="s">
        <v>52</v>
      </c>
      <c r="I684" s="7" t="s">
        <v>99</v>
      </c>
      <c r="J684" s="7" t="s">
        <v>150</v>
      </c>
      <c r="K684" s="7">
        <v>5</v>
      </c>
      <c r="L684" s="7">
        <v>7313</v>
      </c>
      <c r="M684" s="7">
        <v>10</v>
      </c>
      <c r="N684" s="7">
        <v>3656.5</v>
      </c>
      <c r="O684" s="7">
        <v>5923.53</v>
      </c>
      <c r="P684" s="7">
        <v>78</v>
      </c>
      <c r="Q684" s="7">
        <v>38910.03</v>
      </c>
      <c r="R684" s="7" t="s">
        <v>45</v>
      </c>
      <c r="S684" s="7" t="s">
        <v>34</v>
      </c>
      <c r="T684" s="7" t="s">
        <v>95</v>
      </c>
      <c r="U684" s="7" t="s">
        <v>96</v>
      </c>
      <c r="V684" s="7" t="s">
        <v>57</v>
      </c>
      <c r="W684" s="7">
        <v>1</v>
      </c>
      <c r="X684" s="7" t="s">
        <v>47</v>
      </c>
      <c r="Y684" s="7">
        <v>3</v>
      </c>
      <c r="Z684" s="7" t="s">
        <v>91</v>
      </c>
    </row>
    <row r="685" spans="1:26" x14ac:dyDescent="0.35">
      <c r="A685" s="7" t="s">
        <v>1254</v>
      </c>
      <c r="B685" s="8">
        <v>45783</v>
      </c>
      <c r="C685" s="7" t="s">
        <v>1255</v>
      </c>
      <c r="D685" s="7" t="s">
        <v>89</v>
      </c>
      <c r="E685" s="7" t="s">
        <v>29</v>
      </c>
      <c r="F685" s="7">
        <v>29</v>
      </c>
      <c r="G685" s="7" t="s">
        <v>90</v>
      </c>
      <c r="H685" s="7" t="s">
        <v>31</v>
      </c>
      <c r="I685" s="7" t="s">
        <v>90</v>
      </c>
      <c r="J685" s="7" t="s">
        <v>102</v>
      </c>
      <c r="K685" s="7">
        <v>1</v>
      </c>
      <c r="L685" s="7">
        <v>19819</v>
      </c>
      <c r="M685" s="7">
        <v>0</v>
      </c>
      <c r="N685" s="7">
        <v>0</v>
      </c>
      <c r="O685" s="7">
        <v>3567.42</v>
      </c>
      <c r="P685" s="7">
        <v>273</v>
      </c>
      <c r="Q685" s="7">
        <v>23659.42</v>
      </c>
      <c r="R685" s="7" t="s">
        <v>33</v>
      </c>
      <c r="S685" s="7" t="s">
        <v>63</v>
      </c>
      <c r="T685" s="7" t="s">
        <v>35</v>
      </c>
      <c r="U685" s="7" t="s">
        <v>36</v>
      </c>
      <c r="V685" s="7" t="s">
        <v>37</v>
      </c>
      <c r="W685" s="7">
        <v>3</v>
      </c>
      <c r="X685" s="7" t="s">
        <v>47</v>
      </c>
      <c r="Y685" s="7">
        <v>2</v>
      </c>
      <c r="Z685" s="7" t="s">
        <v>39</v>
      </c>
    </row>
    <row r="686" spans="1:26" x14ac:dyDescent="0.35">
      <c r="A686" s="7" t="s">
        <v>1256</v>
      </c>
      <c r="B686" s="8">
        <v>45917</v>
      </c>
      <c r="C686" s="7" t="s">
        <v>1257</v>
      </c>
      <c r="D686" s="7" t="s">
        <v>89</v>
      </c>
      <c r="E686" s="7" t="s">
        <v>43</v>
      </c>
      <c r="F686" s="7">
        <v>30</v>
      </c>
      <c r="G686" s="7" t="s">
        <v>30</v>
      </c>
      <c r="H686" s="7" t="s">
        <v>31</v>
      </c>
      <c r="I686" s="7" t="s">
        <v>30</v>
      </c>
      <c r="J686" s="7" t="s">
        <v>125</v>
      </c>
      <c r="K686" s="7">
        <v>5</v>
      </c>
      <c r="L686" s="7">
        <v>49125</v>
      </c>
      <c r="M686" s="7">
        <v>0</v>
      </c>
      <c r="N686" s="7">
        <v>0</v>
      </c>
      <c r="O686" s="7">
        <v>44212.5</v>
      </c>
      <c r="P686" s="7">
        <v>132</v>
      </c>
      <c r="Q686" s="7">
        <v>289969.5</v>
      </c>
      <c r="R686" s="7" t="s">
        <v>54</v>
      </c>
      <c r="S686" s="7" t="s">
        <v>63</v>
      </c>
      <c r="T686" s="7" t="s">
        <v>95</v>
      </c>
      <c r="U686" s="7" t="s">
        <v>96</v>
      </c>
      <c r="V686" s="7" t="s">
        <v>57</v>
      </c>
      <c r="W686" s="7">
        <v>2</v>
      </c>
      <c r="X686" s="7" t="s">
        <v>38</v>
      </c>
      <c r="Y686" s="7">
        <v>1</v>
      </c>
      <c r="Z686" s="7" t="s">
        <v>58</v>
      </c>
    </row>
    <row r="687" spans="1:26" x14ac:dyDescent="0.35">
      <c r="A687" s="7" t="s">
        <v>1258</v>
      </c>
      <c r="B687" s="8">
        <v>46090</v>
      </c>
      <c r="C687" s="7" t="s">
        <v>975</v>
      </c>
      <c r="D687" s="7" t="s">
        <v>61</v>
      </c>
      <c r="E687" s="7" t="s">
        <v>29</v>
      </c>
      <c r="F687" s="7">
        <v>56</v>
      </c>
      <c r="G687" s="7" t="s">
        <v>67</v>
      </c>
      <c r="H687" s="7" t="s">
        <v>68</v>
      </c>
      <c r="I687" s="7" t="s">
        <v>67</v>
      </c>
      <c r="J687" s="7" t="s">
        <v>69</v>
      </c>
      <c r="K687" s="7">
        <v>3</v>
      </c>
      <c r="L687" s="7">
        <v>40023</v>
      </c>
      <c r="M687" s="7">
        <v>5</v>
      </c>
      <c r="N687" s="7">
        <v>6003.45</v>
      </c>
      <c r="O687" s="7">
        <v>20531.8</v>
      </c>
      <c r="P687" s="7">
        <v>233</v>
      </c>
      <c r="Q687" s="7">
        <v>134830.35</v>
      </c>
      <c r="R687" s="7" t="s">
        <v>33</v>
      </c>
      <c r="S687" s="7" t="s">
        <v>63</v>
      </c>
      <c r="T687" s="7" t="s">
        <v>76</v>
      </c>
      <c r="U687" s="7" t="s">
        <v>77</v>
      </c>
      <c r="V687" s="7" t="s">
        <v>57</v>
      </c>
      <c r="W687" s="7">
        <v>1</v>
      </c>
      <c r="X687" s="7" t="s">
        <v>38</v>
      </c>
      <c r="Y687" s="7">
        <v>2</v>
      </c>
      <c r="Z687" s="7" t="s">
        <v>39</v>
      </c>
    </row>
    <row r="688" spans="1:26" x14ac:dyDescent="0.35">
      <c r="A688" s="7" t="s">
        <v>1259</v>
      </c>
      <c r="B688" s="8">
        <v>45849</v>
      </c>
      <c r="C688" s="7" t="s">
        <v>734</v>
      </c>
      <c r="D688" s="7" t="s">
        <v>73</v>
      </c>
      <c r="E688" s="7" t="s">
        <v>29</v>
      </c>
      <c r="F688" s="7">
        <v>56</v>
      </c>
      <c r="G688" s="7" t="s">
        <v>30</v>
      </c>
      <c r="H688" s="7" t="s">
        <v>31</v>
      </c>
      <c r="I688" s="7" t="s">
        <v>30</v>
      </c>
      <c r="J688" s="7" t="s">
        <v>75</v>
      </c>
      <c r="K688" s="7">
        <v>1</v>
      </c>
      <c r="L688" s="7">
        <v>11177</v>
      </c>
      <c r="M688" s="7">
        <v>20</v>
      </c>
      <c r="N688" s="7">
        <v>2235.4</v>
      </c>
      <c r="O688" s="7">
        <v>1609.49</v>
      </c>
      <c r="P688" s="7">
        <v>174</v>
      </c>
      <c r="Q688" s="7">
        <v>10725.09</v>
      </c>
      <c r="R688" s="7" t="s">
        <v>54</v>
      </c>
      <c r="S688" s="7" t="s">
        <v>63</v>
      </c>
      <c r="T688" s="7" t="s">
        <v>76</v>
      </c>
      <c r="U688" s="7" t="s">
        <v>77</v>
      </c>
      <c r="V688" s="7" t="s">
        <v>57</v>
      </c>
      <c r="W688" s="7">
        <v>10</v>
      </c>
      <c r="X688" s="7" t="s">
        <v>38</v>
      </c>
      <c r="Y688" s="7">
        <v>5</v>
      </c>
      <c r="Z688" s="7" t="s">
        <v>47</v>
      </c>
    </row>
    <row r="689" spans="1:26" x14ac:dyDescent="0.35">
      <c r="A689" s="7" t="s">
        <v>1260</v>
      </c>
      <c r="B689" s="8">
        <v>45783</v>
      </c>
      <c r="C689" s="7" t="s">
        <v>423</v>
      </c>
      <c r="D689" s="7" t="s">
        <v>61</v>
      </c>
      <c r="E689" s="7" t="s">
        <v>29</v>
      </c>
      <c r="F689" s="7">
        <v>44</v>
      </c>
      <c r="G689" s="7" t="s">
        <v>74</v>
      </c>
      <c r="H689" s="7" t="s">
        <v>31</v>
      </c>
      <c r="I689" s="7" t="s">
        <v>74</v>
      </c>
      <c r="J689" s="7" t="s">
        <v>69</v>
      </c>
      <c r="K689" s="7">
        <v>4</v>
      </c>
      <c r="L689" s="7">
        <v>43124</v>
      </c>
      <c r="M689" s="7">
        <v>15</v>
      </c>
      <c r="N689" s="7">
        <v>25874.400000000001</v>
      </c>
      <c r="O689" s="7">
        <v>26391.89</v>
      </c>
      <c r="P689" s="7">
        <v>187</v>
      </c>
      <c r="Q689" s="7">
        <v>173200.49</v>
      </c>
      <c r="R689" s="7" t="s">
        <v>33</v>
      </c>
      <c r="S689" s="7" t="s">
        <v>63</v>
      </c>
      <c r="T689" s="7" t="s">
        <v>103</v>
      </c>
      <c r="U689" s="7" t="s">
        <v>103</v>
      </c>
      <c r="V689" s="7" t="s">
        <v>57</v>
      </c>
      <c r="W689" s="7">
        <v>8</v>
      </c>
      <c r="X689" s="7" t="s">
        <v>47</v>
      </c>
      <c r="Y689" s="7">
        <v>3</v>
      </c>
      <c r="Z689" s="7" t="s">
        <v>91</v>
      </c>
    </row>
    <row r="690" spans="1:26" x14ac:dyDescent="0.35">
      <c r="A690" s="7" t="s">
        <v>1261</v>
      </c>
      <c r="B690" s="8">
        <v>46033</v>
      </c>
      <c r="C690" s="7" t="s">
        <v>1262</v>
      </c>
      <c r="D690" s="7" t="s">
        <v>108</v>
      </c>
      <c r="E690" s="7" t="s">
        <v>29</v>
      </c>
      <c r="F690" s="7">
        <v>51</v>
      </c>
      <c r="G690" s="7" t="s">
        <v>74</v>
      </c>
      <c r="H690" s="7" t="s">
        <v>31</v>
      </c>
      <c r="I690" s="7" t="s">
        <v>74</v>
      </c>
      <c r="J690" s="7" t="s">
        <v>201</v>
      </c>
      <c r="K690" s="7">
        <v>1</v>
      </c>
      <c r="L690" s="7">
        <v>1063</v>
      </c>
      <c r="M690" s="7">
        <v>5</v>
      </c>
      <c r="N690" s="7">
        <v>53.15</v>
      </c>
      <c r="O690" s="7">
        <v>181.77</v>
      </c>
      <c r="P690" s="7">
        <v>2</v>
      </c>
      <c r="Q690" s="7">
        <v>1193.6199999999999</v>
      </c>
      <c r="R690" s="7" t="s">
        <v>33</v>
      </c>
      <c r="S690" s="7" t="s">
        <v>34</v>
      </c>
      <c r="T690" s="7" t="s">
        <v>103</v>
      </c>
      <c r="U690" s="7" t="s">
        <v>103</v>
      </c>
      <c r="V690" s="7" t="s">
        <v>57</v>
      </c>
      <c r="W690" s="7">
        <v>6</v>
      </c>
      <c r="X690" s="7" t="s">
        <v>47</v>
      </c>
      <c r="Y690" s="7">
        <v>5</v>
      </c>
      <c r="Z690" s="7" t="s">
        <v>39</v>
      </c>
    </row>
    <row r="691" spans="1:26" x14ac:dyDescent="0.35">
      <c r="A691" s="7" t="s">
        <v>1263</v>
      </c>
      <c r="B691" s="8">
        <v>46039</v>
      </c>
      <c r="C691" s="7" t="s">
        <v>678</v>
      </c>
      <c r="D691" s="7" t="s">
        <v>80</v>
      </c>
      <c r="E691" s="7" t="s">
        <v>43</v>
      </c>
      <c r="F691" s="7">
        <v>34</v>
      </c>
      <c r="G691" s="7" t="s">
        <v>74</v>
      </c>
      <c r="H691" s="7" t="s">
        <v>31</v>
      </c>
      <c r="I691" s="7" t="s">
        <v>74</v>
      </c>
      <c r="J691" s="7" t="s">
        <v>102</v>
      </c>
      <c r="K691" s="7">
        <v>2</v>
      </c>
      <c r="L691" s="7">
        <v>862</v>
      </c>
      <c r="M691" s="7">
        <v>0</v>
      </c>
      <c r="N691" s="7">
        <v>0</v>
      </c>
      <c r="O691" s="7">
        <v>310.32</v>
      </c>
      <c r="P691" s="7">
        <v>38</v>
      </c>
      <c r="Q691" s="7">
        <v>2072.3200000000002</v>
      </c>
      <c r="R691" s="7" t="s">
        <v>54</v>
      </c>
      <c r="S691" s="7" t="s">
        <v>63</v>
      </c>
      <c r="T691" s="7" t="s">
        <v>70</v>
      </c>
      <c r="U691" s="7" t="s">
        <v>56</v>
      </c>
      <c r="V691" s="7" t="s">
        <v>57</v>
      </c>
      <c r="W691" s="7">
        <v>4</v>
      </c>
      <c r="X691" s="7" t="s">
        <v>47</v>
      </c>
      <c r="Y691" s="7">
        <v>5</v>
      </c>
      <c r="Z691" s="7" t="s">
        <v>47</v>
      </c>
    </row>
    <row r="692" spans="1:26" x14ac:dyDescent="0.35">
      <c r="A692" s="7" t="s">
        <v>1264</v>
      </c>
      <c r="B692" s="8">
        <v>46103</v>
      </c>
      <c r="C692" s="7" t="s">
        <v>1265</v>
      </c>
      <c r="D692" s="7" t="s">
        <v>89</v>
      </c>
      <c r="E692" s="7" t="s">
        <v>29</v>
      </c>
      <c r="F692" s="7">
        <v>18</v>
      </c>
      <c r="G692" s="7" t="s">
        <v>99</v>
      </c>
      <c r="H692" s="7" t="s">
        <v>52</v>
      </c>
      <c r="I692" s="7" t="s">
        <v>99</v>
      </c>
      <c r="J692" s="7" t="s">
        <v>150</v>
      </c>
      <c r="K692" s="7">
        <v>3</v>
      </c>
      <c r="L692" s="7">
        <v>48398</v>
      </c>
      <c r="M692" s="7">
        <v>0</v>
      </c>
      <c r="N692" s="7">
        <v>0</v>
      </c>
      <c r="O692" s="7">
        <v>26134.92</v>
      </c>
      <c r="P692" s="7">
        <v>450</v>
      </c>
      <c r="Q692" s="7">
        <v>171778.92</v>
      </c>
      <c r="R692" s="7" t="s">
        <v>83</v>
      </c>
      <c r="S692" s="7" t="s">
        <v>34</v>
      </c>
      <c r="T692" s="7" t="s">
        <v>46</v>
      </c>
      <c r="U692" s="7" t="s">
        <v>36</v>
      </c>
      <c r="V692" s="7" t="s">
        <v>37</v>
      </c>
      <c r="W692" s="7">
        <v>1</v>
      </c>
      <c r="X692" s="7" t="s">
        <v>47</v>
      </c>
      <c r="Y692" s="7">
        <v>5</v>
      </c>
      <c r="Z692" s="7" t="s">
        <v>91</v>
      </c>
    </row>
    <row r="693" spans="1:26" x14ac:dyDescent="0.35">
      <c r="A693" s="7" t="s">
        <v>1266</v>
      </c>
      <c r="B693" s="8">
        <v>45981</v>
      </c>
      <c r="C693" s="7" t="s">
        <v>1267</v>
      </c>
      <c r="D693" s="7" t="s">
        <v>111</v>
      </c>
      <c r="E693" s="7" t="s">
        <v>43</v>
      </c>
      <c r="F693" s="7">
        <v>57</v>
      </c>
      <c r="G693" s="7" t="s">
        <v>134</v>
      </c>
      <c r="H693" s="7" t="s">
        <v>31</v>
      </c>
      <c r="I693" s="7" t="s">
        <v>134</v>
      </c>
      <c r="J693" s="7" t="s">
        <v>102</v>
      </c>
      <c r="K693" s="7">
        <v>4</v>
      </c>
      <c r="L693" s="7">
        <v>39778</v>
      </c>
      <c r="M693" s="7">
        <v>10</v>
      </c>
      <c r="N693" s="7">
        <v>15911.2</v>
      </c>
      <c r="O693" s="7">
        <v>25776.14</v>
      </c>
      <c r="P693" s="7">
        <v>252</v>
      </c>
      <c r="Q693" s="7">
        <v>169228.94</v>
      </c>
      <c r="R693" s="7" t="s">
        <v>33</v>
      </c>
      <c r="S693" s="7" t="s">
        <v>34</v>
      </c>
      <c r="T693" s="7" t="s">
        <v>70</v>
      </c>
      <c r="U693" s="7" t="s">
        <v>56</v>
      </c>
      <c r="V693" s="7" t="s">
        <v>57</v>
      </c>
      <c r="W693" s="7">
        <v>6</v>
      </c>
      <c r="X693" s="7" t="s">
        <v>47</v>
      </c>
      <c r="Y693" s="7">
        <v>5</v>
      </c>
      <c r="Z693" s="7" t="s">
        <v>39</v>
      </c>
    </row>
    <row r="694" spans="1:26" x14ac:dyDescent="0.35">
      <c r="A694" s="7" t="s">
        <v>1268</v>
      </c>
      <c r="B694" s="8">
        <v>45859</v>
      </c>
      <c r="C694" s="7" t="s">
        <v>1269</v>
      </c>
      <c r="D694" s="7" t="s">
        <v>42</v>
      </c>
      <c r="E694" s="7" t="s">
        <v>29</v>
      </c>
      <c r="F694" s="7">
        <v>42</v>
      </c>
      <c r="G694" s="7" t="s">
        <v>99</v>
      </c>
      <c r="H694" s="7" t="s">
        <v>52</v>
      </c>
      <c r="I694" s="7" t="s">
        <v>99</v>
      </c>
      <c r="J694" s="7" t="s">
        <v>125</v>
      </c>
      <c r="K694" s="7">
        <v>2</v>
      </c>
      <c r="L694" s="7">
        <v>25407</v>
      </c>
      <c r="M694" s="7">
        <v>0</v>
      </c>
      <c r="N694" s="7">
        <v>0</v>
      </c>
      <c r="O694" s="7">
        <v>9146.52</v>
      </c>
      <c r="P694" s="7">
        <v>193</v>
      </c>
      <c r="Q694" s="7">
        <v>60153.52</v>
      </c>
      <c r="R694" s="7" t="s">
        <v>83</v>
      </c>
      <c r="S694" s="7" t="s">
        <v>34</v>
      </c>
      <c r="T694" s="7" t="s">
        <v>55</v>
      </c>
      <c r="U694" s="7" t="s">
        <v>56</v>
      </c>
      <c r="V694" s="7" t="s">
        <v>57</v>
      </c>
      <c r="W694" s="7">
        <v>5</v>
      </c>
      <c r="X694" s="7" t="s">
        <v>38</v>
      </c>
      <c r="Y694" s="7">
        <v>3</v>
      </c>
      <c r="Z694" s="7" t="s">
        <v>91</v>
      </c>
    </row>
    <row r="695" spans="1:26" x14ac:dyDescent="0.35">
      <c r="A695" s="7" t="s">
        <v>1270</v>
      </c>
      <c r="B695" s="8">
        <v>45761</v>
      </c>
      <c r="C695" s="7" t="s">
        <v>1271</v>
      </c>
      <c r="D695" s="7" t="s">
        <v>61</v>
      </c>
      <c r="E695" s="7" t="s">
        <v>43</v>
      </c>
      <c r="F695" s="7">
        <v>33</v>
      </c>
      <c r="G695" s="7" t="s">
        <v>67</v>
      </c>
      <c r="H695" s="7" t="s">
        <v>68</v>
      </c>
      <c r="I695" s="7" t="s">
        <v>67</v>
      </c>
      <c r="J695" s="7" t="s">
        <v>62</v>
      </c>
      <c r="K695" s="7">
        <v>1</v>
      </c>
      <c r="L695" s="7">
        <v>34030</v>
      </c>
      <c r="M695" s="7">
        <v>5</v>
      </c>
      <c r="N695" s="7">
        <v>1701.5</v>
      </c>
      <c r="O695" s="7">
        <v>5819.13</v>
      </c>
      <c r="P695" s="7">
        <v>148</v>
      </c>
      <c r="Q695" s="7">
        <v>38295.629999999997</v>
      </c>
      <c r="R695" s="7" t="s">
        <v>33</v>
      </c>
      <c r="S695" s="7" t="s">
        <v>34</v>
      </c>
      <c r="T695" s="7" t="s">
        <v>70</v>
      </c>
      <c r="U695" s="7" t="s">
        <v>56</v>
      </c>
      <c r="V695" s="7" t="s">
        <v>57</v>
      </c>
      <c r="W695" s="7">
        <v>5</v>
      </c>
      <c r="X695" s="7" t="s">
        <v>47</v>
      </c>
      <c r="Y695" s="7">
        <v>5</v>
      </c>
      <c r="Z695" s="7" t="s">
        <v>39</v>
      </c>
    </row>
    <row r="696" spans="1:26" x14ac:dyDescent="0.35">
      <c r="A696" s="7" t="s">
        <v>1272</v>
      </c>
      <c r="B696" s="8">
        <v>45761</v>
      </c>
      <c r="C696" s="7" t="s">
        <v>1273</v>
      </c>
      <c r="D696" s="7" t="s">
        <v>28</v>
      </c>
      <c r="E696" s="7" t="s">
        <v>29</v>
      </c>
      <c r="F696" s="7">
        <v>55</v>
      </c>
      <c r="G696" s="7" t="s">
        <v>44</v>
      </c>
      <c r="H696" s="7" t="s">
        <v>31</v>
      </c>
      <c r="I696" s="7" t="s">
        <v>44</v>
      </c>
      <c r="J696" s="7" t="s">
        <v>125</v>
      </c>
      <c r="K696" s="7">
        <v>2</v>
      </c>
      <c r="L696" s="7">
        <v>27846</v>
      </c>
      <c r="M696" s="7">
        <v>20</v>
      </c>
      <c r="N696" s="7">
        <v>11138.4</v>
      </c>
      <c r="O696" s="7">
        <v>8019.65</v>
      </c>
      <c r="P696" s="7">
        <v>421</v>
      </c>
      <c r="Q696" s="7">
        <v>52994.25</v>
      </c>
      <c r="R696" s="7" t="s">
        <v>83</v>
      </c>
      <c r="S696" s="7" t="s">
        <v>63</v>
      </c>
      <c r="T696" s="7" t="s">
        <v>103</v>
      </c>
      <c r="U696" s="7" t="s">
        <v>103</v>
      </c>
      <c r="V696" s="7" t="s">
        <v>57</v>
      </c>
      <c r="W696" s="7">
        <v>4</v>
      </c>
      <c r="X696" s="7" t="s">
        <v>47</v>
      </c>
      <c r="Y696" s="7">
        <v>5</v>
      </c>
      <c r="Z696" s="7" t="s">
        <v>91</v>
      </c>
    </row>
    <row r="697" spans="1:26" x14ac:dyDescent="0.35">
      <c r="A697" s="7" t="s">
        <v>1274</v>
      </c>
      <c r="B697" s="8">
        <v>45954</v>
      </c>
      <c r="C697" s="7" t="s">
        <v>848</v>
      </c>
      <c r="D697" s="7" t="s">
        <v>66</v>
      </c>
      <c r="E697" s="7" t="s">
        <v>43</v>
      </c>
      <c r="F697" s="7">
        <v>52</v>
      </c>
      <c r="G697" s="7" t="s">
        <v>134</v>
      </c>
      <c r="H697" s="7" t="s">
        <v>31</v>
      </c>
      <c r="I697" s="7" t="s">
        <v>134</v>
      </c>
      <c r="J697" s="7" t="s">
        <v>75</v>
      </c>
      <c r="K697" s="7">
        <v>1</v>
      </c>
      <c r="L697" s="7">
        <v>38289</v>
      </c>
      <c r="M697" s="7">
        <v>15</v>
      </c>
      <c r="N697" s="7">
        <v>5743.35</v>
      </c>
      <c r="O697" s="7">
        <v>5858.22</v>
      </c>
      <c r="P697" s="7">
        <v>315</v>
      </c>
      <c r="Q697" s="7">
        <v>38718.870000000003</v>
      </c>
      <c r="R697" s="7" t="s">
        <v>33</v>
      </c>
      <c r="S697" s="7" t="s">
        <v>63</v>
      </c>
      <c r="T697" s="7" t="s">
        <v>84</v>
      </c>
      <c r="U697" s="7" t="s">
        <v>85</v>
      </c>
      <c r="V697" s="7" t="s">
        <v>86</v>
      </c>
      <c r="W697" s="7">
        <v>3</v>
      </c>
      <c r="X697" s="7" t="s">
        <v>47</v>
      </c>
      <c r="Y697" s="7">
        <v>2</v>
      </c>
      <c r="Z697" s="7" t="s">
        <v>58</v>
      </c>
    </row>
    <row r="698" spans="1:26" x14ac:dyDescent="0.35">
      <c r="A698" s="7" t="s">
        <v>1275</v>
      </c>
      <c r="B698" s="8">
        <v>45931</v>
      </c>
      <c r="C698" s="7" t="s">
        <v>1276</v>
      </c>
      <c r="D698" s="7" t="s">
        <v>73</v>
      </c>
      <c r="E698" s="7" t="s">
        <v>29</v>
      </c>
      <c r="F698" s="7">
        <v>46</v>
      </c>
      <c r="G698" s="7" t="s">
        <v>44</v>
      </c>
      <c r="H698" s="7" t="s">
        <v>31</v>
      </c>
      <c r="I698" s="7" t="s">
        <v>44</v>
      </c>
      <c r="J698" s="7" t="s">
        <v>75</v>
      </c>
      <c r="K698" s="7">
        <v>3</v>
      </c>
      <c r="L698" s="7">
        <v>40712</v>
      </c>
      <c r="M698" s="7">
        <v>0</v>
      </c>
      <c r="N698" s="7">
        <v>0</v>
      </c>
      <c r="O698" s="7">
        <v>21984.48</v>
      </c>
      <c r="P698" s="7">
        <v>238</v>
      </c>
      <c r="Q698" s="7">
        <v>144358.48000000001</v>
      </c>
      <c r="R698" s="7" t="s">
        <v>33</v>
      </c>
      <c r="S698" s="7" t="s">
        <v>63</v>
      </c>
      <c r="T698" s="7" t="s">
        <v>95</v>
      </c>
      <c r="U698" s="7" t="s">
        <v>96</v>
      </c>
      <c r="V698" s="7" t="s">
        <v>57</v>
      </c>
      <c r="W698" s="7">
        <v>5</v>
      </c>
      <c r="X698" s="7" t="s">
        <v>38</v>
      </c>
      <c r="Y698" s="7">
        <v>5</v>
      </c>
      <c r="Z698" s="7" t="s">
        <v>58</v>
      </c>
    </row>
    <row r="699" spans="1:26" x14ac:dyDescent="0.35">
      <c r="A699" s="7" t="s">
        <v>1277</v>
      </c>
      <c r="B699" s="8">
        <v>45774</v>
      </c>
      <c r="C699" s="7" t="s">
        <v>671</v>
      </c>
      <c r="D699" s="7" t="s">
        <v>80</v>
      </c>
      <c r="E699" s="7" t="s">
        <v>29</v>
      </c>
      <c r="F699" s="7">
        <v>23</v>
      </c>
      <c r="G699" s="7" t="s">
        <v>44</v>
      </c>
      <c r="H699" s="7" t="s">
        <v>31</v>
      </c>
      <c r="I699" s="7" t="s">
        <v>44</v>
      </c>
      <c r="J699" s="7" t="s">
        <v>125</v>
      </c>
      <c r="K699" s="7">
        <v>1</v>
      </c>
      <c r="L699" s="7">
        <v>38286</v>
      </c>
      <c r="M699" s="7">
        <v>5</v>
      </c>
      <c r="N699" s="7">
        <v>1914.3</v>
      </c>
      <c r="O699" s="7">
        <v>6546.91</v>
      </c>
      <c r="P699" s="7">
        <v>264</v>
      </c>
      <c r="Q699" s="7">
        <v>43182.61</v>
      </c>
      <c r="R699" s="7" t="s">
        <v>54</v>
      </c>
      <c r="S699" s="7" t="s">
        <v>63</v>
      </c>
      <c r="T699" s="7" t="s">
        <v>35</v>
      </c>
      <c r="U699" s="7" t="s">
        <v>36</v>
      </c>
      <c r="V699" s="7" t="s">
        <v>37</v>
      </c>
      <c r="W699" s="7">
        <v>4</v>
      </c>
      <c r="X699" s="7" t="s">
        <v>47</v>
      </c>
      <c r="Y699" s="7">
        <v>4</v>
      </c>
      <c r="Z699" s="7" t="s">
        <v>91</v>
      </c>
    </row>
    <row r="700" spans="1:26" x14ac:dyDescent="0.35">
      <c r="A700" s="7" t="s">
        <v>1278</v>
      </c>
      <c r="B700" s="8">
        <v>45926</v>
      </c>
      <c r="C700" s="7" t="s">
        <v>1279</v>
      </c>
      <c r="D700" s="7" t="s">
        <v>50</v>
      </c>
      <c r="E700" s="7" t="s">
        <v>43</v>
      </c>
      <c r="F700" s="7">
        <v>21</v>
      </c>
      <c r="G700" s="7" t="s">
        <v>67</v>
      </c>
      <c r="H700" s="7" t="s">
        <v>68</v>
      </c>
      <c r="I700" s="7" t="s">
        <v>67</v>
      </c>
      <c r="J700" s="7" t="s">
        <v>150</v>
      </c>
      <c r="K700" s="7">
        <v>3</v>
      </c>
      <c r="L700" s="7">
        <v>38505</v>
      </c>
      <c r="M700" s="7">
        <v>10</v>
      </c>
      <c r="N700" s="7">
        <v>11551.5</v>
      </c>
      <c r="O700" s="7">
        <v>18713.43</v>
      </c>
      <c r="P700" s="7">
        <v>469</v>
      </c>
      <c r="Q700" s="7">
        <v>123145.93</v>
      </c>
      <c r="R700" s="7" t="s">
        <v>83</v>
      </c>
      <c r="S700" s="7" t="s">
        <v>34</v>
      </c>
      <c r="T700" s="7" t="s">
        <v>95</v>
      </c>
      <c r="U700" s="7" t="s">
        <v>96</v>
      </c>
      <c r="V700" s="7" t="s">
        <v>57</v>
      </c>
      <c r="W700" s="7">
        <v>7</v>
      </c>
      <c r="X700" s="7" t="s">
        <v>38</v>
      </c>
      <c r="Y700" s="7">
        <v>1</v>
      </c>
      <c r="Z700" s="7" t="s">
        <v>39</v>
      </c>
    </row>
    <row r="701" spans="1:26" x14ac:dyDescent="0.35">
      <c r="A701" s="7" t="s">
        <v>1280</v>
      </c>
      <c r="B701" s="8">
        <v>45835</v>
      </c>
      <c r="C701" s="7" t="s">
        <v>911</v>
      </c>
      <c r="D701" s="7" t="s">
        <v>50</v>
      </c>
      <c r="E701" s="7" t="s">
        <v>29</v>
      </c>
      <c r="F701" s="7">
        <v>41</v>
      </c>
      <c r="G701" s="7" t="s">
        <v>139</v>
      </c>
      <c r="H701" s="7" t="s">
        <v>31</v>
      </c>
      <c r="I701" s="7" t="s">
        <v>139</v>
      </c>
      <c r="J701" s="7" t="s">
        <v>75</v>
      </c>
      <c r="K701" s="7">
        <v>1</v>
      </c>
      <c r="L701" s="7">
        <v>37853</v>
      </c>
      <c r="M701" s="7">
        <v>20</v>
      </c>
      <c r="N701" s="7">
        <v>7570.6</v>
      </c>
      <c r="O701" s="7">
        <v>5450.83</v>
      </c>
      <c r="P701" s="7">
        <v>363</v>
      </c>
      <c r="Q701" s="7">
        <v>36096.230000000003</v>
      </c>
      <c r="R701" s="7" t="s">
        <v>54</v>
      </c>
      <c r="S701" s="7" t="s">
        <v>34</v>
      </c>
      <c r="T701" s="7" t="s">
        <v>84</v>
      </c>
      <c r="U701" s="7" t="s">
        <v>85</v>
      </c>
      <c r="V701" s="7" t="s">
        <v>86</v>
      </c>
      <c r="W701" s="7">
        <v>3</v>
      </c>
      <c r="X701" s="7" t="s">
        <v>38</v>
      </c>
      <c r="Y701" s="7">
        <v>1</v>
      </c>
      <c r="Z701" s="7" t="s">
        <v>58</v>
      </c>
    </row>
    <row r="702" spans="1:26" x14ac:dyDescent="0.35">
      <c r="A702" s="7" t="s">
        <v>1281</v>
      </c>
      <c r="B702" s="8">
        <v>45848</v>
      </c>
      <c r="C702" s="7" t="s">
        <v>1282</v>
      </c>
      <c r="D702" s="7" t="s">
        <v>111</v>
      </c>
      <c r="E702" s="7" t="s">
        <v>29</v>
      </c>
      <c r="F702" s="7">
        <v>46</v>
      </c>
      <c r="G702" s="7" t="s">
        <v>139</v>
      </c>
      <c r="H702" s="7" t="s">
        <v>31</v>
      </c>
      <c r="I702" s="7" t="s">
        <v>139</v>
      </c>
      <c r="J702" s="7" t="s">
        <v>53</v>
      </c>
      <c r="K702" s="7">
        <v>1</v>
      </c>
      <c r="L702" s="7">
        <v>23378</v>
      </c>
      <c r="M702" s="7">
        <v>5</v>
      </c>
      <c r="N702" s="7">
        <v>1168.9000000000001</v>
      </c>
      <c r="O702" s="7">
        <v>3997.64</v>
      </c>
      <c r="P702" s="7">
        <v>1</v>
      </c>
      <c r="Q702" s="7">
        <v>26207.74</v>
      </c>
      <c r="R702" s="7" t="s">
        <v>33</v>
      </c>
      <c r="S702" s="7" t="s">
        <v>34</v>
      </c>
      <c r="T702" s="7" t="s">
        <v>46</v>
      </c>
      <c r="U702" s="7" t="s">
        <v>36</v>
      </c>
      <c r="V702" s="7" t="s">
        <v>37</v>
      </c>
      <c r="W702" s="7">
        <v>5</v>
      </c>
      <c r="X702" s="7" t="s">
        <v>38</v>
      </c>
      <c r="Y702" s="7">
        <v>3</v>
      </c>
      <c r="Z702" s="7" t="s">
        <v>91</v>
      </c>
    </row>
    <row r="703" spans="1:26" x14ac:dyDescent="0.35">
      <c r="A703" s="7" t="s">
        <v>1283</v>
      </c>
      <c r="B703" s="8">
        <v>45869</v>
      </c>
      <c r="C703" s="7" t="s">
        <v>1284</v>
      </c>
      <c r="D703" s="7" t="s">
        <v>28</v>
      </c>
      <c r="E703" s="7" t="s">
        <v>43</v>
      </c>
      <c r="F703" s="7">
        <v>48</v>
      </c>
      <c r="G703" s="7" t="s">
        <v>99</v>
      </c>
      <c r="H703" s="7" t="s">
        <v>52</v>
      </c>
      <c r="I703" s="7" t="s">
        <v>99</v>
      </c>
      <c r="J703" s="7" t="s">
        <v>53</v>
      </c>
      <c r="K703" s="7">
        <v>2</v>
      </c>
      <c r="L703" s="7">
        <v>34921</v>
      </c>
      <c r="M703" s="7">
        <v>5</v>
      </c>
      <c r="N703" s="7">
        <v>3492.1</v>
      </c>
      <c r="O703" s="7">
        <v>11942.98</v>
      </c>
      <c r="P703" s="7">
        <v>248</v>
      </c>
      <c r="Q703" s="7">
        <v>78540.88</v>
      </c>
      <c r="R703" s="7" t="s">
        <v>33</v>
      </c>
      <c r="S703" s="7" t="s">
        <v>63</v>
      </c>
      <c r="T703" s="7" t="s">
        <v>95</v>
      </c>
      <c r="U703" s="7" t="s">
        <v>96</v>
      </c>
      <c r="V703" s="7" t="s">
        <v>57</v>
      </c>
      <c r="W703" s="7">
        <v>1</v>
      </c>
      <c r="X703" s="7" t="s">
        <v>38</v>
      </c>
      <c r="Y703" s="7">
        <v>2</v>
      </c>
      <c r="Z703" s="7" t="s">
        <v>39</v>
      </c>
    </row>
    <row r="704" spans="1:26" x14ac:dyDescent="0.35">
      <c r="A704" s="7" t="s">
        <v>1285</v>
      </c>
      <c r="B704" s="8">
        <v>45790</v>
      </c>
      <c r="C704" s="7" t="s">
        <v>1286</v>
      </c>
      <c r="D704" s="7" t="s">
        <v>61</v>
      </c>
      <c r="E704" s="7" t="s">
        <v>43</v>
      </c>
      <c r="F704" s="7">
        <v>39</v>
      </c>
      <c r="G704" s="7" t="s">
        <v>90</v>
      </c>
      <c r="H704" s="7" t="s">
        <v>31</v>
      </c>
      <c r="I704" s="7" t="s">
        <v>90</v>
      </c>
      <c r="J704" s="7" t="s">
        <v>62</v>
      </c>
      <c r="K704" s="7">
        <v>4</v>
      </c>
      <c r="L704" s="7">
        <v>17871</v>
      </c>
      <c r="M704" s="7">
        <v>5</v>
      </c>
      <c r="N704" s="7">
        <v>3574.2</v>
      </c>
      <c r="O704" s="7">
        <v>12223.76</v>
      </c>
      <c r="P704" s="7">
        <v>178</v>
      </c>
      <c r="Q704" s="7">
        <v>80311.56</v>
      </c>
      <c r="R704" s="7" t="s">
        <v>54</v>
      </c>
      <c r="S704" s="7" t="s">
        <v>63</v>
      </c>
      <c r="T704" s="7" t="s">
        <v>70</v>
      </c>
      <c r="U704" s="7" t="s">
        <v>56</v>
      </c>
      <c r="V704" s="7" t="s">
        <v>57</v>
      </c>
      <c r="W704" s="7">
        <v>8</v>
      </c>
      <c r="X704" s="7" t="s">
        <v>38</v>
      </c>
      <c r="Y704" s="7">
        <v>5</v>
      </c>
      <c r="Z704" s="7" t="s">
        <v>47</v>
      </c>
    </row>
    <row r="705" spans="1:26" x14ac:dyDescent="0.35">
      <c r="A705" s="7" t="s">
        <v>1287</v>
      </c>
      <c r="B705" s="8">
        <v>46003</v>
      </c>
      <c r="C705" s="7" t="s">
        <v>834</v>
      </c>
      <c r="D705" s="7" t="s">
        <v>80</v>
      </c>
      <c r="E705" s="7" t="s">
        <v>29</v>
      </c>
      <c r="F705" s="7">
        <v>46</v>
      </c>
      <c r="G705" s="7" t="s">
        <v>94</v>
      </c>
      <c r="H705" s="7" t="s">
        <v>31</v>
      </c>
      <c r="I705" s="7" t="s">
        <v>94</v>
      </c>
      <c r="J705" s="7" t="s">
        <v>53</v>
      </c>
      <c r="K705" s="7">
        <v>4</v>
      </c>
      <c r="L705" s="7">
        <v>45708</v>
      </c>
      <c r="M705" s="7">
        <v>20</v>
      </c>
      <c r="N705" s="7">
        <v>36566.400000000001</v>
      </c>
      <c r="O705" s="7">
        <v>26327.81</v>
      </c>
      <c r="P705" s="7">
        <v>230</v>
      </c>
      <c r="Q705" s="7">
        <v>172823.41</v>
      </c>
      <c r="R705" s="7" t="s">
        <v>33</v>
      </c>
      <c r="S705" s="7" t="s">
        <v>34</v>
      </c>
      <c r="T705" s="7" t="s">
        <v>103</v>
      </c>
      <c r="U705" s="7" t="s">
        <v>103</v>
      </c>
      <c r="V705" s="7" t="s">
        <v>57</v>
      </c>
      <c r="W705" s="7">
        <v>10</v>
      </c>
      <c r="X705" s="7" t="s">
        <v>47</v>
      </c>
      <c r="Y705" s="7">
        <v>4</v>
      </c>
      <c r="Z705" s="7" t="s">
        <v>47</v>
      </c>
    </row>
    <row r="706" spans="1:26" x14ac:dyDescent="0.35">
      <c r="A706" s="7" t="s">
        <v>1288</v>
      </c>
      <c r="B706" s="8">
        <v>45867</v>
      </c>
      <c r="C706" s="7" t="s">
        <v>1289</v>
      </c>
      <c r="D706" s="7" t="s">
        <v>61</v>
      </c>
      <c r="E706" s="7" t="s">
        <v>29</v>
      </c>
      <c r="F706" s="7">
        <v>45</v>
      </c>
      <c r="G706" s="7" t="s">
        <v>51</v>
      </c>
      <c r="H706" s="7" t="s">
        <v>52</v>
      </c>
      <c r="I706" s="7" t="s">
        <v>51</v>
      </c>
      <c r="J706" s="7" t="s">
        <v>102</v>
      </c>
      <c r="K706" s="7">
        <v>4</v>
      </c>
      <c r="L706" s="7">
        <v>30414</v>
      </c>
      <c r="M706" s="7">
        <v>5</v>
      </c>
      <c r="N706" s="7">
        <v>6082.8</v>
      </c>
      <c r="O706" s="7">
        <v>20803.18</v>
      </c>
      <c r="P706" s="7">
        <v>367</v>
      </c>
      <c r="Q706" s="7">
        <v>136743.38</v>
      </c>
      <c r="R706" s="7" t="s">
        <v>33</v>
      </c>
      <c r="S706" s="7" t="s">
        <v>63</v>
      </c>
      <c r="T706" s="7" t="s">
        <v>76</v>
      </c>
      <c r="U706" s="7" t="s">
        <v>77</v>
      </c>
      <c r="V706" s="7" t="s">
        <v>57</v>
      </c>
      <c r="W706" s="7">
        <v>8</v>
      </c>
      <c r="X706" s="7" t="s">
        <v>38</v>
      </c>
      <c r="Y706" s="7">
        <v>4</v>
      </c>
      <c r="Z706" s="7" t="s">
        <v>91</v>
      </c>
    </row>
    <row r="707" spans="1:26" x14ac:dyDescent="0.35">
      <c r="A707" s="7" t="s">
        <v>1290</v>
      </c>
      <c r="B707" s="8">
        <v>45963</v>
      </c>
      <c r="C707" s="7" t="s">
        <v>1291</v>
      </c>
      <c r="D707" s="7" t="s">
        <v>80</v>
      </c>
      <c r="E707" s="7" t="s">
        <v>43</v>
      </c>
      <c r="F707" s="7">
        <v>28</v>
      </c>
      <c r="G707" s="7" t="s">
        <v>90</v>
      </c>
      <c r="H707" s="7" t="s">
        <v>31</v>
      </c>
      <c r="I707" s="7" t="s">
        <v>90</v>
      </c>
      <c r="J707" s="7" t="s">
        <v>32</v>
      </c>
      <c r="K707" s="7">
        <v>3</v>
      </c>
      <c r="L707" s="7">
        <v>20894</v>
      </c>
      <c r="M707" s="7">
        <v>15</v>
      </c>
      <c r="N707" s="7">
        <v>9402.2999999999993</v>
      </c>
      <c r="O707" s="7">
        <v>9590.35</v>
      </c>
      <c r="P707" s="7">
        <v>68</v>
      </c>
      <c r="Q707" s="7">
        <v>62938.05</v>
      </c>
      <c r="R707" s="7" t="s">
        <v>54</v>
      </c>
      <c r="S707" s="7" t="s">
        <v>63</v>
      </c>
      <c r="T707" s="7" t="s">
        <v>35</v>
      </c>
      <c r="U707" s="7" t="s">
        <v>36</v>
      </c>
      <c r="V707" s="7" t="s">
        <v>37</v>
      </c>
      <c r="W707" s="7">
        <v>1</v>
      </c>
      <c r="X707" s="7" t="s">
        <v>47</v>
      </c>
      <c r="Y707" s="7">
        <v>5</v>
      </c>
      <c r="Z707" s="7" t="s">
        <v>58</v>
      </c>
    </row>
    <row r="708" spans="1:26" x14ac:dyDescent="0.35">
      <c r="A708" s="7" t="s">
        <v>1292</v>
      </c>
      <c r="B708" s="8">
        <v>46001</v>
      </c>
      <c r="C708" s="7" t="s">
        <v>1293</v>
      </c>
      <c r="D708" s="7" t="s">
        <v>66</v>
      </c>
      <c r="E708" s="7" t="s">
        <v>29</v>
      </c>
      <c r="F708" s="7">
        <v>35</v>
      </c>
      <c r="G708" s="7" t="s">
        <v>99</v>
      </c>
      <c r="H708" s="7" t="s">
        <v>52</v>
      </c>
      <c r="I708" s="7" t="s">
        <v>99</v>
      </c>
      <c r="J708" s="7" t="s">
        <v>150</v>
      </c>
      <c r="K708" s="7">
        <v>1</v>
      </c>
      <c r="L708" s="7">
        <v>9009</v>
      </c>
      <c r="M708" s="7">
        <v>15</v>
      </c>
      <c r="N708" s="7">
        <v>1351.35</v>
      </c>
      <c r="O708" s="7">
        <v>1378.38</v>
      </c>
      <c r="P708" s="7">
        <v>466</v>
      </c>
      <c r="Q708" s="7">
        <v>9502.0300000000007</v>
      </c>
      <c r="R708" s="7" t="s">
        <v>54</v>
      </c>
      <c r="S708" s="7" t="s">
        <v>63</v>
      </c>
      <c r="T708" s="7" t="s">
        <v>76</v>
      </c>
      <c r="U708" s="7" t="s">
        <v>77</v>
      </c>
      <c r="V708" s="7" t="s">
        <v>57</v>
      </c>
      <c r="W708" s="7">
        <v>7</v>
      </c>
      <c r="X708" s="7" t="s">
        <v>47</v>
      </c>
      <c r="Y708" s="7">
        <v>3</v>
      </c>
      <c r="Z708" s="7" t="s">
        <v>39</v>
      </c>
    </row>
    <row r="709" spans="1:26" x14ac:dyDescent="0.35">
      <c r="A709" s="7" t="s">
        <v>1294</v>
      </c>
      <c r="B709" s="8">
        <v>45876</v>
      </c>
      <c r="C709" s="7" t="s">
        <v>443</v>
      </c>
      <c r="D709" s="7" t="s">
        <v>42</v>
      </c>
      <c r="E709" s="7" t="s">
        <v>29</v>
      </c>
      <c r="F709" s="7">
        <v>36</v>
      </c>
      <c r="G709" s="7" t="s">
        <v>30</v>
      </c>
      <c r="H709" s="7" t="s">
        <v>31</v>
      </c>
      <c r="I709" s="7" t="s">
        <v>30</v>
      </c>
      <c r="J709" s="7" t="s">
        <v>75</v>
      </c>
      <c r="K709" s="7">
        <v>4</v>
      </c>
      <c r="L709" s="7">
        <v>40980</v>
      </c>
      <c r="M709" s="7">
        <v>20</v>
      </c>
      <c r="N709" s="7">
        <v>32784</v>
      </c>
      <c r="O709" s="7">
        <v>23604.48</v>
      </c>
      <c r="P709" s="7">
        <v>302</v>
      </c>
      <c r="Q709" s="7">
        <v>155042.48000000001</v>
      </c>
      <c r="R709" s="7" t="s">
        <v>54</v>
      </c>
      <c r="S709" s="7" t="s">
        <v>63</v>
      </c>
      <c r="T709" s="7" t="s">
        <v>95</v>
      </c>
      <c r="U709" s="7" t="s">
        <v>96</v>
      </c>
      <c r="V709" s="7" t="s">
        <v>57</v>
      </c>
      <c r="W709" s="7">
        <v>10</v>
      </c>
      <c r="X709" s="7" t="s">
        <v>47</v>
      </c>
      <c r="Y709" s="7">
        <v>3</v>
      </c>
      <c r="Z709" s="7" t="s">
        <v>39</v>
      </c>
    </row>
    <row r="710" spans="1:26" x14ac:dyDescent="0.35">
      <c r="A710" s="7" t="s">
        <v>1295</v>
      </c>
      <c r="B710" s="8">
        <v>45777</v>
      </c>
      <c r="C710" s="7" t="s">
        <v>1167</v>
      </c>
      <c r="D710" s="7" t="s">
        <v>89</v>
      </c>
      <c r="E710" s="7" t="s">
        <v>43</v>
      </c>
      <c r="F710" s="7">
        <v>53</v>
      </c>
      <c r="G710" s="7" t="s">
        <v>139</v>
      </c>
      <c r="H710" s="7" t="s">
        <v>31</v>
      </c>
      <c r="I710" s="7" t="s">
        <v>139</v>
      </c>
      <c r="J710" s="7" t="s">
        <v>125</v>
      </c>
      <c r="K710" s="7">
        <v>4</v>
      </c>
      <c r="L710" s="7">
        <v>17805</v>
      </c>
      <c r="M710" s="7">
        <v>5</v>
      </c>
      <c r="N710" s="7">
        <v>3561</v>
      </c>
      <c r="O710" s="7">
        <v>12178.62</v>
      </c>
      <c r="P710" s="7">
        <v>278</v>
      </c>
      <c r="Q710" s="7">
        <v>80115.62</v>
      </c>
      <c r="R710" s="7" t="s">
        <v>33</v>
      </c>
      <c r="S710" s="7" t="s">
        <v>63</v>
      </c>
      <c r="T710" s="7" t="s">
        <v>55</v>
      </c>
      <c r="U710" s="7" t="s">
        <v>56</v>
      </c>
      <c r="V710" s="7" t="s">
        <v>57</v>
      </c>
      <c r="W710" s="7">
        <v>2</v>
      </c>
      <c r="X710" s="7" t="s">
        <v>47</v>
      </c>
      <c r="Y710" s="7">
        <v>4</v>
      </c>
      <c r="Z710" s="7" t="s">
        <v>58</v>
      </c>
    </row>
    <row r="711" spans="1:26" x14ac:dyDescent="0.35">
      <c r="A711" s="7" t="s">
        <v>1296</v>
      </c>
      <c r="B711" s="8">
        <v>46051</v>
      </c>
      <c r="C711" s="7" t="s">
        <v>962</v>
      </c>
      <c r="D711" s="7" t="s">
        <v>50</v>
      </c>
      <c r="E711" s="7" t="s">
        <v>29</v>
      </c>
      <c r="F711" s="7">
        <v>56</v>
      </c>
      <c r="G711" s="7" t="s">
        <v>134</v>
      </c>
      <c r="H711" s="7" t="s">
        <v>31</v>
      </c>
      <c r="I711" s="7" t="s">
        <v>134</v>
      </c>
      <c r="J711" s="7" t="s">
        <v>150</v>
      </c>
      <c r="K711" s="7">
        <v>3</v>
      </c>
      <c r="L711" s="7">
        <v>27997</v>
      </c>
      <c r="M711" s="7">
        <v>10</v>
      </c>
      <c r="N711" s="7">
        <v>8399.1</v>
      </c>
      <c r="O711" s="7">
        <v>13606.54</v>
      </c>
      <c r="P711" s="7">
        <v>430</v>
      </c>
      <c r="Q711" s="7">
        <v>89628.44</v>
      </c>
      <c r="R711" s="7" t="s">
        <v>45</v>
      </c>
      <c r="S711" s="7" t="s">
        <v>34</v>
      </c>
      <c r="T711" s="7" t="s">
        <v>84</v>
      </c>
      <c r="U711" s="7" t="s">
        <v>85</v>
      </c>
      <c r="V711" s="7" t="s">
        <v>86</v>
      </c>
      <c r="W711" s="7">
        <v>7</v>
      </c>
      <c r="X711" s="7" t="s">
        <v>47</v>
      </c>
      <c r="Y711" s="7">
        <v>1</v>
      </c>
      <c r="Z711" s="7" t="s">
        <v>39</v>
      </c>
    </row>
    <row r="712" spans="1:26" x14ac:dyDescent="0.35">
      <c r="A712" s="7" t="s">
        <v>1297</v>
      </c>
      <c r="B712" s="8">
        <v>45854</v>
      </c>
      <c r="C712" s="7" t="s">
        <v>107</v>
      </c>
      <c r="D712" s="7" t="s">
        <v>66</v>
      </c>
      <c r="E712" s="7" t="s">
        <v>29</v>
      </c>
      <c r="F712" s="7">
        <v>58</v>
      </c>
      <c r="G712" s="7" t="s">
        <v>30</v>
      </c>
      <c r="H712" s="7" t="s">
        <v>31</v>
      </c>
      <c r="I712" s="7" t="s">
        <v>30</v>
      </c>
      <c r="J712" s="7" t="s">
        <v>125</v>
      </c>
      <c r="K712" s="7">
        <v>3</v>
      </c>
      <c r="L712" s="7">
        <v>16676</v>
      </c>
      <c r="M712" s="7">
        <v>5</v>
      </c>
      <c r="N712" s="7">
        <v>2501.4</v>
      </c>
      <c r="O712" s="7">
        <v>8554.7900000000009</v>
      </c>
      <c r="P712" s="7">
        <v>328</v>
      </c>
      <c r="Q712" s="7">
        <v>56409.39</v>
      </c>
      <c r="R712" s="7" t="s">
        <v>54</v>
      </c>
      <c r="S712" s="7" t="s">
        <v>63</v>
      </c>
      <c r="T712" s="7" t="s">
        <v>46</v>
      </c>
      <c r="U712" s="7" t="s">
        <v>36</v>
      </c>
      <c r="V712" s="7" t="s">
        <v>37</v>
      </c>
      <c r="W712" s="7">
        <v>1</v>
      </c>
      <c r="X712" s="7" t="s">
        <v>38</v>
      </c>
      <c r="Y712" s="7">
        <v>1</v>
      </c>
      <c r="Z712" s="7" t="s">
        <v>39</v>
      </c>
    </row>
    <row r="713" spans="1:26" x14ac:dyDescent="0.35">
      <c r="A713" s="7" t="s">
        <v>1298</v>
      </c>
      <c r="B713" s="8">
        <v>46046</v>
      </c>
      <c r="C713" s="7" t="s">
        <v>881</v>
      </c>
      <c r="D713" s="7" t="s">
        <v>80</v>
      </c>
      <c r="E713" s="7" t="s">
        <v>43</v>
      </c>
      <c r="F713" s="7">
        <v>50</v>
      </c>
      <c r="G713" s="7" t="s">
        <v>74</v>
      </c>
      <c r="H713" s="7" t="s">
        <v>31</v>
      </c>
      <c r="I713" s="7" t="s">
        <v>74</v>
      </c>
      <c r="J713" s="7" t="s">
        <v>32</v>
      </c>
      <c r="K713" s="7">
        <v>1</v>
      </c>
      <c r="L713" s="7">
        <v>29242</v>
      </c>
      <c r="M713" s="7">
        <v>20</v>
      </c>
      <c r="N713" s="7">
        <v>5848.4</v>
      </c>
      <c r="O713" s="7">
        <v>4210.8500000000004</v>
      </c>
      <c r="P713" s="7">
        <v>375</v>
      </c>
      <c r="Q713" s="7">
        <v>27979.45</v>
      </c>
      <c r="R713" s="7" t="s">
        <v>54</v>
      </c>
      <c r="S713" s="7" t="s">
        <v>63</v>
      </c>
      <c r="T713" s="7" t="s">
        <v>84</v>
      </c>
      <c r="U713" s="7" t="s">
        <v>85</v>
      </c>
      <c r="V713" s="7" t="s">
        <v>86</v>
      </c>
      <c r="W713" s="7">
        <v>3</v>
      </c>
      <c r="X713" s="7" t="s">
        <v>38</v>
      </c>
      <c r="Y713" s="7">
        <v>4</v>
      </c>
      <c r="Z713" s="7" t="s">
        <v>58</v>
      </c>
    </row>
    <row r="714" spans="1:26" x14ac:dyDescent="0.35">
      <c r="A714" s="7" t="s">
        <v>1299</v>
      </c>
      <c r="B714" s="8">
        <v>45858</v>
      </c>
      <c r="C714" s="7" t="s">
        <v>509</v>
      </c>
      <c r="D714" s="7" t="s">
        <v>50</v>
      </c>
      <c r="E714" s="7" t="s">
        <v>29</v>
      </c>
      <c r="F714" s="7">
        <v>41</v>
      </c>
      <c r="G714" s="7" t="s">
        <v>94</v>
      </c>
      <c r="H714" s="7" t="s">
        <v>31</v>
      </c>
      <c r="I714" s="7" t="s">
        <v>94</v>
      </c>
      <c r="J714" s="7" t="s">
        <v>32</v>
      </c>
      <c r="K714" s="7">
        <v>4</v>
      </c>
      <c r="L714" s="7">
        <v>11472</v>
      </c>
      <c r="M714" s="7">
        <v>5</v>
      </c>
      <c r="N714" s="7">
        <v>2294.4</v>
      </c>
      <c r="O714" s="7">
        <v>7846.85</v>
      </c>
      <c r="P714" s="7">
        <v>166</v>
      </c>
      <c r="Q714" s="7">
        <v>51606.45</v>
      </c>
      <c r="R714" s="7" t="s">
        <v>33</v>
      </c>
      <c r="S714" s="7" t="s">
        <v>63</v>
      </c>
      <c r="T714" s="7" t="s">
        <v>46</v>
      </c>
      <c r="U714" s="7" t="s">
        <v>36</v>
      </c>
      <c r="V714" s="7" t="s">
        <v>37</v>
      </c>
      <c r="W714" s="7">
        <v>7</v>
      </c>
      <c r="X714" s="7" t="s">
        <v>47</v>
      </c>
      <c r="Y714" s="7">
        <v>2</v>
      </c>
      <c r="Z714" s="7" t="s">
        <v>58</v>
      </c>
    </row>
    <row r="715" spans="1:26" x14ac:dyDescent="0.35">
      <c r="A715" s="7" t="s">
        <v>1300</v>
      </c>
      <c r="B715" s="8">
        <v>45818</v>
      </c>
      <c r="C715" s="7" t="s">
        <v>1301</v>
      </c>
      <c r="D715" s="7" t="s">
        <v>50</v>
      </c>
      <c r="E715" s="7" t="s">
        <v>29</v>
      </c>
      <c r="F715" s="7">
        <v>59</v>
      </c>
      <c r="G715" s="7" t="s">
        <v>90</v>
      </c>
      <c r="H715" s="7" t="s">
        <v>31</v>
      </c>
      <c r="I715" s="7" t="s">
        <v>90</v>
      </c>
      <c r="J715" s="7" t="s">
        <v>53</v>
      </c>
      <c r="K715" s="7">
        <v>1</v>
      </c>
      <c r="L715" s="7">
        <v>47287</v>
      </c>
      <c r="M715" s="7">
        <v>0</v>
      </c>
      <c r="N715" s="7">
        <v>0</v>
      </c>
      <c r="O715" s="7">
        <v>8511.66</v>
      </c>
      <c r="P715" s="7">
        <v>494</v>
      </c>
      <c r="Q715" s="7">
        <v>56292.66</v>
      </c>
      <c r="R715" s="7" t="s">
        <v>45</v>
      </c>
      <c r="S715" s="7" t="s">
        <v>63</v>
      </c>
      <c r="T715" s="7" t="s">
        <v>76</v>
      </c>
      <c r="U715" s="7" t="s">
        <v>77</v>
      </c>
      <c r="V715" s="7" t="s">
        <v>57</v>
      </c>
      <c r="W715" s="7">
        <v>6</v>
      </c>
      <c r="X715" s="7" t="s">
        <v>38</v>
      </c>
      <c r="Y715" s="7">
        <v>1</v>
      </c>
      <c r="Z715" s="7" t="s">
        <v>58</v>
      </c>
    </row>
    <row r="716" spans="1:26" x14ac:dyDescent="0.35">
      <c r="A716" s="7" t="s">
        <v>1302</v>
      </c>
      <c r="B716" s="8">
        <v>45884</v>
      </c>
      <c r="C716" s="7" t="s">
        <v>447</v>
      </c>
      <c r="D716" s="7" t="s">
        <v>73</v>
      </c>
      <c r="E716" s="7" t="s">
        <v>29</v>
      </c>
      <c r="F716" s="7">
        <v>54</v>
      </c>
      <c r="G716" s="7" t="s">
        <v>67</v>
      </c>
      <c r="H716" s="7" t="s">
        <v>68</v>
      </c>
      <c r="I716" s="7" t="s">
        <v>67</v>
      </c>
      <c r="J716" s="7" t="s">
        <v>62</v>
      </c>
      <c r="K716" s="7">
        <v>1</v>
      </c>
      <c r="L716" s="7">
        <v>27319</v>
      </c>
      <c r="M716" s="7">
        <v>20</v>
      </c>
      <c r="N716" s="7">
        <v>5463.8</v>
      </c>
      <c r="O716" s="7">
        <v>3933.94</v>
      </c>
      <c r="P716" s="7">
        <v>240</v>
      </c>
      <c r="Q716" s="7">
        <v>26029.14</v>
      </c>
      <c r="R716" s="7" t="s">
        <v>54</v>
      </c>
      <c r="S716" s="7" t="s">
        <v>63</v>
      </c>
      <c r="T716" s="7" t="s">
        <v>76</v>
      </c>
      <c r="U716" s="7" t="s">
        <v>77</v>
      </c>
      <c r="V716" s="7" t="s">
        <v>57</v>
      </c>
      <c r="W716" s="7">
        <v>3</v>
      </c>
      <c r="X716" s="7" t="s">
        <v>38</v>
      </c>
      <c r="Y716" s="7">
        <v>2</v>
      </c>
      <c r="Z716" s="7" t="s">
        <v>58</v>
      </c>
    </row>
    <row r="717" spans="1:26" x14ac:dyDescent="0.35">
      <c r="A717" s="7" t="s">
        <v>1303</v>
      </c>
      <c r="B717" s="8">
        <v>45765</v>
      </c>
      <c r="C717" s="7" t="s">
        <v>1304</v>
      </c>
      <c r="D717" s="7" t="s">
        <v>61</v>
      </c>
      <c r="E717" s="7" t="s">
        <v>43</v>
      </c>
      <c r="F717" s="7">
        <v>23</v>
      </c>
      <c r="G717" s="7" t="s">
        <v>134</v>
      </c>
      <c r="H717" s="7" t="s">
        <v>31</v>
      </c>
      <c r="I717" s="7" t="s">
        <v>134</v>
      </c>
      <c r="J717" s="7" t="s">
        <v>150</v>
      </c>
      <c r="K717" s="7">
        <v>2</v>
      </c>
      <c r="L717" s="7">
        <v>23777</v>
      </c>
      <c r="M717" s="7">
        <v>5</v>
      </c>
      <c r="N717" s="7">
        <v>2377.6999999999998</v>
      </c>
      <c r="O717" s="7">
        <v>8131.73</v>
      </c>
      <c r="P717" s="7">
        <v>196</v>
      </c>
      <c r="Q717" s="7">
        <v>53504.03</v>
      </c>
      <c r="R717" s="7" t="s">
        <v>83</v>
      </c>
      <c r="S717" s="7" t="s">
        <v>34</v>
      </c>
      <c r="T717" s="7" t="s">
        <v>84</v>
      </c>
      <c r="U717" s="7" t="s">
        <v>85</v>
      </c>
      <c r="V717" s="7" t="s">
        <v>86</v>
      </c>
      <c r="W717" s="7">
        <v>10</v>
      </c>
      <c r="X717" s="7" t="s">
        <v>47</v>
      </c>
      <c r="Y717" s="7">
        <v>2</v>
      </c>
      <c r="Z717" s="7" t="s">
        <v>47</v>
      </c>
    </row>
    <row r="718" spans="1:26" x14ac:dyDescent="0.35">
      <c r="A718" s="7" t="s">
        <v>1305</v>
      </c>
      <c r="B718" s="8">
        <v>45853</v>
      </c>
      <c r="C718" s="7" t="s">
        <v>1306</v>
      </c>
      <c r="D718" s="7" t="s">
        <v>80</v>
      </c>
      <c r="E718" s="7" t="s">
        <v>43</v>
      </c>
      <c r="F718" s="7">
        <v>49</v>
      </c>
      <c r="G718" s="7" t="s">
        <v>67</v>
      </c>
      <c r="H718" s="7" t="s">
        <v>68</v>
      </c>
      <c r="I718" s="7" t="s">
        <v>67</v>
      </c>
      <c r="J718" s="7" t="s">
        <v>32</v>
      </c>
      <c r="K718" s="7">
        <v>2</v>
      </c>
      <c r="L718" s="7">
        <v>47273</v>
      </c>
      <c r="M718" s="7">
        <v>15</v>
      </c>
      <c r="N718" s="7">
        <v>14181.9</v>
      </c>
      <c r="O718" s="7">
        <v>14465.54</v>
      </c>
      <c r="P718" s="7">
        <v>460</v>
      </c>
      <c r="Q718" s="7">
        <v>95289.64</v>
      </c>
      <c r="R718" s="7" t="s">
        <v>45</v>
      </c>
      <c r="S718" s="7" t="s">
        <v>34</v>
      </c>
      <c r="T718" s="7" t="s">
        <v>76</v>
      </c>
      <c r="U718" s="7" t="s">
        <v>77</v>
      </c>
      <c r="V718" s="7" t="s">
        <v>57</v>
      </c>
      <c r="W718" s="7">
        <v>2</v>
      </c>
      <c r="X718" s="7" t="s">
        <v>47</v>
      </c>
      <c r="Y718" s="7">
        <v>5</v>
      </c>
      <c r="Z718" s="7" t="s">
        <v>91</v>
      </c>
    </row>
    <row r="719" spans="1:26" x14ac:dyDescent="0.35">
      <c r="A719" s="7" t="s">
        <v>1307</v>
      </c>
      <c r="B719" s="8">
        <v>45948</v>
      </c>
      <c r="C719" s="7" t="s">
        <v>133</v>
      </c>
      <c r="D719" s="7" t="s">
        <v>50</v>
      </c>
      <c r="E719" s="7" t="s">
        <v>29</v>
      </c>
      <c r="F719" s="7">
        <v>55</v>
      </c>
      <c r="G719" s="7" t="s">
        <v>139</v>
      </c>
      <c r="H719" s="7" t="s">
        <v>31</v>
      </c>
      <c r="I719" s="7" t="s">
        <v>139</v>
      </c>
      <c r="J719" s="7" t="s">
        <v>69</v>
      </c>
      <c r="K719" s="7">
        <v>4</v>
      </c>
      <c r="L719" s="7">
        <v>5695</v>
      </c>
      <c r="M719" s="7">
        <v>5</v>
      </c>
      <c r="N719" s="7">
        <v>1139</v>
      </c>
      <c r="O719" s="7">
        <v>3895.38</v>
      </c>
      <c r="P719" s="7">
        <v>183</v>
      </c>
      <c r="Q719" s="7">
        <v>25719.38</v>
      </c>
      <c r="R719" s="7" t="s">
        <v>45</v>
      </c>
      <c r="S719" s="7" t="s">
        <v>63</v>
      </c>
      <c r="T719" s="7" t="s">
        <v>70</v>
      </c>
      <c r="U719" s="7" t="s">
        <v>56</v>
      </c>
      <c r="V719" s="7" t="s">
        <v>57</v>
      </c>
      <c r="W719" s="7">
        <v>9</v>
      </c>
      <c r="X719" s="7" t="s">
        <v>38</v>
      </c>
      <c r="Y719" s="7">
        <v>4</v>
      </c>
      <c r="Z719" s="7" t="s">
        <v>91</v>
      </c>
    </row>
    <row r="720" spans="1:26" x14ac:dyDescent="0.35">
      <c r="A720" s="7" t="s">
        <v>1308</v>
      </c>
      <c r="B720" s="8">
        <v>46032</v>
      </c>
      <c r="C720" s="7" t="s">
        <v>1309</v>
      </c>
      <c r="D720" s="7" t="s">
        <v>28</v>
      </c>
      <c r="E720" s="7" t="s">
        <v>29</v>
      </c>
      <c r="F720" s="7">
        <v>33</v>
      </c>
      <c r="G720" s="7" t="s">
        <v>30</v>
      </c>
      <c r="H720" s="7" t="s">
        <v>31</v>
      </c>
      <c r="I720" s="7" t="s">
        <v>30</v>
      </c>
      <c r="J720" s="7" t="s">
        <v>62</v>
      </c>
      <c r="K720" s="7">
        <v>4</v>
      </c>
      <c r="L720" s="7">
        <v>25749</v>
      </c>
      <c r="M720" s="7">
        <v>0</v>
      </c>
      <c r="N720" s="7">
        <v>0</v>
      </c>
      <c r="O720" s="7">
        <v>18539.28</v>
      </c>
      <c r="P720" s="7">
        <v>488</v>
      </c>
      <c r="Q720" s="7">
        <v>122023.28</v>
      </c>
      <c r="R720" s="7" t="s">
        <v>45</v>
      </c>
      <c r="S720" s="7" t="s">
        <v>63</v>
      </c>
      <c r="T720" s="7" t="s">
        <v>46</v>
      </c>
      <c r="U720" s="7" t="s">
        <v>36</v>
      </c>
      <c r="V720" s="7" t="s">
        <v>37</v>
      </c>
      <c r="W720" s="7">
        <v>6</v>
      </c>
      <c r="X720" s="7" t="s">
        <v>47</v>
      </c>
      <c r="Y720" s="7">
        <v>1</v>
      </c>
      <c r="Z720" s="7" t="s">
        <v>47</v>
      </c>
    </row>
    <row r="721" spans="1:26" x14ac:dyDescent="0.35">
      <c r="A721" s="7" t="s">
        <v>1310</v>
      </c>
      <c r="B721" s="8">
        <v>46094</v>
      </c>
      <c r="C721" s="7" t="s">
        <v>1117</v>
      </c>
      <c r="D721" s="7" t="s">
        <v>73</v>
      </c>
      <c r="E721" s="7" t="s">
        <v>43</v>
      </c>
      <c r="F721" s="7">
        <v>48</v>
      </c>
      <c r="G721" s="7" t="s">
        <v>67</v>
      </c>
      <c r="H721" s="7" t="s">
        <v>68</v>
      </c>
      <c r="I721" s="7" t="s">
        <v>67</v>
      </c>
      <c r="J721" s="7" t="s">
        <v>53</v>
      </c>
      <c r="K721" s="7">
        <v>3</v>
      </c>
      <c r="L721" s="7">
        <v>20383</v>
      </c>
      <c r="M721" s="7">
        <v>20</v>
      </c>
      <c r="N721" s="7">
        <v>12229.8</v>
      </c>
      <c r="O721" s="7">
        <v>8805.4599999999991</v>
      </c>
      <c r="P721" s="7">
        <v>320</v>
      </c>
      <c r="Q721" s="7">
        <v>58044.66</v>
      </c>
      <c r="R721" s="7" t="s">
        <v>83</v>
      </c>
      <c r="S721" s="7" t="s">
        <v>63</v>
      </c>
      <c r="T721" s="7" t="s">
        <v>35</v>
      </c>
      <c r="U721" s="7" t="s">
        <v>36</v>
      </c>
      <c r="V721" s="7" t="s">
        <v>37</v>
      </c>
      <c r="W721" s="7">
        <v>1</v>
      </c>
      <c r="X721" s="7" t="s">
        <v>47</v>
      </c>
      <c r="Y721" s="7">
        <v>2</v>
      </c>
      <c r="Z721" s="7" t="s">
        <v>39</v>
      </c>
    </row>
    <row r="722" spans="1:26" x14ac:dyDescent="0.35">
      <c r="A722" s="7" t="s">
        <v>1311</v>
      </c>
      <c r="B722" s="8">
        <v>45809</v>
      </c>
      <c r="C722" s="7" t="s">
        <v>660</v>
      </c>
      <c r="D722" s="7" t="s">
        <v>50</v>
      </c>
      <c r="E722" s="7" t="s">
        <v>43</v>
      </c>
      <c r="F722" s="7">
        <v>34</v>
      </c>
      <c r="G722" s="7" t="s">
        <v>44</v>
      </c>
      <c r="H722" s="7" t="s">
        <v>31</v>
      </c>
      <c r="I722" s="7" t="s">
        <v>44</v>
      </c>
      <c r="J722" s="7" t="s">
        <v>32</v>
      </c>
      <c r="K722" s="7">
        <v>4</v>
      </c>
      <c r="L722" s="7">
        <v>44550</v>
      </c>
      <c r="M722" s="7">
        <v>10</v>
      </c>
      <c r="N722" s="7">
        <v>17820</v>
      </c>
      <c r="O722" s="7">
        <v>28868.400000000001</v>
      </c>
      <c r="P722" s="7">
        <v>449</v>
      </c>
      <c r="Q722" s="7">
        <v>189697.4</v>
      </c>
      <c r="R722" s="7" t="s">
        <v>33</v>
      </c>
      <c r="S722" s="7" t="s">
        <v>63</v>
      </c>
      <c r="T722" s="7" t="s">
        <v>35</v>
      </c>
      <c r="U722" s="7" t="s">
        <v>36</v>
      </c>
      <c r="V722" s="7" t="s">
        <v>37</v>
      </c>
      <c r="W722" s="7">
        <v>7</v>
      </c>
      <c r="X722" s="7" t="s">
        <v>38</v>
      </c>
      <c r="Y722" s="7">
        <v>3</v>
      </c>
      <c r="Z722" s="7" t="s">
        <v>47</v>
      </c>
    </row>
    <row r="723" spans="1:26" x14ac:dyDescent="0.35">
      <c r="A723" s="7" t="s">
        <v>1312</v>
      </c>
      <c r="B723" s="8">
        <v>45988</v>
      </c>
      <c r="C723" s="7" t="s">
        <v>1313</v>
      </c>
      <c r="D723" s="7" t="s">
        <v>61</v>
      </c>
      <c r="E723" s="7" t="s">
        <v>43</v>
      </c>
      <c r="F723" s="7">
        <v>35</v>
      </c>
      <c r="G723" s="7" t="s">
        <v>139</v>
      </c>
      <c r="H723" s="7" t="s">
        <v>31</v>
      </c>
      <c r="I723" s="7" t="s">
        <v>139</v>
      </c>
      <c r="J723" s="7" t="s">
        <v>112</v>
      </c>
      <c r="K723" s="7">
        <v>3</v>
      </c>
      <c r="L723" s="7">
        <v>17487</v>
      </c>
      <c r="M723" s="7">
        <v>20</v>
      </c>
      <c r="N723" s="7">
        <v>10492.2</v>
      </c>
      <c r="O723" s="7">
        <v>7554.38</v>
      </c>
      <c r="P723" s="7">
        <v>447</v>
      </c>
      <c r="Q723" s="7">
        <v>49970.18</v>
      </c>
      <c r="R723" s="7" t="s">
        <v>83</v>
      </c>
      <c r="S723" s="7" t="s">
        <v>34</v>
      </c>
      <c r="T723" s="7" t="s">
        <v>70</v>
      </c>
      <c r="U723" s="7" t="s">
        <v>56</v>
      </c>
      <c r="V723" s="7" t="s">
        <v>57</v>
      </c>
      <c r="W723" s="7">
        <v>10</v>
      </c>
      <c r="X723" s="7" t="s">
        <v>38</v>
      </c>
      <c r="Y723" s="7">
        <v>5</v>
      </c>
      <c r="Z723" s="7" t="s">
        <v>39</v>
      </c>
    </row>
    <row r="724" spans="1:26" x14ac:dyDescent="0.35">
      <c r="A724" s="7" t="s">
        <v>1314</v>
      </c>
      <c r="B724" s="8">
        <v>46017</v>
      </c>
      <c r="C724" s="7" t="s">
        <v>1239</v>
      </c>
      <c r="D724" s="7" t="s">
        <v>73</v>
      </c>
      <c r="E724" s="7" t="s">
        <v>29</v>
      </c>
      <c r="F724" s="7">
        <v>20</v>
      </c>
      <c r="G724" s="7" t="s">
        <v>44</v>
      </c>
      <c r="H724" s="7" t="s">
        <v>31</v>
      </c>
      <c r="I724" s="7" t="s">
        <v>44</v>
      </c>
      <c r="J724" s="7" t="s">
        <v>75</v>
      </c>
      <c r="K724" s="7">
        <v>3</v>
      </c>
      <c r="L724" s="7">
        <v>32893</v>
      </c>
      <c r="M724" s="7">
        <v>5</v>
      </c>
      <c r="N724" s="7">
        <v>4933.95</v>
      </c>
      <c r="O724" s="7">
        <v>16874.11</v>
      </c>
      <c r="P724" s="7">
        <v>386</v>
      </c>
      <c r="Q724" s="7">
        <v>111005.16</v>
      </c>
      <c r="R724" s="7" t="s">
        <v>54</v>
      </c>
      <c r="S724" s="7" t="s">
        <v>63</v>
      </c>
      <c r="T724" s="7" t="s">
        <v>35</v>
      </c>
      <c r="U724" s="7" t="s">
        <v>36</v>
      </c>
      <c r="V724" s="7" t="s">
        <v>37</v>
      </c>
      <c r="W724" s="7">
        <v>7</v>
      </c>
      <c r="X724" s="7" t="s">
        <v>38</v>
      </c>
      <c r="Y724" s="7">
        <v>4</v>
      </c>
      <c r="Z724" s="7" t="s">
        <v>47</v>
      </c>
    </row>
    <row r="725" spans="1:26" x14ac:dyDescent="0.35">
      <c r="A725" s="7" t="s">
        <v>1315</v>
      </c>
      <c r="B725" s="8">
        <v>45898</v>
      </c>
      <c r="C725" s="7" t="s">
        <v>1167</v>
      </c>
      <c r="D725" s="7" t="s">
        <v>80</v>
      </c>
      <c r="E725" s="7" t="s">
        <v>43</v>
      </c>
      <c r="F725" s="7">
        <v>33</v>
      </c>
      <c r="G725" s="7" t="s">
        <v>99</v>
      </c>
      <c r="H725" s="7" t="s">
        <v>52</v>
      </c>
      <c r="I725" s="7" t="s">
        <v>99</v>
      </c>
      <c r="J725" s="7" t="s">
        <v>112</v>
      </c>
      <c r="K725" s="7">
        <v>2</v>
      </c>
      <c r="L725" s="7">
        <v>48999</v>
      </c>
      <c r="M725" s="7">
        <v>10</v>
      </c>
      <c r="N725" s="7">
        <v>9799.7999999999993</v>
      </c>
      <c r="O725" s="7">
        <v>15875.68</v>
      </c>
      <c r="P725" s="7">
        <v>136</v>
      </c>
      <c r="Q725" s="7">
        <v>104209.88</v>
      </c>
      <c r="R725" s="7" t="s">
        <v>54</v>
      </c>
      <c r="S725" s="7" t="s">
        <v>63</v>
      </c>
      <c r="T725" s="7" t="s">
        <v>35</v>
      </c>
      <c r="U725" s="7" t="s">
        <v>36</v>
      </c>
      <c r="V725" s="7" t="s">
        <v>37</v>
      </c>
      <c r="W725" s="7">
        <v>7</v>
      </c>
      <c r="X725" s="7" t="s">
        <v>38</v>
      </c>
      <c r="Y725" s="7">
        <v>1</v>
      </c>
      <c r="Z725" s="7" t="s">
        <v>39</v>
      </c>
    </row>
    <row r="726" spans="1:26" x14ac:dyDescent="0.35">
      <c r="A726" s="7" t="s">
        <v>1316</v>
      </c>
      <c r="B726" s="8">
        <v>45788</v>
      </c>
      <c r="C726" s="7" t="s">
        <v>1317</v>
      </c>
      <c r="D726" s="7" t="s">
        <v>80</v>
      </c>
      <c r="E726" s="7" t="s">
        <v>43</v>
      </c>
      <c r="F726" s="7">
        <v>54</v>
      </c>
      <c r="G726" s="7" t="s">
        <v>139</v>
      </c>
      <c r="H726" s="7" t="s">
        <v>31</v>
      </c>
      <c r="I726" s="7" t="s">
        <v>139</v>
      </c>
      <c r="J726" s="7" t="s">
        <v>201</v>
      </c>
      <c r="K726" s="7">
        <v>5</v>
      </c>
      <c r="L726" s="7">
        <v>21651</v>
      </c>
      <c r="M726" s="7">
        <v>15</v>
      </c>
      <c r="N726" s="7">
        <v>16238.25</v>
      </c>
      <c r="O726" s="7">
        <v>16563.009999999998</v>
      </c>
      <c r="P726" s="7">
        <v>226</v>
      </c>
      <c r="Q726" s="7">
        <v>108805.75999999999</v>
      </c>
      <c r="R726" s="7" t="s">
        <v>54</v>
      </c>
      <c r="S726" s="7" t="s">
        <v>34</v>
      </c>
      <c r="T726" s="7" t="s">
        <v>70</v>
      </c>
      <c r="U726" s="7" t="s">
        <v>56</v>
      </c>
      <c r="V726" s="7" t="s">
        <v>57</v>
      </c>
      <c r="W726" s="7">
        <v>2</v>
      </c>
      <c r="X726" s="7" t="s">
        <v>38</v>
      </c>
      <c r="Y726" s="7">
        <v>3</v>
      </c>
      <c r="Z726" s="7" t="s">
        <v>39</v>
      </c>
    </row>
    <row r="727" spans="1:26" x14ac:dyDescent="0.35">
      <c r="A727" s="7" t="s">
        <v>1318</v>
      </c>
      <c r="B727" s="8">
        <v>46112</v>
      </c>
      <c r="C727" s="7" t="s">
        <v>609</v>
      </c>
      <c r="D727" s="7" t="s">
        <v>108</v>
      </c>
      <c r="E727" s="7" t="s">
        <v>43</v>
      </c>
      <c r="F727" s="7">
        <v>21</v>
      </c>
      <c r="G727" s="7" t="s">
        <v>134</v>
      </c>
      <c r="H727" s="7" t="s">
        <v>31</v>
      </c>
      <c r="I727" s="7" t="s">
        <v>134</v>
      </c>
      <c r="J727" s="7" t="s">
        <v>75</v>
      </c>
      <c r="K727" s="7">
        <v>3</v>
      </c>
      <c r="L727" s="7">
        <v>33508</v>
      </c>
      <c r="M727" s="7">
        <v>10</v>
      </c>
      <c r="N727" s="7">
        <v>10052.4</v>
      </c>
      <c r="O727" s="7">
        <v>16284.89</v>
      </c>
      <c r="P727" s="7">
        <v>103</v>
      </c>
      <c r="Q727" s="7">
        <v>106859.49</v>
      </c>
      <c r="R727" s="7" t="s">
        <v>33</v>
      </c>
      <c r="S727" s="7" t="s">
        <v>63</v>
      </c>
      <c r="T727" s="7" t="s">
        <v>46</v>
      </c>
      <c r="U727" s="7" t="s">
        <v>36</v>
      </c>
      <c r="V727" s="7" t="s">
        <v>37</v>
      </c>
      <c r="W727" s="7">
        <v>5</v>
      </c>
      <c r="X727" s="7" t="s">
        <v>47</v>
      </c>
      <c r="Y727" s="7">
        <v>1</v>
      </c>
      <c r="Z727" s="7" t="s">
        <v>47</v>
      </c>
    </row>
    <row r="728" spans="1:26" x14ac:dyDescent="0.35">
      <c r="A728" s="7" t="s">
        <v>1319</v>
      </c>
      <c r="B728" s="8">
        <v>45924</v>
      </c>
      <c r="C728" s="7" t="s">
        <v>906</v>
      </c>
      <c r="D728" s="7" t="s">
        <v>42</v>
      </c>
      <c r="E728" s="7" t="s">
        <v>29</v>
      </c>
      <c r="F728" s="7">
        <v>41</v>
      </c>
      <c r="G728" s="7" t="s">
        <v>139</v>
      </c>
      <c r="H728" s="7" t="s">
        <v>31</v>
      </c>
      <c r="I728" s="7" t="s">
        <v>139</v>
      </c>
      <c r="J728" s="7" t="s">
        <v>150</v>
      </c>
      <c r="K728" s="7">
        <v>2</v>
      </c>
      <c r="L728" s="7">
        <v>43281</v>
      </c>
      <c r="M728" s="7">
        <v>5</v>
      </c>
      <c r="N728" s="7">
        <v>4328.1000000000004</v>
      </c>
      <c r="O728" s="7">
        <v>14802.1</v>
      </c>
      <c r="P728" s="7">
        <v>87</v>
      </c>
      <c r="Q728" s="7">
        <v>97123</v>
      </c>
      <c r="R728" s="7" t="s">
        <v>45</v>
      </c>
      <c r="S728" s="7" t="s">
        <v>63</v>
      </c>
      <c r="T728" s="7" t="s">
        <v>35</v>
      </c>
      <c r="U728" s="7" t="s">
        <v>36</v>
      </c>
      <c r="V728" s="7" t="s">
        <v>37</v>
      </c>
      <c r="W728" s="7">
        <v>7</v>
      </c>
      <c r="X728" s="7" t="s">
        <v>47</v>
      </c>
      <c r="Y728" s="7">
        <v>1</v>
      </c>
      <c r="Z728" s="7" t="s">
        <v>47</v>
      </c>
    </row>
    <row r="729" spans="1:26" x14ac:dyDescent="0.35">
      <c r="A729" s="7" t="s">
        <v>1320</v>
      </c>
      <c r="B729" s="8">
        <v>45852</v>
      </c>
      <c r="C729" s="7" t="s">
        <v>851</v>
      </c>
      <c r="D729" s="7" t="s">
        <v>66</v>
      </c>
      <c r="E729" s="7" t="s">
        <v>29</v>
      </c>
      <c r="F729" s="7">
        <v>30</v>
      </c>
      <c r="G729" s="7" t="s">
        <v>30</v>
      </c>
      <c r="H729" s="7" t="s">
        <v>31</v>
      </c>
      <c r="I729" s="7" t="s">
        <v>30</v>
      </c>
      <c r="J729" s="7" t="s">
        <v>112</v>
      </c>
      <c r="K729" s="7">
        <v>2</v>
      </c>
      <c r="L729" s="7">
        <v>41547</v>
      </c>
      <c r="M729" s="7">
        <v>10</v>
      </c>
      <c r="N729" s="7">
        <v>8309.4</v>
      </c>
      <c r="O729" s="7">
        <v>13461.23</v>
      </c>
      <c r="P729" s="7">
        <v>154</v>
      </c>
      <c r="Q729" s="7">
        <v>88399.83</v>
      </c>
      <c r="R729" s="7" t="s">
        <v>45</v>
      </c>
      <c r="S729" s="7" t="s">
        <v>63</v>
      </c>
      <c r="T729" s="7" t="s">
        <v>70</v>
      </c>
      <c r="U729" s="7" t="s">
        <v>56</v>
      </c>
      <c r="V729" s="7" t="s">
        <v>57</v>
      </c>
      <c r="W729" s="7">
        <v>4</v>
      </c>
      <c r="X729" s="7" t="s">
        <v>38</v>
      </c>
      <c r="Y729" s="7">
        <v>3</v>
      </c>
      <c r="Z729" s="7" t="s">
        <v>58</v>
      </c>
    </row>
    <row r="730" spans="1:26" x14ac:dyDescent="0.35">
      <c r="A730" s="7" t="s">
        <v>1321</v>
      </c>
      <c r="B730" s="8">
        <v>45974</v>
      </c>
      <c r="C730" s="7" t="s">
        <v>1322</v>
      </c>
      <c r="D730" s="7" t="s">
        <v>61</v>
      </c>
      <c r="E730" s="7" t="s">
        <v>29</v>
      </c>
      <c r="F730" s="7">
        <v>26</v>
      </c>
      <c r="G730" s="7" t="s">
        <v>74</v>
      </c>
      <c r="H730" s="7" t="s">
        <v>31</v>
      </c>
      <c r="I730" s="7" t="s">
        <v>74</v>
      </c>
      <c r="J730" s="7" t="s">
        <v>125</v>
      </c>
      <c r="K730" s="7">
        <v>3</v>
      </c>
      <c r="L730" s="7">
        <v>27978</v>
      </c>
      <c r="M730" s="7">
        <v>5</v>
      </c>
      <c r="N730" s="7">
        <v>4196.7</v>
      </c>
      <c r="O730" s="7">
        <v>14352.71</v>
      </c>
      <c r="P730" s="7">
        <v>109</v>
      </c>
      <c r="Q730" s="7">
        <v>94199.01</v>
      </c>
      <c r="R730" s="7" t="s">
        <v>54</v>
      </c>
      <c r="S730" s="7" t="s">
        <v>63</v>
      </c>
      <c r="T730" s="7" t="s">
        <v>35</v>
      </c>
      <c r="U730" s="7" t="s">
        <v>36</v>
      </c>
      <c r="V730" s="7" t="s">
        <v>37</v>
      </c>
      <c r="W730" s="7">
        <v>7</v>
      </c>
      <c r="X730" s="7" t="s">
        <v>38</v>
      </c>
      <c r="Y730" s="7">
        <v>2</v>
      </c>
      <c r="Z730" s="7" t="s">
        <v>47</v>
      </c>
    </row>
    <row r="731" spans="1:26" x14ac:dyDescent="0.35">
      <c r="A731" s="7" t="s">
        <v>1323</v>
      </c>
      <c r="B731" s="8">
        <v>45962</v>
      </c>
      <c r="C731" s="7" t="s">
        <v>1324</v>
      </c>
      <c r="D731" s="7" t="s">
        <v>61</v>
      </c>
      <c r="E731" s="7" t="s">
        <v>43</v>
      </c>
      <c r="F731" s="7">
        <v>28</v>
      </c>
      <c r="G731" s="7" t="s">
        <v>134</v>
      </c>
      <c r="H731" s="7" t="s">
        <v>31</v>
      </c>
      <c r="I731" s="7" t="s">
        <v>134</v>
      </c>
      <c r="J731" s="7" t="s">
        <v>201</v>
      </c>
      <c r="K731" s="7">
        <v>1</v>
      </c>
      <c r="L731" s="7">
        <v>45792</v>
      </c>
      <c r="M731" s="7">
        <v>20</v>
      </c>
      <c r="N731" s="7">
        <v>9158.4</v>
      </c>
      <c r="O731" s="7">
        <v>6594.05</v>
      </c>
      <c r="P731" s="7">
        <v>224</v>
      </c>
      <c r="Q731" s="7">
        <v>43451.65</v>
      </c>
      <c r="R731" s="7" t="s">
        <v>33</v>
      </c>
      <c r="S731" s="7" t="s">
        <v>63</v>
      </c>
      <c r="T731" s="7" t="s">
        <v>95</v>
      </c>
      <c r="U731" s="7" t="s">
        <v>96</v>
      </c>
      <c r="V731" s="7" t="s">
        <v>57</v>
      </c>
      <c r="W731" s="7">
        <v>6</v>
      </c>
      <c r="X731" s="7" t="s">
        <v>47</v>
      </c>
      <c r="Y731" s="7">
        <v>3</v>
      </c>
      <c r="Z731" s="7" t="s">
        <v>58</v>
      </c>
    </row>
    <row r="732" spans="1:26" x14ac:dyDescent="0.35">
      <c r="A732" s="7" t="s">
        <v>1325</v>
      </c>
      <c r="B732" s="8">
        <v>46030</v>
      </c>
      <c r="C732" s="7" t="s">
        <v>223</v>
      </c>
      <c r="D732" s="7" t="s">
        <v>61</v>
      </c>
      <c r="E732" s="7" t="s">
        <v>29</v>
      </c>
      <c r="F732" s="7">
        <v>46</v>
      </c>
      <c r="G732" s="7" t="s">
        <v>99</v>
      </c>
      <c r="H732" s="7" t="s">
        <v>52</v>
      </c>
      <c r="I732" s="7" t="s">
        <v>99</v>
      </c>
      <c r="J732" s="7" t="s">
        <v>32</v>
      </c>
      <c r="K732" s="7">
        <v>3</v>
      </c>
      <c r="L732" s="7">
        <v>42112</v>
      </c>
      <c r="M732" s="7">
        <v>10</v>
      </c>
      <c r="N732" s="7">
        <v>12633.6</v>
      </c>
      <c r="O732" s="7">
        <v>20466.43</v>
      </c>
      <c r="P732" s="7">
        <v>357</v>
      </c>
      <c r="Q732" s="7">
        <v>134525.82999999999</v>
      </c>
      <c r="R732" s="7" t="s">
        <v>54</v>
      </c>
      <c r="S732" s="7" t="s">
        <v>34</v>
      </c>
      <c r="T732" s="7" t="s">
        <v>95</v>
      </c>
      <c r="U732" s="7" t="s">
        <v>96</v>
      </c>
      <c r="V732" s="7" t="s">
        <v>57</v>
      </c>
      <c r="W732" s="7">
        <v>8</v>
      </c>
      <c r="X732" s="7" t="s">
        <v>38</v>
      </c>
      <c r="Y732" s="7">
        <v>5</v>
      </c>
      <c r="Z732" s="7" t="s">
        <v>91</v>
      </c>
    </row>
    <row r="733" spans="1:26" x14ac:dyDescent="0.35">
      <c r="A733" s="7" t="s">
        <v>1326</v>
      </c>
      <c r="B733" s="8">
        <v>45963</v>
      </c>
      <c r="C733" s="7" t="s">
        <v>983</v>
      </c>
      <c r="D733" s="7" t="s">
        <v>89</v>
      </c>
      <c r="E733" s="7" t="s">
        <v>43</v>
      </c>
      <c r="F733" s="7">
        <v>42</v>
      </c>
      <c r="G733" s="7" t="s">
        <v>99</v>
      </c>
      <c r="H733" s="7" t="s">
        <v>52</v>
      </c>
      <c r="I733" s="7" t="s">
        <v>99</v>
      </c>
      <c r="J733" s="7" t="s">
        <v>150</v>
      </c>
      <c r="K733" s="7">
        <v>1</v>
      </c>
      <c r="L733" s="7">
        <v>9485</v>
      </c>
      <c r="M733" s="7">
        <v>15</v>
      </c>
      <c r="N733" s="7">
        <v>1422.75</v>
      </c>
      <c r="O733" s="7">
        <v>1451.2</v>
      </c>
      <c r="P733" s="7">
        <v>167</v>
      </c>
      <c r="Q733" s="7">
        <v>9680.4500000000007</v>
      </c>
      <c r="R733" s="7" t="s">
        <v>33</v>
      </c>
      <c r="S733" s="7" t="s">
        <v>34</v>
      </c>
      <c r="T733" s="7" t="s">
        <v>84</v>
      </c>
      <c r="U733" s="7" t="s">
        <v>85</v>
      </c>
      <c r="V733" s="7" t="s">
        <v>86</v>
      </c>
      <c r="W733" s="7">
        <v>1</v>
      </c>
      <c r="X733" s="7" t="s">
        <v>38</v>
      </c>
      <c r="Y733" s="7">
        <v>1</v>
      </c>
      <c r="Z733" s="7" t="s">
        <v>58</v>
      </c>
    </row>
    <row r="734" spans="1:26" x14ac:dyDescent="0.35">
      <c r="A734" s="7" t="s">
        <v>1327</v>
      </c>
      <c r="B734" s="8">
        <v>45891</v>
      </c>
      <c r="C734" s="7" t="s">
        <v>1328</v>
      </c>
      <c r="D734" s="7" t="s">
        <v>28</v>
      </c>
      <c r="E734" s="7" t="s">
        <v>43</v>
      </c>
      <c r="F734" s="7">
        <v>53</v>
      </c>
      <c r="G734" s="7" t="s">
        <v>30</v>
      </c>
      <c r="H734" s="7" t="s">
        <v>31</v>
      </c>
      <c r="I734" s="7" t="s">
        <v>30</v>
      </c>
      <c r="J734" s="7" t="s">
        <v>102</v>
      </c>
      <c r="K734" s="7">
        <v>3</v>
      </c>
      <c r="L734" s="7">
        <v>3588</v>
      </c>
      <c r="M734" s="7">
        <v>15</v>
      </c>
      <c r="N734" s="7">
        <v>1614.6</v>
      </c>
      <c r="O734" s="7">
        <v>1646.89</v>
      </c>
      <c r="P734" s="7">
        <v>206</v>
      </c>
      <c r="Q734" s="7">
        <v>11002.29</v>
      </c>
      <c r="R734" s="7" t="s">
        <v>54</v>
      </c>
      <c r="S734" s="7" t="s">
        <v>34</v>
      </c>
      <c r="T734" s="7" t="s">
        <v>103</v>
      </c>
      <c r="U734" s="7" t="s">
        <v>103</v>
      </c>
      <c r="V734" s="7" t="s">
        <v>57</v>
      </c>
      <c r="W734" s="7">
        <v>10</v>
      </c>
      <c r="X734" s="7" t="s">
        <v>38</v>
      </c>
      <c r="Y734" s="7">
        <v>4</v>
      </c>
      <c r="Z734" s="7" t="s">
        <v>47</v>
      </c>
    </row>
    <row r="735" spans="1:26" x14ac:dyDescent="0.35">
      <c r="A735" s="7" t="s">
        <v>1329</v>
      </c>
      <c r="B735" s="8">
        <v>45848</v>
      </c>
      <c r="C735" s="7" t="s">
        <v>824</v>
      </c>
      <c r="D735" s="7" t="s">
        <v>61</v>
      </c>
      <c r="E735" s="7" t="s">
        <v>43</v>
      </c>
      <c r="F735" s="7">
        <v>56</v>
      </c>
      <c r="G735" s="7" t="s">
        <v>51</v>
      </c>
      <c r="H735" s="7" t="s">
        <v>52</v>
      </c>
      <c r="I735" s="7" t="s">
        <v>51</v>
      </c>
      <c r="J735" s="7" t="s">
        <v>53</v>
      </c>
      <c r="K735" s="7">
        <v>1</v>
      </c>
      <c r="L735" s="7">
        <v>44046</v>
      </c>
      <c r="M735" s="7">
        <v>20</v>
      </c>
      <c r="N735" s="7">
        <v>8809.2000000000007</v>
      </c>
      <c r="O735" s="7">
        <v>6342.62</v>
      </c>
      <c r="P735" s="7">
        <v>311</v>
      </c>
      <c r="Q735" s="7">
        <v>41890.42</v>
      </c>
      <c r="R735" s="7" t="s">
        <v>54</v>
      </c>
      <c r="S735" s="7" t="s">
        <v>34</v>
      </c>
      <c r="T735" s="7" t="s">
        <v>103</v>
      </c>
      <c r="U735" s="7" t="s">
        <v>103</v>
      </c>
      <c r="V735" s="7" t="s">
        <v>57</v>
      </c>
      <c r="W735" s="7">
        <v>5</v>
      </c>
      <c r="X735" s="7" t="s">
        <v>47</v>
      </c>
      <c r="Y735" s="7">
        <v>4</v>
      </c>
      <c r="Z735" s="7" t="s">
        <v>91</v>
      </c>
    </row>
    <row r="736" spans="1:26" x14ac:dyDescent="0.35">
      <c r="A736" s="7" t="s">
        <v>1330</v>
      </c>
      <c r="B736" s="8">
        <v>45970</v>
      </c>
      <c r="C736" s="7" t="s">
        <v>1331</v>
      </c>
      <c r="D736" s="7" t="s">
        <v>89</v>
      </c>
      <c r="E736" s="7" t="s">
        <v>43</v>
      </c>
      <c r="F736" s="7">
        <v>25</v>
      </c>
      <c r="G736" s="7" t="s">
        <v>51</v>
      </c>
      <c r="H736" s="7" t="s">
        <v>52</v>
      </c>
      <c r="I736" s="7" t="s">
        <v>51</v>
      </c>
      <c r="J736" s="7" t="s">
        <v>150</v>
      </c>
      <c r="K736" s="7">
        <v>5</v>
      </c>
      <c r="L736" s="7">
        <v>6165</v>
      </c>
      <c r="M736" s="7">
        <v>20</v>
      </c>
      <c r="N736" s="7">
        <v>6165</v>
      </c>
      <c r="O736" s="7">
        <v>4438.8</v>
      </c>
      <c r="P736" s="7">
        <v>424</v>
      </c>
      <c r="Q736" s="7">
        <v>29522.799999999999</v>
      </c>
      <c r="R736" s="7" t="s">
        <v>83</v>
      </c>
      <c r="S736" s="7" t="s">
        <v>34</v>
      </c>
      <c r="T736" s="7" t="s">
        <v>103</v>
      </c>
      <c r="U736" s="7" t="s">
        <v>103</v>
      </c>
      <c r="V736" s="7" t="s">
        <v>57</v>
      </c>
      <c r="W736" s="7">
        <v>8</v>
      </c>
      <c r="X736" s="7" t="s">
        <v>38</v>
      </c>
      <c r="Y736" s="7">
        <v>5</v>
      </c>
      <c r="Z736" s="7" t="s">
        <v>58</v>
      </c>
    </row>
    <row r="737" spans="1:26" x14ac:dyDescent="0.35">
      <c r="A737" s="7" t="s">
        <v>1332</v>
      </c>
      <c r="B737" s="8">
        <v>45939</v>
      </c>
      <c r="C737" s="7" t="s">
        <v>948</v>
      </c>
      <c r="D737" s="7" t="s">
        <v>80</v>
      </c>
      <c r="E737" s="7" t="s">
        <v>29</v>
      </c>
      <c r="F737" s="7">
        <v>59</v>
      </c>
      <c r="G737" s="7" t="s">
        <v>90</v>
      </c>
      <c r="H737" s="7" t="s">
        <v>31</v>
      </c>
      <c r="I737" s="7" t="s">
        <v>90</v>
      </c>
      <c r="J737" s="7" t="s">
        <v>62</v>
      </c>
      <c r="K737" s="7">
        <v>4</v>
      </c>
      <c r="L737" s="7">
        <v>2086</v>
      </c>
      <c r="M737" s="7">
        <v>20</v>
      </c>
      <c r="N737" s="7">
        <v>1668.8</v>
      </c>
      <c r="O737" s="7">
        <v>1201.54</v>
      </c>
      <c r="P737" s="7">
        <v>360</v>
      </c>
      <c r="Q737" s="7">
        <v>8236.74</v>
      </c>
      <c r="R737" s="7" t="s">
        <v>45</v>
      </c>
      <c r="S737" s="7" t="s">
        <v>63</v>
      </c>
      <c r="T737" s="7" t="s">
        <v>103</v>
      </c>
      <c r="U737" s="7" t="s">
        <v>103</v>
      </c>
      <c r="V737" s="7" t="s">
        <v>57</v>
      </c>
      <c r="W737" s="7">
        <v>2</v>
      </c>
      <c r="X737" s="7" t="s">
        <v>47</v>
      </c>
      <c r="Y737" s="7">
        <v>4</v>
      </c>
      <c r="Z737" s="7" t="s">
        <v>91</v>
      </c>
    </row>
    <row r="738" spans="1:26" x14ac:dyDescent="0.35">
      <c r="A738" s="7" t="s">
        <v>1333</v>
      </c>
      <c r="B738" s="8">
        <v>45859</v>
      </c>
      <c r="C738" s="7" t="s">
        <v>746</v>
      </c>
      <c r="D738" s="7" t="s">
        <v>111</v>
      </c>
      <c r="E738" s="7" t="s">
        <v>43</v>
      </c>
      <c r="F738" s="7">
        <v>47</v>
      </c>
      <c r="G738" s="7" t="s">
        <v>51</v>
      </c>
      <c r="H738" s="7" t="s">
        <v>52</v>
      </c>
      <c r="I738" s="7" t="s">
        <v>51</v>
      </c>
      <c r="J738" s="7" t="s">
        <v>112</v>
      </c>
      <c r="K738" s="7">
        <v>1</v>
      </c>
      <c r="L738" s="7">
        <v>1296</v>
      </c>
      <c r="M738" s="7">
        <v>15</v>
      </c>
      <c r="N738" s="7">
        <v>194.4</v>
      </c>
      <c r="O738" s="7">
        <v>198.29</v>
      </c>
      <c r="P738" s="7">
        <v>410</v>
      </c>
      <c r="Q738" s="7">
        <v>1709.89</v>
      </c>
      <c r="R738" s="7" t="s">
        <v>54</v>
      </c>
      <c r="S738" s="7" t="s">
        <v>34</v>
      </c>
      <c r="T738" s="7" t="s">
        <v>84</v>
      </c>
      <c r="U738" s="7" t="s">
        <v>85</v>
      </c>
      <c r="V738" s="7" t="s">
        <v>86</v>
      </c>
      <c r="W738" s="7">
        <v>5</v>
      </c>
      <c r="X738" s="7" t="s">
        <v>38</v>
      </c>
      <c r="Y738" s="7">
        <v>3</v>
      </c>
      <c r="Z738" s="7" t="s">
        <v>58</v>
      </c>
    </row>
    <row r="739" spans="1:26" x14ac:dyDescent="0.35">
      <c r="A739" s="7" t="s">
        <v>1334</v>
      </c>
      <c r="B739" s="8">
        <v>46077</v>
      </c>
      <c r="C739" s="7" t="s">
        <v>193</v>
      </c>
      <c r="D739" s="7" t="s">
        <v>108</v>
      </c>
      <c r="E739" s="7" t="s">
        <v>29</v>
      </c>
      <c r="F739" s="7">
        <v>26</v>
      </c>
      <c r="G739" s="7" t="s">
        <v>30</v>
      </c>
      <c r="H739" s="7" t="s">
        <v>31</v>
      </c>
      <c r="I739" s="7" t="s">
        <v>30</v>
      </c>
      <c r="J739" s="7" t="s">
        <v>53</v>
      </c>
      <c r="K739" s="7">
        <v>1</v>
      </c>
      <c r="L739" s="7">
        <v>43602</v>
      </c>
      <c r="M739" s="7">
        <v>15</v>
      </c>
      <c r="N739" s="7">
        <v>6540.3</v>
      </c>
      <c r="O739" s="7">
        <v>6671.11</v>
      </c>
      <c r="P739" s="7">
        <v>396</v>
      </c>
      <c r="Q739" s="7">
        <v>44128.81</v>
      </c>
      <c r="R739" s="7" t="s">
        <v>83</v>
      </c>
      <c r="S739" s="7" t="s">
        <v>34</v>
      </c>
      <c r="T739" s="7" t="s">
        <v>35</v>
      </c>
      <c r="U739" s="7" t="s">
        <v>36</v>
      </c>
      <c r="V739" s="7" t="s">
        <v>37</v>
      </c>
      <c r="W739" s="7">
        <v>1</v>
      </c>
      <c r="X739" s="7" t="s">
        <v>47</v>
      </c>
      <c r="Y739" s="7">
        <v>5</v>
      </c>
      <c r="Z739" s="7" t="s">
        <v>47</v>
      </c>
    </row>
    <row r="740" spans="1:26" x14ac:dyDescent="0.35">
      <c r="A740" s="7" t="s">
        <v>1335</v>
      </c>
      <c r="B740" s="8">
        <v>45795</v>
      </c>
      <c r="C740" s="7" t="s">
        <v>1336</v>
      </c>
      <c r="D740" s="7" t="s">
        <v>111</v>
      </c>
      <c r="E740" s="7" t="s">
        <v>29</v>
      </c>
      <c r="F740" s="7">
        <v>25</v>
      </c>
      <c r="G740" s="7" t="s">
        <v>67</v>
      </c>
      <c r="H740" s="7" t="s">
        <v>68</v>
      </c>
      <c r="I740" s="7" t="s">
        <v>67</v>
      </c>
      <c r="J740" s="7" t="s">
        <v>75</v>
      </c>
      <c r="K740" s="7">
        <v>3</v>
      </c>
      <c r="L740" s="7">
        <v>8837</v>
      </c>
      <c r="M740" s="7">
        <v>20</v>
      </c>
      <c r="N740" s="7">
        <v>5302.2</v>
      </c>
      <c r="O740" s="7">
        <v>3817.58</v>
      </c>
      <c r="P740" s="7">
        <v>344</v>
      </c>
      <c r="Q740" s="7">
        <v>25370.38</v>
      </c>
      <c r="R740" s="7" t="s">
        <v>54</v>
      </c>
      <c r="S740" s="7" t="s">
        <v>34</v>
      </c>
      <c r="T740" s="7" t="s">
        <v>103</v>
      </c>
      <c r="U740" s="7" t="s">
        <v>103</v>
      </c>
      <c r="V740" s="7" t="s">
        <v>57</v>
      </c>
      <c r="W740" s="7">
        <v>8</v>
      </c>
      <c r="X740" s="7" t="s">
        <v>47</v>
      </c>
      <c r="Y740" s="7">
        <v>3</v>
      </c>
      <c r="Z740" s="7" t="s">
        <v>47</v>
      </c>
    </row>
    <row r="741" spans="1:26" x14ac:dyDescent="0.35">
      <c r="A741" s="7" t="s">
        <v>1337</v>
      </c>
      <c r="B741" s="8">
        <v>45886</v>
      </c>
      <c r="C741" s="7" t="s">
        <v>338</v>
      </c>
      <c r="D741" s="7" t="s">
        <v>80</v>
      </c>
      <c r="E741" s="7" t="s">
        <v>29</v>
      </c>
      <c r="F741" s="7">
        <v>23</v>
      </c>
      <c r="G741" s="7" t="s">
        <v>74</v>
      </c>
      <c r="H741" s="7" t="s">
        <v>31</v>
      </c>
      <c r="I741" s="7" t="s">
        <v>74</v>
      </c>
      <c r="J741" s="7" t="s">
        <v>102</v>
      </c>
      <c r="K741" s="7">
        <v>5</v>
      </c>
      <c r="L741" s="7">
        <v>10552</v>
      </c>
      <c r="M741" s="7">
        <v>0</v>
      </c>
      <c r="N741" s="7">
        <v>0</v>
      </c>
      <c r="O741" s="7">
        <v>9496.7999999999993</v>
      </c>
      <c r="P741" s="7">
        <v>290</v>
      </c>
      <c r="Q741" s="7">
        <v>62546.8</v>
      </c>
      <c r="R741" s="7" t="s">
        <v>83</v>
      </c>
      <c r="S741" s="7" t="s">
        <v>34</v>
      </c>
      <c r="T741" s="7" t="s">
        <v>84</v>
      </c>
      <c r="U741" s="7" t="s">
        <v>85</v>
      </c>
      <c r="V741" s="7" t="s">
        <v>86</v>
      </c>
      <c r="W741" s="7">
        <v>8</v>
      </c>
      <c r="X741" s="7" t="s">
        <v>38</v>
      </c>
      <c r="Y741" s="7">
        <v>3</v>
      </c>
      <c r="Z741" s="7" t="s">
        <v>58</v>
      </c>
    </row>
    <row r="742" spans="1:26" x14ac:dyDescent="0.35">
      <c r="A742" s="7" t="s">
        <v>1338</v>
      </c>
      <c r="B742" s="8">
        <v>45922</v>
      </c>
      <c r="C742" s="7" t="s">
        <v>1048</v>
      </c>
      <c r="D742" s="7" t="s">
        <v>108</v>
      </c>
      <c r="E742" s="7" t="s">
        <v>29</v>
      </c>
      <c r="F742" s="7">
        <v>52</v>
      </c>
      <c r="G742" s="7" t="s">
        <v>44</v>
      </c>
      <c r="H742" s="7" t="s">
        <v>31</v>
      </c>
      <c r="I742" s="7" t="s">
        <v>44</v>
      </c>
      <c r="J742" s="7" t="s">
        <v>112</v>
      </c>
      <c r="K742" s="7">
        <v>3</v>
      </c>
      <c r="L742" s="7">
        <v>31793</v>
      </c>
      <c r="M742" s="7">
        <v>10</v>
      </c>
      <c r="N742" s="7">
        <v>9537.9</v>
      </c>
      <c r="O742" s="7">
        <v>15451.4</v>
      </c>
      <c r="P742" s="7">
        <v>433</v>
      </c>
      <c r="Q742" s="7">
        <v>101725.5</v>
      </c>
      <c r="R742" s="7" t="s">
        <v>54</v>
      </c>
      <c r="S742" s="7" t="s">
        <v>34</v>
      </c>
      <c r="T742" s="7" t="s">
        <v>103</v>
      </c>
      <c r="U742" s="7" t="s">
        <v>103</v>
      </c>
      <c r="V742" s="7" t="s">
        <v>57</v>
      </c>
      <c r="W742" s="7">
        <v>7</v>
      </c>
      <c r="X742" s="7" t="s">
        <v>38</v>
      </c>
      <c r="Y742" s="7">
        <v>2</v>
      </c>
      <c r="Z742" s="7" t="s">
        <v>47</v>
      </c>
    </row>
    <row r="743" spans="1:26" x14ac:dyDescent="0.35">
      <c r="A743" s="7" t="s">
        <v>1339</v>
      </c>
      <c r="B743" s="8">
        <v>46031</v>
      </c>
      <c r="C743" s="7" t="s">
        <v>834</v>
      </c>
      <c r="D743" s="7" t="s">
        <v>28</v>
      </c>
      <c r="E743" s="7" t="s">
        <v>29</v>
      </c>
      <c r="F743" s="7">
        <v>24</v>
      </c>
      <c r="G743" s="7" t="s">
        <v>94</v>
      </c>
      <c r="H743" s="7" t="s">
        <v>31</v>
      </c>
      <c r="I743" s="7" t="s">
        <v>94</v>
      </c>
      <c r="J743" s="7" t="s">
        <v>53</v>
      </c>
      <c r="K743" s="7">
        <v>4</v>
      </c>
      <c r="L743" s="7">
        <v>49840</v>
      </c>
      <c r="M743" s="7">
        <v>10</v>
      </c>
      <c r="N743" s="7">
        <v>19936</v>
      </c>
      <c r="O743" s="7">
        <v>32296.32</v>
      </c>
      <c r="P743" s="7">
        <v>58</v>
      </c>
      <c r="Q743" s="7">
        <v>211778.32</v>
      </c>
      <c r="R743" s="7" t="s">
        <v>45</v>
      </c>
      <c r="S743" s="7" t="s">
        <v>63</v>
      </c>
      <c r="T743" s="7" t="s">
        <v>103</v>
      </c>
      <c r="U743" s="7" t="s">
        <v>103</v>
      </c>
      <c r="V743" s="7" t="s">
        <v>57</v>
      </c>
      <c r="W743" s="7">
        <v>6</v>
      </c>
      <c r="X743" s="7" t="s">
        <v>47</v>
      </c>
      <c r="Y743" s="7">
        <v>2</v>
      </c>
      <c r="Z743" s="7" t="s">
        <v>39</v>
      </c>
    </row>
    <row r="744" spans="1:26" x14ac:dyDescent="0.35">
      <c r="A744" s="7" t="s">
        <v>1340</v>
      </c>
      <c r="B744" s="8">
        <v>45840</v>
      </c>
      <c r="C744" s="7" t="s">
        <v>172</v>
      </c>
      <c r="D744" s="7" t="s">
        <v>61</v>
      </c>
      <c r="E744" s="7" t="s">
        <v>43</v>
      </c>
      <c r="F744" s="7">
        <v>53</v>
      </c>
      <c r="G744" s="7" t="s">
        <v>99</v>
      </c>
      <c r="H744" s="7" t="s">
        <v>52</v>
      </c>
      <c r="I744" s="7" t="s">
        <v>99</v>
      </c>
      <c r="J744" s="7" t="s">
        <v>75</v>
      </c>
      <c r="K744" s="7">
        <v>4</v>
      </c>
      <c r="L744" s="7">
        <v>5564</v>
      </c>
      <c r="M744" s="7">
        <v>20</v>
      </c>
      <c r="N744" s="7">
        <v>4451.2</v>
      </c>
      <c r="O744" s="7">
        <v>3204.86</v>
      </c>
      <c r="P744" s="7">
        <v>166</v>
      </c>
      <c r="Q744" s="7">
        <v>21175.66</v>
      </c>
      <c r="R744" s="7" t="s">
        <v>54</v>
      </c>
      <c r="S744" s="7" t="s">
        <v>34</v>
      </c>
      <c r="T744" s="7" t="s">
        <v>95</v>
      </c>
      <c r="U744" s="7" t="s">
        <v>96</v>
      </c>
      <c r="V744" s="7" t="s">
        <v>57</v>
      </c>
      <c r="W744" s="7">
        <v>10</v>
      </c>
      <c r="X744" s="7" t="s">
        <v>47</v>
      </c>
      <c r="Y744" s="7">
        <v>4</v>
      </c>
      <c r="Z744" s="7" t="s">
        <v>58</v>
      </c>
    </row>
    <row r="745" spans="1:26" x14ac:dyDescent="0.35">
      <c r="A745" s="7" t="s">
        <v>1341</v>
      </c>
      <c r="B745" s="8">
        <v>46071</v>
      </c>
      <c r="C745" s="7" t="s">
        <v>191</v>
      </c>
      <c r="D745" s="7" t="s">
        <v>42</v>
      </c>
      <c r="E745" s="7" t="s">
        <v>29</v>
      </c>
      <c r="F745" s="7">
        <v>35</v>
      </c>
      <c r="G745" s="7" t="s">
        <v>94</v>
      </c>
      <c r="H745" s="7" t="s">
        <v>31</v>
      </c>
      <c r="I745" s="7" t="s">
        <v>94</v>
      </c>
      <c r="J745" s="7" t="s">
        <v>75</v>
      </c>
      <c r="K745" s="7">
        <v>2</v>
      </c>
      <c r="L745" s="7">
        <v>8094</v>
      </c>
      <c r="M745" s="7">
        <v>5</v>
      </c>
      <c r="N745" s="7">
        <v>809.4</v>
      </c>
      <c r="O745" s="7">
        <v>2768.15</v>
      </c>
      <c r="P745" s="7">
        <v>400</v>
      </c>
      <c r="Q745" s="7">
        <v>18546.75</v>
      </c>
      <c r="R745" s="7" t="s">
        <v>33</v>
      </c>
      <c r="S745" s="7" t="s">
        <v>34</v>
      </c>
      <c r="T745" s="7" t="s">
        <v>76</v>
      </c>
      <c r="U745" s="7" t="s">
        <v>77</v>
      </c>
      <c r="V745" s="7" t="s">
        <v>57</v>
      </c>
      <c r="W745" s="7">
        <v>9</v>
      </c>
      <c r="X745" s="7" t="s">
        <v>47</v>
      </c>
      <c r="Y745" s="7">
        <v>5</v>
      </c>
      <c r="Z745" s="7" t="s">
        <v>47</v>
      </c>
    </row>
    <row r="746" spans="1:26" x14ac:dyDescent="0.35">
      <c r="A746" s="7" t="s">
        <v>1342</v>
      </c>
      <c r="B746" s="8">
        <v>46112</v>
      </c>
      <c r="C746" s="7" t="s">
        <v>1343</v>
      </c>
      <c r="D746" s="7" t="s">
        <v>108</v>
      </c>
      <c r="E746" s="7" t="s">
        <v>43</v>
      </c>
      <c r="F746" s="7">
        <v>41</v>
      </c>
      <c r="G746" s="7" t="s">
        <v>139</v>
      </c>
      <c r="H746" s="7" t="s">
        <v>31</v>
      </c>
      <c r="I746" s="7" t="s">
        <v>139</v>
      </c>
      <c r="J746" s="7" t="s">
        <v>69</v>
      </c>
      <c r="K746" s="7">
        <v>1</v>
      </c>
      <c r="L746" s="7">
        <v>32513</v>
      </c>
      <c r="M746" s="7">
        <v>5</v>
      </c>
      <c r="N746" s="7">
        <v>1625.65</v>
      </c>
      <c r="O746" s="7">
        <v>5559.72</v>
      </c>
      <c r="P746" s="7">
        <v>141</v>
      </c>
      <c r="Q746" s="7">
        <v>36588.07</v>
      </c>
      <c r="R746" s="7" t="s">
        <v>33</v>
      </c>
      <c r="S746" s="7" t="s">
        <v>63</v>
      </c>
      <c r="T746" s="7" t="s">
        <v>35</v>
      </c>
      <c r="U746" s="7" t="s">
        <v>36</v>
      </c>
      <c r="V746" s="7" t="s">
        <v>37</v>
      </c>
      <c r="W746" s="7">
        <v>8</v>
      </c>
      <c r="X746" s="7" t="s">
        <v>38</v>
      </c>
      <c r="Y746" s="7">
        <v>5</v>
      </c>
      <c r="Z746" s="7" t="s">
        <v>58</v>
      </c>
    </row>
    <row r="747" spans="1:26" x14ac:dyDescent="0.35">
      <c r="A747" s="7" t="s">
        <v>1344</v>
      </c>
      <c r="B747" s="8">
        <v>46078</v>
      </c>
      <c r="C747" s="7" t="s">
        <v>1345</v>
      </c>
      <c r="D747" s="7" t="s">
        <v>42</v>
      </c>
      <c r="E747" s="7" t="s">
        <v>43</v>
      </c>
      <c r="F747" s="7">
        <v>30</v>
      </c>
      <c r="G747" s="7" t="s">
        <v>74</v>
      </c>
      <c r="H747" s="7" t="s">
        <v>31</v>
      </c>
      <c r="I747" s="7" t="s">
        <v>74</v>
      </c>
      <c r="J747" s="7" t="s">
        <v>53</v>
      </c>
      <c r="K747" s="7">
        <v>3</v>
      </c>
      <c r="L747" s="7">
        <v>21815</v>
      </c>
      <c r="M747" s="7">
        <v>0</v>
      </c>
      <c r="N747" s="7">
        <v>0</v>
      </c>
      <c r="O747" s="7">
        <v>11780.1</v>
      </c>
      <c r="P747" s="7">
        <v>171</v>
      </c>
      <c r="Q747" s="7">
        <v>77396.100000000006</v>
      </c>
      <c r="R747" s="7" t="s">
        <v>54</v>
      </c>
      <c r="S747" s="7" t="s">
        <v>34</v>
      </c>
      <c r="T747" s="7" t="s">
        <v>95</v>
      </c>
      <c r="U747" s="7" t="s">
        <v>96</v>
      </c>
      <c r="V747" s="7" t="s">
        <v>57</v>
      </c>
      <c r="W747" s="7">
        <v>1</v>
      </c>
      <c r="X747" s="7" t="s">
        <v>38</v>
      </c>
      <c r="Y747" s="7">
        <v>4</v>
      </c>
      <c r="Z747" s="7" t="s">
        <v>39</v>
      </c>
    </row>
    <row r="748" spans="1:26" x14ac:dyDescent="0.35">
      <c r="A748" s="7" t="s">
        <v>1346</v>
      </c>
      <c r="B748" s="8">
        <v>45775</v>
      </c>
      <c r="C748" s="7" t="s">
        <v>528</v>
      </c>
      <c r="D748" s="7" t="s">
        <v>50</v>
      </c>
      <c r="E748" s="7" t="s">
        <v>29</v>
      </c>
      <c r="F748" s="7">
        <v>22</v>
      </c>
      <c r="G748" s="7" t="s">
        <v>139</v>
      </c>
      <c r="H748" s="7" t="s">
        <v>31</v>
      </c>
      <c r="I748" s="7" t="s">
        <v>139</v>
      </c>
      <c r="J748" s="7" t="s">
        <v>69</v>
      </c>
      <c r="K748" s="7">
        <v>5</v>
      </c>
      <c r="L748" s="7">
        <v>35936</v>
      </c>
      <c r="M748" s="7">
        <v>0</v>
      </c>
      <c r="N748" s="7">
        <v>0</v>
      </c>
      <c r="O748" s="7">
        <v>32342.400000000001</v>
      </c>
      <c r="P748" s="7">
        <v>301</v>
      </c>
      <c r="Q748" s="7">
        <v>212323.4</v>
      </c>
      <c r="R748" s="7" t="s">
        <v>33</v>
      </c>
      <c r="S748" s="7" t="s">
        <v>34</v>
      </c>
      <c r="T748" s="7" t="s">
        <v>46</v>
      </c>
      <c r="U748" s="7" t="s">
        <v>36</v>
      </c>
      <c r="V748" s="7" t="s">
        <v>37</v>
      </c>
      <c r="W748" s="7">
        <v>2</v>
      </c>
      <c r="X748" s="7" t="s">
        <v>47</v>
      </c>
      <c r="Y748" s="7">
        <v>3</v>
      </c>
      <c r="Z748" s="7" t="s">
        <v>47</v>
      </c>
    </row>
    <row r="749" spans="1:26" x14ac:dyDescent="0.35">
      <c r="A749" s="7" t="s">
        <v>1347</v>
      </c>
      <c r="B749" s="8">
        <v>46029</v>
      </c>
      <c r="C749" s="7" t="s">
        <v>906</v>
      </c>
      <c r="D749" s="7" t="s">
        <v>66</v>
      </c>
      <c r="E749" s="7" t="s">
        <v>29</v>
      </c>
      <c r="F749" s="7">
        <v>24</v>
      </c>
      <c r="G749" s="7" t="s">
        <v>99</v>
      </c>
      <c r="H749" s="7" t="s">
        <v>52</v>
      </c>
      <c r="I749" s="7" t="s">
        <v>99</v>
      </c>
      <c r="J749" s="7" t="s">
        <v>112</v>
      </c>
      <c r="K749" s="7">
        <v>2</v>
      </c>
      <c r="L749" s="7">
        <v>44948</v>
      </c>
      <c r="M749" s="7">
        <v>20</v>
      </c>
      <c r="N749" s="7">
        <v>17979.2</v>
      </c>
      <c r="O749" s="7">
        <v>12945.02</v>
      </c>
      <c r="P749" s="7">
        <v>53</v>
      </c>
      <c r="Q749" s="7">
        <v>84914.82</v>
      </c>
      <c r="R749" s="7" t="s">
        <v>33</v>
      </c>
      <c r="S749" s="7" t="s">
        <v>63</v>
      </c>
      <c r="T749" s="7" t="s">
        <v>76</v>
      </c>
      <c r="U749" s="7" t="s">
        <v>77</v>
      </c>
      <c r="V749" s="7" t="s">
        <v>57</v>
      </c>
      <c r="W749" s="7">
        <v>5</v>
      </c>
      <c r="X749" s="7" t="s">
        <v>38</v>
      </c>
      <c r="Y749" s="7">
        <v>1</v>
      </c>
      <c r="Z749" s="7" t="s">
        <v>47</v>
      </c>
    </row>
    <row r="750" spans="1:26" x14ac:dyDescent="0.35">
      <c r="A750" s="7" t="s">
        <v>1348</v>
      </c>
      <c r="B750" s="8">
        <v>45928</v>
      </c>
      <c r="C750" s="7" t="s">
        <v>330</v>
      </c>
      <c r="D750" s="7" t="s">
        <v>42</v>
      </c>
      <c r="E750" s="7" t="s">
        <v>29</v>
      </c>
      <c r="F750" s="7">
        <v>38</v>
      </c>
      <c r="G750" s="7" t="s">
        <v>94</v>
      </c>
      <c r="H750" s="7" t="s">
        <v>31</v>
      </c>
      <c r="I750" s="7" t="s">
        <v>94</v>
      </c>
      <c r="J750" s="7" t="s">
        <v>75</v>
      </c>
      <c r="K750" s="7">
        <v>1</v>
      </c>
      <c r="L750" s="7">
        <v>34893</v>
      </c>
      <c r="M750" s="7">
        <v>20</v>
      </c>
      <c r="N750" s="7">
        <v>6978.6</v>
      </c>
      <c r="O750" s="7">
        <v>5024.59</v>
      </c>
      <c r="P750" s="7">
        <v>137</v>
      </c>
      <c r="Q750" s="7">
        <v>33075.99</v>
      </c>
      <c r="R750" s="7" t="s">
        <v>54</v>
      </c>
      <c r="S750" s="7" t="s">
        <v>34</v>
      </c>
      <c r="T750" s="7" t="s">
        <v>35</v>
      </c>
      <c r="U750" s="7" t="s">
        <v>36</v>
      </c>
      <c r="V750" s="7" t="s">
        <v>37</v>
      </c>
      <c r="W750" s="7">
        <v>2</v>
      </c>
      <c r="X750" s="7" t="s">
        <v>38</v>
      </c>
      <c r="Y750" s="7">
        <v>2</v>
      </c>
      <c r="Z750" s="7" t="s">
        <v>47</v>
      </c>
    </row>
    <row r="751" spans="1:26" x14ac:dyDescent="0.35">
      <c r="A751" s="7" t="s">
        <v>1349</v>
      </c>
      <c r="B751" s="8">
        <v>46104</v>
      </c>
      <c r="C751" s="7" t="s">
        <v>353</v>
      </c>
      <c r="D751" s="7" t="s">
        <v>108</v>
      </c>
      <c r="E751" s="7" t="s">
        <v>43</v>
      </c>
      <c r="F751" s="7">
        <v>54</v>
      </c>
      <c r="G751" s="7" t="s">
        <v>99</v>
      </c>
      <c r="H751" s="7" t="s">
        <v>52</v>
      </c>
      <c r="I751" s="7" t="s">
        <v>99</v>
      </c>
      <c r="J751" s="7" t="s">
        <v>150</v>
      </c>
      <c r="K751" s="7">
        <v>5</v>
      </c>
      <c r="L751" s="7">
        <v>37161</v>
      </c>
      <c r="M751" s="7">
        <v>15</v>
      </c>
      <c r="N751" s="7">
        <v>27870.75</v>
      </c>
      <c r="O751" s="7">
        <v>28428.16</v>
      </c>
      <c r="P751" s="7">
        <v>83</v>
      </c>
      <c r="Q751" s="7">
        <v>186445.42</v>
      </c>
      <c r="R751" s="7" t="s">
        <v>54</v>
      </c>
      <c r="S751" s="7" t="s">
        <v>34</v>
      </c>
      <c r="T751" s="7" t="s">
        <v>103</v>
      </c>
      <c r="U751" s="7" t="s">
        <v>103</v>
      </c>
      <c r="V751" s="7" t="s">
        <v>57</v>
      </c>
      <c r="W751" s="7">
        <v>8</v>
      </c>
      <c r="X751" s="7" t="s">
        <v>38</v>
      </c>
      <c r="Y751" s="7">
        <v>5</v>
      </c>
      <c r="Z751" s="7" t="s">
        <v>58</v>
      </c>
    </row>
    <row r="752" spans="1:26" x14ac:dyDescent="0.35">
      <c r="A752" s="7" t="s">
        <v>1350</v>
      </c>
      <c r="B752" s="8">
        <v>46117</v>
      </c>
      <c r="C752" s="7" t="s">
        <v>1351</v>
      </c>
      <c r="D752" s="7" t="s">
        <v>61</v>
      </c>
      <c r="E752" s="7" t="s">
        <v>29</v>
      </c>
      <c r="F752" s="7">
        <v>43</v>
      </c>
      <c r="G752" s="7" t="s">
        <v>51</v>
      </c>
      <c r="H752" s="7" t="s">
        <v>52</v>
      </c>
      <c r="I752" s="7" t="s">
        <v>51</v>
      </c>
      <c r="J752" s="7" t="s">
        <v>69</v>
      </c>
      <c r="K752" s="7">
        <v>3</v>
      </c>
      <c r="L752" s="7">
        <v>30146</v>
      </c>
      <c r="M752" s="7">
        <v>10</v>
      </c>
      <c r="N752" s="7">
        <v>9043.7999999999993</v>
      </c>
      <c r="O752" s="7">
        <v>14650.96</v>
      </c>
      <c r="P752" s="7">
        <v>175</v>
      </c>
      <c r="Q752" s="7">
        <v>96220.160000000003</v>
      </c>
      <c r="R752" s="7" t="s">
        <v>83</v>
      </c>
      <c r="S752" s="7" t="s">
        <v>63</v>
      </c>
      <c r="T752" s="7" t="s">
        <v>55</v>
      </c>
      <c r="U752" s="7" t="s">
        <v>56</v>
      </c>
      <c r="V752" s="7" t="s">
        <v>57</v>
      </c>
      <c r="W752" s="7">
        <v>1</v>
      </c>
      <c r="X752" s="7" t="s">
        <v>38</v>
      </c>
      <c r="Y752" s="7">
        <v>4</v>
      </c>
      <c r="Z752" s="7" t="s">
        <v>58</v>
      </c>
    </row>
    <row r="753" spans="1:26" x14ac:dyDescent="0.35">
      <c r="A753" s="7" t="s">
        <v>1352</v>
      </c>
      <c r="B753" s="8">
        <v>45759</v>
      </c>
      <c r="C753" s="7" t="s">
        <v>1005</v>
      </c>
      <c r="D753" s="7" t="s">
        <v>66</v>
      </c>
      <c r="E753" s="7" t="s">
        <v>29</v>
      </c>
      <c r="F753" s="7">
        <v>55</v>
      </c>
      <c r="G753" s="7" t="s">
        <v>30</v>
      </c>
      <c r="H753" s="7" t="s">
        <v>31</v>
      </c>
      <c r="I753" s="7" t="s">
        <v>30</v>
      </c>
      <c r="J753" s="7" t="s">
        <v>125</v>
      </c>
      <c r="K753" s="7">
        <v>5</v>
      </c>
      <c r="L753" s="7">
        <v>22055</v>
      </c>
      <c r="M753" s="7">
        <v>0</v>
      </c>
      <c r="N753" s="7">
        <v>0</v>
      </c>
      <c r="O753" s="7">
        <v>19849.5</v>
      </c>
      <c r="P753" s="7">
        <v>490</v>
      </c>
      <c r="Q753" s="7">
        <v>130614.5</v>
      </c>
      <c r="R753" s="7" t="s">
        <v>54</v>
      </c>
      <c r="S753" s="7" t="s">
        <v>34</v>
      </c>
      <c r="T753" s="7" t="s">
        <v>35</v>
      </c>
      <c r="U753" s="7" t="s">
        <v>36</v>
      </c>
      <c r="V753" s="7" t="s">
        <v>37</v>
      </c>
      <c r="W753" s="7">
        <v>1</v>
      </c>
      <c r="X753" s="7" t="s">
        <v>38</v>
      </c>
      <c r="Y753" s="7">
        <v>3</v>
      </c>
      <c r="Z753" s="7" t="s">
        <v>91</v>
      </c>
    </row>
    <row r="754" spans="1:26" x14ac:dyDescent="0.35">
      <c r="A754" s="7" t="s">
        <v>1353</v>
      </c>
      <c r="B754" s="8">
        <v>46009</v>
      </c>
      <c r="C754" s="7" t="s">
        <v>767</v>
      </c>
      <c r="D754" s="7" t="s">
        <v>28</v>
      </c>
      <c r="E754" s="7" t="s">
        <v>43</v>
      </c>
      <c r="F754" s="7">
        <v>31</v>
      </c>
      <c r="G754" s="7" t="s">
        <v>99</v>
      </c>
      <c r="H754" s="7" t="s">
        <v>52</v>
      </c>
      <c r="I754" s="7" t="s">
        <v>99</v>
      </c>
      <c r="J754" s="7" t="s">
        <v>75</v>
      </c>
      <c r="K754" s="7">
        <v>1</v>
      </c>
      <c r="L754" s="7">
        <v>43437</v>
      </c>
      <c r="M754" s="7">
        <v>5</v>
      </c>
      <c r="N754" s="7">
        <v>2171.85</v>
      </c>
      <c r="O754" s="7">
        <v>7427.73</v>
      </c>
      <c r="P754" s="7">
        <v>286</v>
      </c>
      <c r="Q754" s="7">
        <v>48978.879999999997</v>
      </c>
      <c r="R754" s="7" t="s">
        <v>54</v>
      </c>
      <c r="S754" s="7" t="s">
        <v>34</v>
      </c>
      <c r="T754" s="7" t="s">
        <v>55</v>
      </c>
      <c r="U754" s="7" t="s">
        <v>56</v>
      </c>
      <c r="V754" s="7" t="s">
        <v>57</v>
      </c>
      <c r="W754" s="7">
        <v>9</v>
      </c>
      <c r="X754" s="7" t="s">
        <v>38</v>
      </c>
      <c r="Y754" s="7">
        <v>3</v>
      </c>
      <c r="Z754" s="7" t="s">
        <v>58</v>
      </c>
    </row>
    <row r="755" spans="1:26" x14ac:dyDescent="0.35">
      <c r="A755" s="7" t="s">
        <v>1354</v>
      </c>
      <c r="B755" s="8">
        <v>45903</v>
      </c>
      <c r="C755" s="7" t="s">
        <v>279</v>
      </c>
      <c r="D755" s="7" t="s">
        <v>80</v>
      </c>
      <c r="E755" s="7" t="s">
        <v>29</v>
      </c>
      <c r="F755" s="7">
        <v>18</v>
      </c>
      <c r="G755" s="7" t="s">
        <v>51</v>
      </c>
      <c r="H755" s="7" t="s">
        <v>52</v>
      </c>
      <c r="I755" s="7" t="s">
        <v>51</v>
      </c>
      <c r="J755" s="7" t="s">
        <v>201</v>
      </c>
      <c r="K755" s="7">
        <v>1</v>
      </c>
      <c r="L755" s="7">
        <v>16469</v>
      </c>
      <c r="M755" s="7">
        <v>20</v>
      </c>
      <c r="N755" s="7">
        <v>3293.8</v>
      </c>
      <c r="O755" s="7">
        <v>2371.54</v>
      </c>
      <c r="P755" s="7">
        <v>266</v>
      </c>
      <c r="Q755" s="7">
        <v>15812.74</v>
      </c>
      <c r="R755" s="7" t="s">
        <v>54</v>
      </c>
      <c r="S755" s="7" t="s">
        <v>34</v>
      </c>
      <c r="T755" s="7" t="s">
        <v>103</v>
      </c>
      <c r="U755" s="7" t="s">
        <v>103</v>
      </c>
      <c r="V755" s="7" t="s">
        <v>57</v>
      </c>
      <c r="W755" s="7">
        <v>7</v>
      </c>
      <c r="X755" s="7" t="s">
        <v>38</v>
      </c>
      <c r="Y755" s="7">
        <v>4</v>
      </c>
      <c r="Z755" s="7" t="s">
        <v>47</v>
      </c>
    </row>
    <row r="756" spans="1:26" x14ac:dyDescent="0.35">
      <c r="A756" s="7" t="s">
        <v>1355</v>
      </c>
      <c r="B756" s="8">
        <v>46070</v>
      </c>
      <c r="C756" s="7" t="s">
        <v>1356</v>
      </c>
      <c r="D756" s="7" t="s">
        <v>111</v>
      </c>
      <c r="E756" s="7" t="s">
        <v>29</v>
      </c>
      <c r="F756" s="7">
        <v>48</v>
      </c>
      <c r="G756" s="7" t="s">
        <v>51</v>
      </c>
      <c r="H756" s="7" t="s">
        <v>52</v>
      </c>
      <c r="I756" s="7" t="s">
        <v>51</v>
      </c>
      <c r="J756" s="7" t="s">
        <v>150</v>
      </c>
      <c r="K756" s="7">
        <v>1</v>
      </c>
      <c r="L756" s="7">
        <v>44498</v>
      </c>
      <c r="M756" s="7">
        <v>10</v>
      </c>
      <c r="N756" s="7">
        <v>4449.8</v>
      </c>
      <c r="O756" s="7">
        <v>7208.68</v>
      </c>
      <c r="P756" s="7">
        <v>101</v>
      </c>
      <c r="Q756" s="7">
        <v>47357.88</v>
      </c>
      <c r="R756" s="7" t="s">
        <v>45</v>
      </c>
      <c r="S756" s="7" t="s">
        <v>34</v>
      </c>
      <c r="T756" s="7" t="s">
        <v>76</v>
      </c>
      <c r="U756" s="7" t="s">
        <v>77</v>
      </c>
      <c r="V756" s="7" t="s">
        <v>57</v>
      </c>
      <c r="W756" s="7">
        <v>7</v>
      </c>
      <c r="X756" s="7" t="s">
        <v>38</v>
      </c>
      <c r="Y756" s="7">
        <v>2</v>
      </c>
      <c r="Z756" s="7" t="s">
        <v>47</v>
      </c>
    </row>
    <row r="757" spans="1:26" x14ac:dyDescent="0.35">
      <c r="A757" s="7" t="s">
        <v>1357</v>
      </c>
      <c r="B757" s="8">
        <v>45968</v>
      </c>
      <c r="C757" s="7" t="s">
        <v>1187</v>
      </c>
      <c r="D757" s="7" t="s">
        <v>28</v>
      </c>
      <c r="E757" s="7" t="s">
        <v>29</v>
      </c>
      <c r="F757" s="7">
        <v>33</v>
      </c>
      <c r="G757" s="7" t="s">
        <v>134</v>
      </c>
      <c r="H757" s="7" t="s">
        <v>31</v>
      </c>
      <c r="I757" s="7" t="s">
        <v>134</v>
      </c>
      <c r="J757" s="7" t="s">
        <v>102</v>
      </c>
      <c r="K757" s="7">
        <v>5</v>
      </c>
      <c r="L757" s="7">
        <v>31205</v>
      </c>
      <c r="M757" s="7">
        <v>10</v>
      </c>
      <c r="N757" s="7">
        <v>15602.5</v>
      </c>
      <c r="O757" s="7">
        <v>25276.05</v>
      </c>
      <c r="P757" s="7">
        <v>301</v>
      </c>
      <c r="Q757" s="7">
        <v>165999.54999999999</v>
      </c>
      <c r="R757" s="7" t="s">
        <v>54</v>
      </c>
      <c r="S757" s="7" t="s">
        <v>63</v>
      </c>
      <c r="T757" s="7" t="s">
        <v>55</v>
      </c>
      <c r="U757" s="7" t="s">
        <v>56</v>
      </c>
      <c r="V757" s="7" t="s">
        <v>57</v>
      </c>
      <c r="W757" s="7">
        <v>5</v>
      </c>
      <c r="X757" s="7" t="s">
        <v>38</v>
      </c>
      <c r="Y757" s="7">
        <v>3</v>
      </c>
      <c r="Z757" s="7" t="s">
        <v>39</v>
      </c>
    </row>
    <row r="758" spans="1:26" x14ac:dyDescent="0.35">
      <c r="A758" s="7" t="s">
        <v>1358</v>
      </c>
      <c r="B758" s="8">
        <v>45892</v>
      </c>
      <c r="C758" s="7" t="s">
        <v>287</v>
      </c>
      <c r="D758" s="7" t="s">
        <v>61</v>
      </c>
      <c r="E758" s="7" t="s">
        <v>43</v>
      </c>
      <c r="F758" s="7">
        <v>41</v>
      </c>
      <c r="G758" s="7" t="s">
        <v>51</v>
      </c>
      <c r="H758" s="7" t="s">
        <v>52</v>
      </c>
      <c r="I758" s="7" t="s">
        <v>51</v>
      </c>
      <c r="J758" s="7" t="s">
        <v>112</v>
      </c>
      <c r="K758" s="7">
        <v>2</v>
      </c>
      <c r="L758" s="7">
        <v>48901</v>
      </c>
      <c r="M758" s="7">
        <v>0</v>
      </c>
      <c r="N758" s="7">
        <v>0</v>
      </c>
      <c r="O758" s="7">
        <v>17604.36</v>
      </c>
      <c r="P758" s="7">
        <v>80</v>
      </c>
      <c r="Q758" s="7">
        <v>115486.36</v>
      </c>
      <c r="R758" s="7" t="s">
        <v>83</v>
      </c>
      <c r="S758" s="7" t="s">
        <v>63</v>
      </c>
      <c r="T758" s="7" t="s">
        <v>55</v>
      </c>
      <c r="U758" s="7" t="s">
        <v>56</v>
      </c>
      <c r="V758" s="7" t="s">
        <v>57</v>
      </c>
      <c r="W758" s="7">
        <v>8</v>
      </c>
      <c r="X758" s="7" t="s">
        <v>47</v>
      </c>
      <c r="Y758" s="7">
        <v>4</v>
      </c>
      <c r="Z758" s="7" t="s">
        <v>58</v>
      </c>
    </row>
    <row r="759" spans="1:26" x14ac:dyDescent="0.35">
      <c r="A759" s="7" t="s">
        <v>1359</v>
      </c>
      <c r="B759" s="8">
        <v>46079</v>
      </c>
      <c r="C759" s="7" t="s">
        <v>956</v>
      </c>
      <c r="D759" s="7" t="s">
        <v>28</v>
      </c>
      <c r="E759" s="7" t="s">
        <v>29</v>
      </c>
      <c r="F759" s="7">
        <v>27</v>
      </c>
      <c r="G759" s="7" t="s">
        <v>44</v>
      </c>
      <c r="H759" s="7" t="s">
        <v>31</v>
      </c>
      <c r="I759" s="7" t="s">
        <v>44</v>
      </c>
      <c r="J759" s="7" t="s">
        <v>125</v>
      </c>
      <c r="K759" s="7">
        <v>3</v>
      </c>
      <c r="L759" s="7">
        <v>2214</v>
      </c>
      <c r="M759" s="7">
        <v>20</v>
      </c>
      <c r="N759" s="7">
        <v>1328.4</v>
      </c>
      <c r="O759" s="7">
        <v>956.45</v>
      </c>
      <c r="P759" s="7">
        <v>182</v>
      </c>
      <c r="Q759" s="7">
        <v>6452.05</v>
      </c>
      <c r="R759" s="7" t="s">
        <v>83</v>
      </c>
      <c r="S759" s="7" t="s">
        <v>34</v>
      </c>
      <c r="T759" s="7" t="s">
        <v>35</v>
      </c>
      <c r="U759" s="7" t="s">
        <v>36</v>
      </c>
      <c r="V759" s="7" t="s">
        <v>37</v>
      </c>
      <c r="W759" s="7">
        <v>4</v>
      </c>
      <c r="X759" s="7" t="s">
        <v>47</v>
      </c>
      <c r="Y759" s="7">
        <v>2</v>
      </c>
      <c r="Z759" s="7" t="s">
        <v>91</v>
      </c>
    </row>
    <row r="760" spans="1:26" x14ac:dyDescent="0.35">
      <c r="A760" s="7" t="s">
        <v>1360</v>
      </c>
      <c r="B760" s="8">
        <v>45967</v>
      </c>
      <c r="C760" s="7" t="s">
        <v>1361</v>
      </c>
      <c r="D760" s="7" t="s">
        <v>89</v>
      </c>
      <c r="E760" s="7" t="s">
        <v>43</v>
      </c>
      <c r="F760" s="7">
        <v>59</v>
      </c>
      <c r="G760" s="7" t="s">
        <v>30</v>
      </c>
      <c r="H760" s="7" t="s">
        <v>31</v>
      </c>
      <c r="I760" s="7" t="s">
        <v>30</v>
      </c>
      <c r="J760" s="7" t="s">
        <v>53</v>
      </c>
      <c r="K760" s="7">
        <v>5</v>
      </c>
      <c r="L760" s="7">
        <v>37151</v>
      </c>
      <c r="M760" s="7">
        <v>5</v>
      </c>
      <c r="N760" s="7">
        <v>9287.75</v>
      </c>
      <c r="O760" s="7">
        <v>31764.1</v>
      </c>
      <c r="P760" s="7">
        <v>164</v>
      </c>
      <c r="Q760" s="7">
        <v>208395.36</v>
      </c>
      <c r="R760" s="7" t="s">
        <v>33</v>
      </c>
      <c r="S760" s="7" t="s">
        <v>34</v>
      </c>
      <c r="T760" s="7" t="s">
        <v>76</v>
      </c>
      <c r="U760" s="7" t="s">
        <v>77</v>
      </c>
      <c r="V760" s="7" t="s">
        <v>57</v>
      </c>
      <c r="W760" s="7">
        <v>4</v>
      </c>
      <c r="X760" s="7" t="s">
        <v>47</v>
      </c>
      <c r="Y760" s="7">
        <v>2</v>
      </c>
      <c r="Z760" s="7" t="s">
        <v>91</v>
      </c>
    </row>
    <row r="761" spans="1:26" x14ac:dyDescent="0.35">
      <c r="A761" s="7" t="s">
        <v>1362</v>
      </c>
      <c r="B761" s="8">
        <v>45893</v>
      </c>
      <c r="C761" s="7" t="s">
        <v>977</v>
      </c>
      <c r="D761" s="7" t="s">
        <v>66</v>
      </c>
      <c r="E761" s="7" t="s">
        <v>43</v>
      </c>
      <c r="F761" s="7">
        <v>37</v>
      </c>
      <c r="G761" s="7" t="s">
        <v>74</v>
      </c>
      <c r="H761" s="7" t="s">
        <v>31</v>
      </c>
      <c r="I761" s="7" t="s">
        <v>74</v>
      </c>
      <c r="J761" s="7" t="s">
        <v>75</v>
      </c>
      <c r="K761" s="7">
        <v>3</v>
      </c>
      <c r="L761" s="7">
        <v>37260</v>
      </c>
      <c r="M761" s="7">
        <v>0</v>
      </c>
      <c r="N761" s="7">
        <v>0</v>
      </c>
      <c r="O761" s="7">
        <v>20120.400000000001</v>
      </c>
      <c r="P761" s="7">
        <v>17</v>
      </c>
      <c r="Q761" s="7">
        <v>131917.4</v>
      </c>
      <c r="R761" s="7" t="s">
        <v>45</v>
      </c>
      <c r="S761" s="7" t="s">
        <v>34</v>
      </c>
      <c r="T761" s="7" t="s">
        <v>95</v>
      </c>
      <c r="U761" s="7" t="s">
        <v>96</v>
      </c>
      <c r="V761" s="7" t="s">
        <v>57</v>
      </c>
      <c r="W761" s="7">
        <v>2</v>
      </c>
      <c r="X761" s="7" t="s">
        <v>38</v>
      </c>
      <c r="Y761" s="7">
        <v>3</v>
      </c>
      <c r="Z761" s="7" t="s">
        <v>58</v>
      </c>
    </row>
    <row r="762" spans="1:26" x14ac:dyDescent="0.35">
      <c r="A762" s="7" t="s">
        <v>1363</v>
      </c>
      <c r="B762" s="8">
        <v>45847</v>
      </c>
      <c r="C762" s="7" t="s">
        <v>344</v>
      </c>
      <c r="D762" s="7" t="s">
        <v>89</v>
      </c>
      <c r="E762" s="7" t="s">
        <v>29</v>
      </c>
      <c r="F762" s="7">
        <v>19</v>
      </c>
      <c r="G762" s="7" t="s">
        <v>139</v>
      </c>
      <c r="H762" s="7" t="s">
        <v>31</v>
      </c>
      <c r="I762" s="7" t="s">
        <v>139</v>
      </c>
      <c r="J762" s="7" t="s">
        <v>102</v>
      </c>
      <c r="K762" s="7">
        <v>1</v>
      </c>
      <c r="L762" s="7">
        <v>47891</v>
      </c>
      <c r="M762" s="7">
        <v>0</v>
      </c>
      <c r="N762" s="7">
        <v>0</v>
      </c>
      <c r="O762" s="7">
        <v>8620.3799999999992</v>
      </c>
      <c r="P762" s="7">
        <v>382</v>
      </c>
      <c r="Q762" s="7">
        <v>56893.38</v>
      </c>
      <c r="R762" s="7" t="s">
        <v>45</v>
      </c>
      <c r="S762" s="7" t="s">
        <v>63</v>
      </c>
      <c r="T762" s="7" t="s">
        <v>35</v>
      </c>
      <c r="U762" s="7" t="s">
        <v>36</v>
      </c>
      <c r="V762" s="7" t="s">
        <v>37</v>
      </c>
      <c r="W762" s="7">
        <v>3</v>
      </c>
      <c r="X762" s="7" t="s">
        <v>38</v>
      </c>
      <c r="Y762" s="7">
        <v>2</v>
      </c>
      <c r="Z762" s="7" t="s">
        <v>91</v>
      </c>
    </row>
    <row r="763" spans="1:26" x14ac:dyDescent="0.35">
      <c r="A763" s="7" t="s">
        <v>1364</v>
      </c>
      <c r="B763" s="8">
        <v>46070</v>
      </c>
      <c r="C763" s="7" t="s">
        <v>404</v>
      </c>
      <c r="D763" s="7" t="s">
        <v>80</v>
      </c>
      <c r="E763" s="7" t="s">
        <v>29</v>
      </c>
      <c r="F763" s="7">
        <v>55</v>
      </c>
      <c r="G763" s="7" t="s">
        <v>74</v>
      </c>
      <c r="H763" s="7" t="s">
        <v>31</v>
      </c>
      <c r="I763" s="7" t="s">
        <v>74</v>
      </c>
      <c r="J763" s="7" t="s">
        <v>53</v>
      </c>
      <c r="K763" s="7">
        <v>5</v>
      </c>
      <c r="L763" s="7">
        <v>16719</v>
      </c>
      <c r="M763" s="7">
        <v>5</v>
      </c>
      <c r="N763" s="7">
        <v>4179.75</v>
      </c>
      <c r="O763" s="7">
        <v>14294.74</v>
      </c>
      <c r="P763" s="7">
        <v>308</v>
      </c>
      <c r="Q763" s="7">
        <v>94017.99</v>
      </c>
      <c r="R763" s="7" t="s">
        <v>45</v>
      </c>
      <c r="S763" s="7" t="s">
        <v>34</v>
      </c>
      <c r="T763" s="7" t="s">
        <v>70</v>
      </c>
      <c r="U763" s="7" t="s">
        <v>56</v>
      </c>
      <c r="V763" s="7" t="s">
        <v>57</v>
      </c>
      <c r="W763" s="7">
        <v>10</v>
      </c>
      <c r="X763" s="7" t="s">
        <v>38</v>
      </c>
      <c r="Y763" s="7">
        <v>2</v>
      </c>
      <c r="Z763" s="7" t="s">
        <v>47</v>
      </c>
    </row>
    <row r="764" spans="1:26" x14ac:dyDescent="0.35">
      <c r="A764" s="7" t="s">
        <v>1365</v>
      </c>
      <c r="B764" s="8">
        <v>45771</v>
      </c>
      <c r="C764" s="7" t="s">
        <v>1366</v>
      </c>
      <c r="D764" s="7" t="s">
        <v>89</v>
      </c>
      <c r="E764" s="7" t="s">
        <v>43</v>
      </c>
      <c r="F764" s="7">
        <v>29</v>
      </c>
      <c r="G764" s="7" t="s">
        <v>51</v>
      </c>
      <c r="H764" s="7" t="s">
        <v>52</v>
      </c>
      <c r="I764" s="7" t="s">
        <v>51</v>
      </c>
      <c r="J764" s="7" t="s">
        <v>102</v>
      </c>
      <c r="K764" s="7">
        <v>2</v>
      </c>
      <c r="L764" s="7">
        <v>35205</v>
      </c>
      <c r="M764" s="7">
        <v>0</v>
      </c>
      <c r="N764" s="7">
        <v>0</v>
      </c>
      <c r="O764" s="7">
        <v>12673.8</v>
      </c>
      <c r="P764" s="7">
        <v>27</v>
      </c>
      <c r="Q764" s="7">
        <v>83110.8</v>
      </c>
      <c r="R764" s="7" t="s">
        <v>54</v>
      </c>
      <c r="S764" s="7" t="s">
        <v>34</v>
      </c>
      <c r="T764" s="7" t="s">
        <v>35</v>
      </c>
      <c r="U764" s="7" t="s">
        <v>36</v>
      </c>
      <c r="V764" s="7" t="s">
        <v>37</v>
      </c>
      <c r="W764" s="7">
        <v>7</v>
      </c>
      <c r="X764" s="7" t="s">
        <v>38</v>
      </c>
      <c r="Y764" s="7">
        <v>1</v>
      </c>
      <c r="Z764" s="7" t="s">
        <v>47</v>
      </c>
    </row>
    <row r="765" spans="1:26" x14ac:dyDescent="0.35">
      <c r="A765" s="7" t="s">
        <v>1367</v>
      </c>
      <c r="B765" s="8">
        <v>45782</v>
      </c>
      <c r="C765" s="7" t="s">
        <v>310</v>
      </c>
      <c r="D765" s="7" t="s">
        <v>42</v>
      </c>
      <c r="E765" s="7" t="s">
        <v>29</v>
      </c>
      <c r="F765" s="7">
        <v>56</v>
      </c>
      <c r="G765" s="7" t="s">
        <v>44</v>
      </c>
      <c r="H765" s="7" t="s">
        <v>31</v>
      </c>
      <c r="I765" s="7" t="s">
        <v>44</v>
      </c>
      <c r="J765" s="7" t="s">
        <v>150</v>
      </c>
      <c r="K765" s="7">
        <v>5</v>
      </c>
      <c r="L765" s="7">
        <v>1924</v>
      </c>
      <c r="M765" s="7">
        <v>10</v>
      </c>
      <c r="N765" s="7">
        <v>962</v>
      </c>
      <c r="O765" s="7">
        <v>1558.44</v>
      </c>
      <c r="P765" s="7">
        <v>474</v>
      </c>
      <c r="Q765" s="7">
        <v>10690.44</v>
      </c>
      <c r="R765" s="7" t="s">
        <v>83</v>
      </c>
      <c r="S765" s="7" t="s">
        <v>63</v>
      </c>
      <c r="T765" s="7" t="s">
        <v>70</v>
      </c>
      <c r="U765" s="7" t="s">
        <v>56</v>
      </c>
      <c r="V765" s="7" t="s">
        <v>57</v>
      </c>
      <c r="W765" s="7">
        <v>1</v>
      </c>
      <c r="X765" s="7" t="s">
        <v>47</v>
      </c>
      <c r="Y765" s="7">
        <v>3</v>
      </c>
      <c r="Z765" s="7" t="s">
        <v>47</v>
      </c>
    </row>
    <row r="766" spans="1:26" x14ac:dyDescent="0.35">
      <c r="A766" s="7" t="s">
        <v>1368</v>
      </c>
      <c r="B766" s="8">
        <v>45949</v>
      </c>
      <c r="C766" s="7" t="s">
        <v>1369</v>
      </c>
      <c r="D766" s="7" t="s">
        <v>50</v>
      </c>
      <c r="E766" s="7" t="s">
        <v>29</v>
      </c>
      <c r="F766" s="7">
        <v>40</v>
      </c>
      <c r="G766" s="7" t="s">
        <v>90</v>
      </c>
      <c r="H766" s="7" t="s">
        <v>31</v>
      </c>
      <c r="I766" s="7" t="s">
        <v>90</v>
      </c>
      <c r="J766" s="7" t="s">
        <v>102</v>
      </c>
      <c r="K766" s="7">
        <v>5</v>
      </c>
      <c r="L766" s="7">
        <v>1111</v>
      </c>
      <c r="M766" s="7">
        <v>10</v>
      </c>
      <c r="N766" s="7">
        <v>555.5</v>
      </c>
      <c r="O766" s="7">
        <v>899.91</v>
      </c>
      <c r="P766" s="7">
        <v>32</v>
      </c>
      <c r="Q766" s="7">
        <v>5931.41</v>
      </c>
      <c r="R766" s="7" t="s">
        <v>54</v>
      </c>
      <c r="S766" s="7" t="s">
        <v>34</v>
      </c>
      <c r="T766" s="7" t="s">
        <v>55</v>
      </c>
      <c r="U766" s="7" t="s">
        <v>56</v>
      </c>
      <c r="V766" s="7" t="s">
        <v>57</v>
      </c>
      <c r="W766" s="7">
        <v>2</v>
      </c>
      <c r="X766" s="7" t="s">
        <v>38</v>
      </c>
      <c r="Y766" s="7">
        <v>4</v>
      </c>
      <c r="Z766" s="7" t="s">
        <v>47</v>
      </c>
    </row>
    <row r="767" spans="1:26" x14ac:dyDescent="0.35">
      <c r="A767" s="7" t="s">
        <v>1370</v>
      </c>
      <c r="B767" s="8">
        <v>46082</v>
      </c>
      <c r="C767" s="7" t="s">
        <v>209</v>
      </c>
      <c r="D767" s="7" t="s">
        <v>73</v>
      </c>
      <c r="E767" s="7" t="s">
        <v>29</v>
      </c>
      <c r="F767" s="7">
        <v>55</v>
      </c>
      <c r="G767" s="7" t="s">
        <v>134</v>
      </c>
      <c r="H767" s="7" t="s">
        <v>31</v>
      </c>
      <c r="I767" s="7" t="s">
        <v>134</v>
      </c>
      <c r="J767" s="7" t="s">
        <v>32</v>
      </c>
      <c r="K767" s="7">
        <v>3</v>
      </c>
      <c r="L767" s="7">
        <v>4451</v>
      </c>
      <c r="M767" s="7">
        <v>10</v>
      </c>
      <c r="N767" s="7">
        <v>1335.3</v>
      </c>
      <c r="O767" s="7">
        <v>2163.19</v>
      </c>
      <c r="P767" s="7">
        <v>484</v>
      </c>
      <c r="Q767" s="7">
        <v>14664.89</v>
      </c>
      <c r="R767" s="7" t="s">
        <v>33</v>
      </c>
      <c r="S767" s="7" t="s">
        <v>63</v>
      </c>
      <c r="T767" s="7" t="s">
        <v>95</v>
      </c>
      <c r="U767" s="7" t="s">
        <v>96</v>
      </c>
      <c r="V767" s="7" t="s">
        <v>57</v>
      </c>
      <c r="W767" s="7">
        <v>8</v>
      </c>
      <c r="X767" s="7" t="s">
        <v>38</v>
      </c>
      <c r="Y767" s="7">
        <v>1</v>
      </c>
      <c r="Z767" s="7" t="s">
        <v>91</v>
      </c>
    </row>
    <row r="768" spans="1:26" x14ac:dyDescent="0.35">
      <c r="A768" s="7" t="s">
        <v>1371</v>
      </c>
      <c r="B768" s="8">
        <v>46072</v>
      </c>
      <c r="C768" s="7" t="s">
        <v>568</v>
      </c>
      <c r="D768" s="7" t="s">
        <v>80</v>
      </c>
      <c r="E768" s="7" t="s">
        <v>29</v>
      </c>
      <c r="F768" s="7">
        <v>51</v>
      </c>
      <c r="G768" s="7" t="s">
        <v>90</v>
      </c>
      <c r="H768" s="7" t="s">
        <v>31</v>
      </c>
      <c r="I768" s="7" t="s">
        <v>90</v>
      </c>
      <c r="J768" s="7" t="s">
        <v>150</v>
      </c>
      <c r="K768" s="7">
        <v>1</v>
      </c>
      <c r="L768" s="7">
        <v>44909</v>
      </c>
      <c r="M768" s="7">
        <v>20</v>
      </c>
      <c r="N768" s="7">
        <v>8981.7999999999993</v>
      </c>
      <c r="O768" s="7">
        <v>6466.9</v>
      </c>
      <c r="P768" s="7">
        <v>384</v>
      </c>
      <c r="Q768" s="7">
        <v>42778.1</v>
      </c>
      <c r="R768" s="7" t="s">
        <v>45</v>
      </c>
      <c r="S768" s="7" t="s">
        <v>34</v>
      </c>
      <c r="T768" s="7" t="s">
        <v>103</v>
      </c>
      <c r="U768" s="7" t="s">
        <v>103</v>
      </c>
      <c r="V768" s="7" t="s">
        <v>57</v>
      </c>
      <c r="W768" s="7">
        <v>9</v>
      </c>
      <c r="X768" s="7" t="s">
        <v>47</v>
      </c>
      <c r="Y768" s="7">
        <v>1</v>
      </c>
      <c r="Z768" s="7" t="s">
        <v>91</v>
      </c>
    </row>
    <row r="769" spans="1:26" x14ac:dyDescent="0.35">
      <c r="A769" s="7" t="s">
        <v>1372</v>
      </c>
      <c r="B769" s="8">
        <v>45841</v>
      </c>
      <c r="C769" s="7" t="s">
        <v>658</v>
      </c>
      <c r="D769" s="7" t="s">
        <v>66</v>
      </c>
      <c r="E769" s="7" t="s">
        <v>43</v>
      </c>
      <c r="F769" s="7">
        <v>29</v>
      </c>
      <c r="G769" s="7" t="s">
        <v>90</v>
      </c>
      <c r="H769" s="7" t="s">
        <v>31</v>
      </c>
      <c r="I769" s="7" t="s">
        <v>90</v>
      </c>
      <c r="J769" s="7" t="s">
        <v>112</v>
      </c>
      <c r="K769" s="7">
        <v>4</v>
      </c>
      <c r="L769" s="7">
        <v>43820</v>
      </c>
      <c r="M769" s="7">
        <v>10</v>
      </c>
      <c r="N769" s="7">
        <v>17528</v>
      </c>
      <c r="O769" s="7">
        <v>28395.360000000001</v>
      </c>
      <c r="P769" s="7">
        <v>157</v>
      </c>
      <c r="Q769" s="7">
        <v>186304.36</v>
      </c>
      <c r="R769" s="7" t="s">
        <v>45</v>
      </c>
      <c r="S769" s="7" t="s">
        <v>63</v>
      </c>
      <c r="T769" s="7" t="s">
        <v>84</v>
      </c>
      <c r="U769" s="7" t="s">
        <v>85</v>
      </c>
      <c r="V769" s="7" t="s">
        <v>86</v>
      </c>
      <c r="W769" s="7">
        <v>10</v>
      </c>
      <c r="X769" s="7" t="s">
        <v>47</v>
      </c>
      <c r="Y769" s="7">
        <v>4</v>
      </c>
      <c r="Z769" s="7" t="s">
        <v>91</v>
      </c>
    </row>
    <row r="770" spans="1:26" x14ac:dyDescent="0.35">
      <c r="A770" s="7" t="s">
        <v>1373</v>
      </c>
      <c r="B770" s="8">
        <v>45862</v>
      </c>
      <c r="C770" s="7" t="s">
        <v>1374</v>
      </c>
      <c r="D770" s="7" t="s">
        <v>42</v>
      </c>
      <c r="E770" s="7" t="s">
        <v>29</v>
      </c>
      <c r="F770" s="7">
        <v>40</v>
      </c>
      <c r="G770" s="7" t="s">
        <v>51</v>
      </c>
      <c r="H770" s="7" t="s">
        <v>52</v>
      </c>
      <c r="I770" s="7" t="s">
        <v>51</v>
      </c>
      <c r="J770" s="7" t="s">
        <v>201</v>
      </c>
      <c r="K770" s="7">
        <v>3</v>
      </c>
      <c r="L770" s="7">
        <v>13810</v>
      </c>
      <c r="M770" s="7">
        <v>10</v>
      </c>
      <c r="N770" s="7">
        <v>4143</v>
      </c>
      <c r="O770" s="7">
        <v>6711.66</v>
      </c>
      <c r="P770" s="7">
        <v>258</v>
      </c>
      <c r="Q770" s="7">
        <v>44256.66</v>
      </c>
      <c r="R770" s="7" t="s">
        <v>54</v>
      </c>
      <c r="S770" s="7" t="s">
        <v>34</v>
      </c>
      <c r="T770" s="7" t="s">
        <v>95</v>
      </c>
      <c r="U770" s="7" t="s">
        <v>96</v>
      </c>
      <c r="V770" s="7" t="s">
        <v>57</v>
      </c>
      <c r="W770" s="7">
        <v>9</v>
      </c>
      <c r="X770" s="7" t="s">
        <v>38</v>
      </c>
      <c r="Y770" s="7">
        <v>1</v>
      </c>
      <c r="Z770" s="7" t="s">
        <v>39</v>
      </c>
    </row>
    <row r="771" spans="1:26" x14ac:dyDescent="0.35">
      <c r="A771" s="7" t="s">
        <v>1375</v>
      </c>
      <c r="B771" s="8">
        <v>46047</v>
      </c>
      <c r="C771" s="7" t="s">
        <v>1162</v>
      </c>
      <c r="D771" s="7" t="s">
        <v>61</v>
      </c>
      <c r="E771" s="7" t="s">
        <v>43</v>
      </c>
      <c r="F771" s="7">
        <v>40</v>
      </c>
      <c r="G771" s="7" t="s">
        <v>44</v>
      </c>
      <c r="H771" s="7" t="s">
        <v>31</v>
      </c>
      <c r="I771" s="7" t="s">
        <v>44</v>
      </c>
      <c r="J771" s="7" t="s">
        <v>32</v>
      </c>
      <c r="K771" s="7">
        <v>2</v>
      </c>
      <c r="L771" s="7">
        <v>46551</v>
      </c>
      <c r="M771" s="7">
        <v>15</v>
      </c>
      <c r="N771" s="7">
        <v>13965.3</v>
      </c>
      <c r="O771" s="7">
        <v>14244.61</v>
      </c>
      <c r="P771" s="7">
        <v>269</v>
      </c>
      <c r="Q771" s="7">
        <v>93650.31</v>
      </c>
      <c r="R771" s="7" t="s">
        <v>45</v>
      </c>
      <c r="S771" s="7" t="s">
        <v>63</v>
      </c>
      <c r="T771" s="7" t="s">
        <v>95</v>
      </c>
      <c r="U771" s="7" t="s">
        <v>96</v>
      </c>
      <c r="V771" s="7" t="s">
        <v>57</v>
      </c>
      <c r="W771" s="7">
        <v>10</v>
      </c>
      <c r="X771" s="7" t="s">
        <v>38</v>
      </c>
      <c r="Y771" s="7">
        <v>3</v>
      </c>
      <c r="Z771" s="7" t="s">
        <v>58</v>
      </c>
    </row>
    <row r="772" spans="1:26" x14ac:dyDescent="0.35">
      <c r="A772" s="7" t="s">
        <v>1376</v>
      </c>
      <c r="B772" s="8">
        <v>46024</v>
      </c>
      <c r="C772" s="7" t="s">
        <v>365</v>
      </c>
      <c r="D772" s="7" t="s">
        <v>89</v>
      </c>
      <c r="E772" s="7" t="s">
        <v>29</v>
      </c>
      <c r="F772" s="7">
        <v>51</v>
      </c>
      <c r="G772" s="7" t="s">
        <v>30</v>
      </c>
      <c r="H772" s="7" t="s">
        <v>31</v>
      </c>
      <c r="I772" s="7" t="s">
        <v>30</v>
      </c>
      <c r="J772" s="7" t="s">
        <v>62</v>
      </c>
      <c r="K772" s="7">
        <v>1</v>
      </c>
      <c r="L772" s="7">
        <v>39927</v>
      </c>
      <c r="M772" s="7">
        <v>20</v>
      </c>
      <c r="N772" s="7">
        <v>7985.4</v>
      </c>
      <c r="O772" s="7">
        <v>5749.49</v>
      </c>
      <c r="P772" s="7">
        <v>5</v>
      </c>
      <c r="Q772" s="7">
        <v>37696.089999999997</v>
      </c>
      <c r="R772" s="7" t="s">
        <v>45</v>
      </c>
      <c r="S772" s="7" t="s">
        <v>34</v>
      </c>
      <c r="T772" s="7" t="s">
        <v>76</v>
      </c>
      <c r="U772" s="7" t="s">
        <v>77</v>
      </c>
      <c r="V772" s="7" t="s">
        <v>57</v>
      </c>
      <c r="W772" s="7">
        <v>1</v>
      </c>
      <c r="X772" s="7" t="s">
        <v>38</v>
      </c>
      <c r="Y772" s="7">
        <v>5</v>
      </c>
      <c r="Z772" s="7" t="s">
        <v>91</v>
      </c>
    </row>
    <row r="773" spans="1:26" x14ac:dyDescent="0.35">
      <c r="A773" s="7" t="s">
        <v>1377</v>
      </c>
      <c r="B773" s="8">
        <v>45966</v>
      </c>
      <c r="C773" s="7" t="s">
        <v>1378</v>
      </c>
      <c r="D773" s="7" t="s">
        <v>89</v>
      </c>
      <c r="E773" s="7" t="s">
        <v>29</v>
      </c>
      <c r="F773" s="7">
        <v>24</v>
      </c>
      <c r="G773" s="7" t="s">
        <v>99</v>
      </c>
      <c r="H773" s="7" t="s">
        <v>52</v>
      </c>
      <c r="I773" s="7" t="s">
        <v>99</v>
      </c>
      <c r="J773" s="7" t="s">
        <v>53</v>
      </c>
      <c r="K773" s="7">
        <v>4</v>
      </c>
      <c r="L773" s="7">
        <v>26531</v>
      </c>
      <c r="M773" s="7">
        <v>15</v>
      </c>
      <c r="N773" s="7">
        <v>15918.6</v>
      </c>
      <c r="O773" s="7">
        <v>16236.97</v>
      </c>
      <c r="P773" s="7">
        <v>424</v>
      </c>
      <c r="Q773" s="7">
        <v>106866.37</v>
      </c>
      <c r="R773" s="7" t="s">
        <v>83</v>
      </c>
      <c r="S773" s="7" t="s">
        <v>34</v>
      </c>
      <c r="T773" s="7" t="s">
        <v>55</v>
      </c>
      <c r="U773" s="7" t="s">
        <v>56</v>
      </c>
      <c r="V773" s="7" t="s">
        <v>57</v>
      </c>
      <c r="W773" s="7">
        <v>4</v>
      </c>
      <c r="X773" s="7" t="s">
        <v>38</v>
      </c>
      <c r="Y773" s="7">
        <v>4</v>
      </c>
      <c r="Z773" s="7" t="s">
        <v>91</v>
      </c>
    </row>
    <row r="774" spans="1:26" x14ac:dyDescent="0.35">
      <c r="A774" s="7" t="s">
        <v>1379</v>
      </c>
      <c r="B774" s="8">
        <v>45874</v>
      </c>
      <c r="C774" s="7" t="s">
        <v>523</v>
      </c>
      <c r="D774" s="7" t="s">
        <v>42</v>
      </c>
      <c r="E774" s="7" t="s">
        <v>29</v>
      </c>
      <c r="F774" s="7">
        <v>50</v>
      </c>
      <c r="G774" s="7" t="s">
        <v>67</v>
      </c>
      <c r="H774" s="7" t="s">
        <v>68</v>
      </c>
      <c r="I774" s="7" t="s">
        <v>67</v>
      </c>
      <c r="J774" s="7" t="s">
        <v>53</v>
      </c>
      <c r="K774" s="7">
        <v>3</v>
      </c>
      <c r="L774" s="7">
        <v>17924</v>
      </c>
      <c r="M774" s="7">
        <v>5</v>
      </c>
      <c r="N774" s="7">
        <v>2688.6</v>
      </c>
      <c r="O774" s="7">
        <v>9195.01</v>
      </c>
      <c r="P774" s="7">
        <v>37</v>
      </c>
      <c r="Q774" s="7">
        <v>60315.41</v>
      </c>
      <c r="R774" s="7" t="s">
        <v>45</v>
      </c>
      <c r="S774" s="7" t="s">
        <v>63</v>
      </c>
      <c r="T774" s="7" t="s">
        <v>46</v>
      </c>
      <c r="U774" s="7" t="s">
        <v>36</v>
      </c>
      <c r="V774" s="7" t="s">
        <v>37</v>
      </c>
      <c r="W774" s="7">
        <v>8</v>
      </c>
      <c r="X774" s="7" t="s">
        <v>47</v>
      </c>
      <c r="Y774" s="7">
        <v>1</v>
      </c>
      <c r="Z774" s="7" t="s">
        <v>58</v>
      </c>
    </row>
    <row r="775" spans="1:26" x14ac:dyDescent="0.35">
      <c r="A775" s="7" t="s">
        <v>1380</v>
      </c>
      <c r="B775" s="8">
        <v>45921</v>
      </c>
      <c r="C775" s="7" t="s">
        <v>631</v>
      </c>
      <c r="D775" s="7" t="s">
        <v>28</v>
      </c>
      <c r="E775" s="7" t="s">
        <v>29</v>
      </c>
      <c r="F775" s="7">
        <v>26</v>
      </c>
      <c r="G775" s="7" t="s">
        <v>134</v>
      </c>
      <c r="H775" s="7" t="s">
        <v>31</v>
      </c>
      <c r="I775" s="7" t="s">
        <v>134</v>
      </c>
      <c r="J775" s="7" t="s">
        <v>62</v>
      </c>
      <c r="K775" s="7">
        <v>5</v>
      </c>
      <c r="L775" s="7">
        <v>14793</v>
      </c>
      <c r="M775" s="7">
        <v>0</v>
      </c>
      <c r="N775" s="7">
        <v>0</v>
      </c>
      <c r="O775" s="7">
        <v>13313.7</v>
      </c>
      <c r="P775" s="7">
        <v>61</v>
      </c>
      <c r="Q775" s="7">
        <v>87339.7</v>
      </c>
      <c r="R775" s="7" t="s">
        <v>83</v>
      </c>
      <c r="S775" s="7" t="s">
        <v>63</v>
      </c>
      <c r="T775" s="7" t="s">
        <v>55</v>
      </c>
      <c r="U775" s="7" t="s">
        <v>56</v>
      </c>
      <c r="V775" s="7" t="s">
        <v>57</v>
      </c>
      <c r="W775" s="7">
        <v>4</v>
      </c>
      <c r="X775" s="7" t="s">
        <v>38</v>
      </c>
      <c r="Y775" s="7">
        <v>5</v>
      </c>
      <c r="Z775" s="7" t="s">
        <v>39</v>
      </c>
    </row>
    <row r="776" spans="1:26" x14ac:dyDescent="0.35">
      <c r="A776" s="7" t="s">
        <v>1381</v>
      </c>
      <c r="B776" s="8">
        <v>45866</v>
      </c>
      <c r="C776" s="7" t="s">
        <v>722</v>
      </c>
      <c r="D776" s="7" t="s">
        <v>111</v>
      </c>
      <c r="E776" s="7" t="s">
        <v>43</v>
      </c>
      <c r="F776" s="7">
        <v>26</v>
      </c>
      <c r="G776" s="7" t="s">
        <v>44</v>
      </c>
      <c r="H776" s="7" t="s">
        <v>31</v>
      </c>
      <c r="I776" s="7" t="s">
        <v>44</v>
      </c>
      <c r="J776" s="7" t="s">
        <v>62</v>
      </c>
      <c r="K776" s="7">
        <v>5</v>
      </c>
      <c r="L776" s="7">
        <v>47888</v>
      </c>
      <c r="M776" s="7">
        <v>10</v>
      </c>
      <c r="N776" s="7">
        <v>23944</v>
      </c>
      <c r="O776" s="7">
        <v>38789.279999999999</v>
      </c>
      <c r="P776" s="7">
        <v>381</v>
      </c>
      <c r="Q776" s="7">
        <v>254666.28</v>
      </c>
      <c r="R776" s="7" t="s">
        <v>54</v>
      </c>
      <c r="S776" s="7" t="s">
        <v>63</v>
      </c>
      <c r="T776" s="7" t="s">
        <v>46</v>
      </c>
      <c r="U776" s="7" t="s">
        <v>36</v>
      </c>
      <c r="V776" s="7" t="s">
        <v>37</v>
      </c>
      <c r="W776" s="7">
        <v>1</v>
      </c>
      <c r="X776" s="7" t="s">
        <v>38</v>
      </c>
      <c r="Y776" s="7">
        <v>3</v>
      </c>
      <c r="Z776" s="7" t="s">
        <v>58</v>
      </c>
    </row>
    <row r="777" spans="1:26" x14ac:dyDescent="0.35">
      <c r="A777" s="7" t="s">
        <v>1382</v>
      </c>
      <c r="B777" s="8">
        <v>45774</v>
      </c>
      <c r="C777" s="7" t="s">
        <v>149</v>
      </c>
      <c r="D777" s="7" t="s">
        <v>28</v>
      </c>
      <c r="E777" s="7" t="s">
        <v>43</v>
      </c>
      <c r="F777" s="7">
        <v>42</v>
      </c>
      <c r="G777" s="7" t="s">
        <v>139</v>
      </c>
      <c r="H777" s="7" t="s">
        <v>31</v>
      </c>
      <c r="I777" s="7" t="s">
        <v>139</v>
      </c>
      <c r="J777" s="7" t="s">
        <v>102</v>
      </c>
      <c r="K777" s="7">
        <v>4</v>
      </c>
      <c r="L777" s="7">
        <v>9646</v>
      </c>
      <c r="M777" s="7">
        <v>5</v>
      </c>
      <c r="N777" s="7">
        <v>1929.2</v>
      </c>
      <c r="O777" s="7">
        <v>6597.86</v>
      </c>
      <c r="P777" s="7">
        <v>331</v>
      </c>
      <c r="Q777" s="7">
        <v>43583.66</v>
      </c>
      <c r="R777" s="7" t="s">
        <v>54</v>
      </c>
      <c r="S777" s="7" t="s">
        <v>63</v>
      </c>
      <c r="T777" s="7" t="s">
        <v>95</v>
      </c>
      <c r="U777" s="7" t="s">
        <v>96</v>
      </c>
      <c r="V777" s="7" t="s">
        <v>57</v>
      </c>
      <c r="W777" s="7">
        <v>8</v>
      </c>
      <c r="X777" s="7" t="s">
        <v>47</v>
      </c>
      <c r="Y777" s="7">
        <v>5</v>
      </c>
      <c r="Z777" s="7" t="s">
        <v>47</v>
      </c>
    </row>
    <row r="778" spans="1:26" x14ac:dyDescent="0.35">
      <c r="A778" s="7" t="s">
        <v>1383</v>
      </c>
      <c r="B778" s="8">
        <v>45805</v>
      </c>
      <c r="C778" s="7" t="s">
        <v>451</v>
      </c>
      <c r="D778" s="7" t="s">
        <v>61</v>
      </c>
      <c r="E778" s="7" t="s">
        <v>29</v>
      </c>
      <c r="F778" s="7">
        <v>38</v>
      </c>
      <c r="G778" s="7" t="s">
        <v>74</v>
      </c>
      <c r="H778" s="7" t="s">
        <v>31</v>
      </c>
      <c r="I778" s="7" t="s">
        <v>74</v>
      </c>
      <c r="J778" s="7" t="s">
        <v>102</v>
      </c>
      <c r="K778" s="7">
        <v>4</v>
      </c>
      <c r="L778" s="7">
        <v>4941</v>
      </c>
      <c r="M778" s="7">
        <v>20</v>
      </c>
      <c r="N778" s="7">
        <v>3952.8</v>
      </c>
      <c r="O778" s="7">
        <v>2846.02</v>
      </c>
      <c r="P778" s="7">
        <v>305</v>
      </c>
      <c r="Q778" s="7">
        <v>18962.22</v>
      </c>
      <c r="R778" s="7" t="s">
        <v>33</v>
      </c>
      <c r="S778" s="7" t="s">
        <v>63</v>
      </c>
      <c r="T778" s="7" t="s">
        <v>35</v>
      </c>
      <c r="U778" s="7" t="s">
        <v>36</v>
      </c>
      <c r="V778" s="7" t="s">
        <v>37</v>
      </c>
      <c r="W778" s="7">
        <v>9</v>
      </c>
      <c r="X778" s="7" t="s">
        <v>38</v>
      </c>
      <c r="Y778" s="7">
        <v>1</v>
      </c>
      <c r="Z778" s="7" t="s">
        <v>39</v>
      </c>
    </row>
    <row r="779" spans="1:26" x14ac:dyDescent="0.35">
      <c r="A779" s="7" t="s">
        <v>1384</v>
      </c>
      <c r="B779" s="8">
        <v>45849</v>
      </c>
      <c r="C779" s="7" t="s">
        <v>1237</v>
      </c>
      <c r="D779" s="7" t="s">
        <v>28</v>
      </c>
      <c r="E779" s="7" t="s">
        <v>29</v>
      </c>
      <c r="F779" s="7">
        <v>52</v>
      </c>
      <c r="G779" s="7" t="s">
        <v>99</v>
      </c>
      <c r="H779" s="7" t="s">
        <v>52</v>
      </c>
      <c r="I779" s="7" t="s">
        <v>99</v>
      </c>
      <c r="J779" s="7" t="s">
        <v>62</v>
      </c>
      <c r="K779" s="7">
        <v>3</v>
      </c>
      <c r="L779" s="7">
        <v>39057</v>
      </c>
      <c r="M779" s="7">
        <v>10</v>
      </c>
      <c r="N779" s="7">
        <v>11717.1</v>
      </c>
      <c r="O779" s="7">
        <v>18981.7</v>
      </c>
      <c r="P779" s="7">
        <v>493</v>
      </c>
      <c r="Q779" s="7">
        <v>124928.6</v>
      </c>
      <c r="R779" s="7" t="s">
        <v>54</v>
      </c>
      <c r="S779" s="7" t="s">
        <v>63</v>
      </c>
      <c r="T779" s="7" t="s">
        <v>84</v>
      </c>
      <c r="U779" s="7" t="s">
        <v>85</v>
      </c>
      <c r="V779" s="7" t="s">
        <v>86</v>
      </c>
      <c r="W779" s="7">
        <v>1</v>
      </c>
      <c r="X779" s="7" t="s">
        <v>38</v>
      </c>
      <c r="Y779" s="7">
        <v>3</v>
      </c>
      <c r="Z779" s="7" t="s">
        <v>58</v>
      </c>
    </row>
    <row r="780" spans="1:26" x14ac:dyDescent="0.35">
      <c r="A780" s="7" t="s">
        <v>1385</v>
      </c>
      <c r="B780" s="8">
        <v>45840</v>
      </c>
      <c r="C780" s="7" t="s">
        <v>814</v>
      </c>
      <c r="D780" s="7" t="s">
        <v>28</v>
      </c>
      <c r="E780" s="7" t="s">
        <v>29</v>
      </c>
      <c r="F780" s="7">
        <v>49</v>
      </c>
      <c r="G780" s="7" t="s">
        <v>30</v>
      </c>
      <c r="H780" s="7" t="s">
        <v>31</v>
      </c>
      <c r="I780" s="7" t="s">
        <v>30</v>
      </c>
      <c r="J780" s="7" t="s">
        <v>125</v>
      </c>
      <c r="K780" s="7">
        <v>3</v>
      </c>
      <c r="L780" s="7">
        <v>1818</v>
      </c>
      <c r="M780" s="7">
        <v>10</v>
      </c>
      <c r="N780" s="7">
        <v>545.4</v>
      </c>
      <c r="O780" s="7">
        <v>883.55</v>
      </c>
      <c r="P780" s="7">
        <v>304</v>
      </c>
      <c r="Q780" s="7">
        <v>6096.15</v>
      </c>
      <c r="R780" s="7" t="s">
        <v>54</v>
      </c>
      <c r="S780" s="7" t="s">
        <v>63</v>
      </c>
      <c r="T780" s="7" t="s">
        <v>70</v>
      </c>
      <c r="U780" s="7" t="s">
        <v>56</v>
      </c>
      <c r="V780" s="7" t="s">
        <v>57</v>
      </c>
      <c r="W780" s="7">
        <v>2</v>
      </c>
      <c r="X780" s="7" t="s">
        <v>38</v>
      </c>
      <c r="Y780" s="7">
        <v>4</v>
      </c>
      <c r="Z780" s="7" t="s">
        <v>91</v>
      </c>
    </row>
    <row r="781" spans="1:26" x14ac:dyDescent="0.35">
      <c r="A781" s="7" t="s">
        <v>1386</v>
      </c>
      <c r="B781" s="8">
        <v>46108</v>
      </c>
      <c r="C781" s="7" t="s">
        <v>1387</v>
      </c>
      <c r="D781" s="7" t="s">
        <v>66</v>
      </c>
      <c r="E781" s="7" t="s">
        <v>43</v>
      </c>
      <c r="F781" s="7">
        <v>18</v>
      </c>
      <c r="G781" s="7" t="s">
        <v>90</v>
      </c>
      <c r="H781" s="7" t="s">
        <v>31</v>
      </c>
      <c r="I781" s="7" t="s">
        <v>90</v>
      </c>
      <c r="J781" s="7" t="s">
        <v>102</v>
      </c>
      <c r="K781" s="7">
        <v>2</v>
      </c>
      <c r="L781" s="7">
        <v>18717</v>
      </c>
      <c r="M781" s="7">
        <v>10</v>
      </c>
      <c r="N781" s="7">
        <v>3743.4</v>
      </c>
      <c r="O781" s="7">
        <v>6064.31</v>
      </c>
      <c r="P781" s="7">
        <v>4</v>
      </c>
      <c r="Q781" s="7">
        <v>39758.910000000003</v>
      </c>
      <c r="R781" s="7" t="s">
        <v>83</v>
      </c>
      <c r="S781" s="7" t="s">
        <v>34</v>
      </c>
      <c r="T781" s="7" t="s">
        <v>46</v>
      </c>
      <c r="U781" s="7" t="s">
        <v>36</v>
      </c>
      <c r="V781" s="7" t="s">
        <v>37</v>
      </c>
      <c r="W781" s="7">
        <v>3</v>
      </c>
      <c r="X781" s="7" t="s">
        <v>47</v>
      </c>
      <c r="Y781" s="7">
        <v>1</v>
      </c>
      <c r="Z781" s="7" t="s">
        <v>91</v>
      </c>
    </row>
    <row r="782" spans="1:26" x14ac:dyDescent="0.35">
      <c r="A782" s="7" t="s">
        <v>1388</v>
      </c>
      <c r="B782" s="8">
        <v>46054</v>
      </c>
      <c r="C782" s="7" t="s">
        <v>101</v>
      </c>
      <c r="D782" s="7" t="s">
        <v>89</v>
      </c>
      <c r="E782" s="7" t="s">
        <v>43</v>
      </c>
      <c r="F782" s="7">
        <v>21</v>
      </c>
      <c r="G782" s="7" t="s">
        <v>51</v>
      </c>
      <c r="H782" s="7" t="s">
        <v>52</v>
      </c>
      <c r="I782" s="7" t="s">
        <v>51</v>
      </c>
      <c r="J782" s="7" t="s">
        <v>69</v>
      </c>
      <c r="K782" s="7">
        <v>4</v>
      </c>
      <c r="L782" s="7">
        <v>14573</v>
      </c>
      <c r="M782" s="7">
        <v>0</v>
      </c>
      <c r="N782" s="7">
        <v>0</v>
      </c>
      <c r="O782" s="7">
        <v>10492.56</v>
      </c>
      <c r="P782" s="7">
        <v>385</v>
      </c>
      <c r="Q782" s="7">
        <v>69169.56</v>
      </c>
      <c r="R782" s="7" t="s">
        <v>54</v>
      </c>
      <c r="S782" s="7" t="s">
        <v>63</v>
      </c>
      <c r="T782" s="7" t="s">
        <v>95</v>
      </c>
      <c r="U782" s="7" t="s">
        <v>96</v>
      </c>
      <c r="V782" s="7" t="s">
        <v>57</v>
      </c>
      <c r="W782" s="7">
        <v>10</v>
      </c>
      <c r="X782" s="7" t="s">
        <v>38</v>
      </c>
      <c r="Y782" s="7">
        <v>3</v>
      </c>
      <c r="Z782" s="7" t="s">
        <v>91</v>
      </c>
    </row>
    <row r="783" spans="1:26" x14ac:dyDescent="0.35">
      <c r="A783" s="7" t="s">
        <v>1389</v>
      </c>
      <c r="B783" s="8">
        <v>45956</v>
      </c>
      <c r="C783" s="7" t="s">
        <v>1390</v>
      </c>
      <c r="D783" s="7" t="s">
        <v>50</v>
      </c>
      <c r="E783" s="7" t="s">
        <v>43</v>
      </c>
      <c r="F783" s="7">
        <v>54</v>
      </c>
      <c r="G783" s="7" t="s">
        <v>134</v>
      </c>
      <c r="H783" s="7" t="s">
        <v>31</v>
      </c>
      <c r="I783" s="7" t="s">
        <v>134</v>
      </c>
      <c r="J783" s="7" t="s">
        <v>102</v>
      </c>
      <c r="K783" s="7">
        <v>4</v>
      </c>
      <c r="L783" s="7">
        <v>11813</v>
      </c>
      <c r="M783" s="7">
        <v>10</v>
      </c>
      <c r="N783" s="7">
        <v>4725.2</v>
      </c>
      <c r="O783" s="7">
        <v>7654.82</v>
      </c>
      <c r="P783" s="7">
        <v>205</v>
      </c>
      <c r="Q783" s="7">
        <v>50386.62</v>
      </c>
      <c r="R783" s="7" t="s">
        <v>83</v>
      </c>
      <c r="S783" s="7" t="s">
        <v>63</v>
      </c>
      <c r="T783" s="7" t="s">
        <v>76</v>
      </c>
      <c r="U783" s="7" t="s">
        <v>77</v>
      </c>
      <c r="V783" s="7" t="s">
        <v>57</v>
      </c>
      <c r="W783" s="7">
        <v>9</v>
      </c>
      <c r="X783" s="7" t="s">
        <v>38</v>
      </c>
      <c r="Y783" s="7">
        <v>2</v>
      </c>
      <c r="Z783" s="7" t="s">
        <v>47</v>
      </c>
    </row>
    <row r="784" spans="1:26" x14ac:dyDescent="0.35">
      <c r="A784" s="7" t="s">
        <v>1391</v>
      </c>
      <c r="B784" s="8">
        <v>45854</v>
      </c>
      <c r="C784" s="7" t="s">
        <v>1392</v>
      </c>
      <c r="D784" s="7" t="s">
        <v>108</v>
      </c>
      <c r="E784" s="7" t="s">
        <v>43</v>
      </c>
      <c r="F784" s="7">
        <v>32</v>
      </c>
      <c r="G784" s="7" t="s">
        <v>30</v>
      </c>
      <c r="H784" s="7" t="s">
        <v>31</v>
      </c>
      <c r="I784" s="7" t="s">
        <v>30</v>
      </c>
      <c r="J784" s="7" t="s">
        <v>62</v>
      </c>
      <c r="K784" s="7">
        <v>1</v>
      </c>
      <c r="L784" s="7">
        <v>8738</v>
      </c>
      <c r="M784" s="7">
        <v>5</v>
      </c>
      <c r="N784" s="7">
        <v>436.9</v>
      </c>
      <c r="O784" s="7">
        <v>1494.2</v>
      </c>
      <c r="P784" s="7">
        <v>184</v>
      </c>
      <c r="Q784" s="7">
        <v>9979.2999999999993</v>
      </c>
      <c r="R784" s="7" t="s">
        <v>83</v>
      </c>
      <c r="S784" s="7" t="s">
        <v>63</v>
      </c>
      <c r="T784" s="7" t="s">
        <v>103</v>
      </c>
      <c r="U784" s="7" t="s">
        <v>103</v>
      </c>
      <c r="V784" s="7" t="s">
        <v>57</v>
      </c>
      <c r="W784" s="7">
        <v>7</v>
      </c>
      <c r="X784" s="7" t="s">
        <v>38</v>
      </c>
      <c r="Y784" s="7">
        <v>4</v>
      </c>
      <c r="Z784" s="7" t="s">
        <v>91</v>
      </c>
    </row>
    <row r="785" spans="1:26" x14ac:dyDescent="0.35">
      <c r="A785" s="7" t="s">
        <v>1393</v>
      </c>
      <c r="B785" s="8">
        <v>45963</v>
      </c>
      <c r="C785" s="7" t="s">
        <v>323</v>
      </c>
      <c r="D785" s="7" t="s">
        <v>111</v>
      </c>
      <c r="E785" s="7" t="s">
        <v>43</v>
      </c>
      <c r="F785" s="7">
        <v>29</v>
      </c>
      <c r="G785" s="7" t="s">
        <v>30</v>
      </c>
      <c r="H785" s="7" t="s">
        <v>31</v>
      </c>
      <c r="I785" s="7" t="s">
        <v>30</v>
      </c>
      <c r="J785" s="7" t="s">
        <v>32</v>
      </c>
      <c r="K785" s="7">
        <v>4</v>
      </c>
      <c r="L785" s="7">
        <v>1489</v>
      </c>
      <c r="M785" s="7">
        <v>20</v>
      </c>
      <c r="N785" s="7">
        <v>1191.2</v>
      </c>
      <c r="O785" s="7">
        <v>857.66</v>
      </c>
      <c r="P785" s="7">
        <v>442</v>
      </c>
      <c r="Q785" s="7">
        <v>6064.46</v>
      </c>
      <c r="R785" s="7" t="s">
        <v>45</v>
      </c>
      <c r="S785" s="7" t="s">
        <v>63</v>
      </c>
      <c r="T785" s="7" t="s">
        <v>76</v>
      </c>
      <c r="U785" s="7" t="s">
        <v>77</v>
      </c>
      <c r="V785" s="7" t="s">
        <v>57</v>
      </c>
      <c r="W785" s="7">
        <v>5</v>
      </c>
      <c r="X785" s="7" t="s">
        <v>47</v>
      </c>
      <c r="Y785" s="7">
        <v>5</v>
      </c>
      <c r="Z785" s="7" t="s">
        <v>39</v>
      </c>
    </row>
    <row r="786" spans="1:26" x14ac:dyDescent="0.35">
      <c r="A786" s="7" t="s">
        <v>1394</v>
      </c>
      <c r="B786" s="8">
        <v>46083</v>
      </c>
      <c r="C786" s="7" t="s">
        <v>1063</v>
      </c>
      <c r="D786" s="7" t="s">
        <v>89</v>
      </c>
      <c r="E786" s="7" t="s">
        <v>43</v>
      </c>
      <c r="F786" s="7">
        <v>29</v>
      </c>
      <c r="G786" s="7" t="s">
        <v>99</v>
      </c>
      <c r="H786" s="7" t="s">
        <v>52</v>
      </c>
      <c r="I786" s="7" t="s">
        <v>99</v>
      </c>
      <c r="J786" s="7" t="s">
        <v>62</v>
      </c>
      <c r="K786" s="7">
        <v>1</v>
      </c>
      <c r="L786" s="7">
        <v>9101</v>
      </c>
      <c r="M786" s="7">
        <v>5</v>
      </c>
      <c r="N786" s="7">
        <v>455.05</v>
      </c>
      <c r="O786" s="7">
        <v>1556.27</v>
      </c>
      <c r="P786" s="7">
        <v>408</v>
      </c>
      <c r="Q786" s="7">
        <v>10610.22</v>
      </c>
      <c r="R786" s="7" t="s">
        <v>83</v>
      </c>
      <c r="S786" s="7" t="s">
        <v>63</v>
      </c>
      <c r="T786" s="7" t="s">
        <v>84</v>
      </c>
      <c r="U786" s="7" t="s">
        <v>85</v>
      </c>
      <c r="V786" s="7" t="s">
        <v>86</v>
      </c>
      <c r="W786" s="7">
        <v>2</v>
      </c>
      <c r="X786" s="7" t="s">
        <v>47</v>
      </c>
      <c r="Y786" s="7">
        <v>3</v>
      </c>
      <c r="Z786" s="7" t="s">
        <v>91</v>
      </c>
    </row>
    <row r="787" spans="1:26" x14ac:dyDescent="0.35">
      <c r="A787" s="7" t="s">
        <v>1395</v>
      </c>
      <c r="B787" s="8">
        <v>46105</v>
      </c>
      <c r="C787" s="7" t="s">
        <v>521</v>
      </c>
      <c r="D787" s="7" t="s">
        <v>42</v>
      </c>
      <c r="E787" s="7" t="s">
        <v>43</v>
      </c>
      <c r="F787" s="7">
        <v>58</v>
      </c>
      <c r="G787" s="7" t="s">
        <v>51</v>
      </c>
      <c r="H787" s="7" t="s">
        <v>52</v>
      </c>
      <c r="I787" s="7" t="s">
        <v>51</v>
      </c>
      <c r="J787" s="7" t="s">
        <v>112</v>
      </c>
      <c r="K787" s="7">
        <v>3</v>
      </c>
      <c r="L787" s="7">
        <v>28364</v>
      </c>
      <c r="M787" s="7">
        <v>20</v>
      </c>
      <c r="N787" s="7">
        <v>17018.400000000001</v>
      </c>
      <c r="O787" s="7">
        <v>12253.25</v>
      </c>
      <c r="P787" s="7">
        <v>411</v>
      </c>
      <c r="Q787" s="7">
        <v>80737.850000000006</v>
      </c>
      <c r="R787" s="7" t="s">
        <v>83</v>
      </c>
      <c r="S787" s="7" t="s">
        <v>34</v>
      </c>
      <c r="T787" s="7" t="s">
        <v>76</v>
      </c>
      <c r="U787" s="7" t="s">
        <v>77</v>
      </c>
      <c r="V787" s="7" t="s">
        <v>57</v>
      </c>
      <c r="W787" s="7">
        <v>7</v>
      </c>
      <c r="X787" s="7" t="s">
        <v>47</v>
      </c>
      <c r="Y787" s="7">
        <v>4</v>
      </c>
      <c r="Z787" s="7" t="s">
        <v>47</v>
      </c>
    </row>
    <row r="788" spans="1:26" x14ac:dyDescent="0.35">
      <c r="A788" s="7" t="s">
        <v>1396</v>
      </c>
      <c r="B788" s="8">
        <v>46029</v>
      </c>
      <c r="C788" s="7" t="s">
        <v>1397</v>
      </c>
      <c r="D788" s="7" t="s">
        <v>42</v>
      </c>
      <c r="E788" s="7" t="s">
        <v>43</v>
      </c>
      <c r="F788" s="7">
        <v>25</v>
      </c>
      <c r="G788" s="7" t="s">
        <v>74</v>
      </c>
      <c r="H788" s="7" t="s">
        <v>31</v>
      </c>
      <c r="I788" s="7" t="s">
        <v>74</v>
      </c>
      <c r="J788" s="7" t="s">
        <v>62</v>
      </c>
      <c r="K788" s="7">
        <v>3</v>
      </c>
      <c r="L788" s="7">
        <v>26567</v>
      </c>
      <c r="M788" s="7">
        <v>20</v>
      </c>
      <c r="N788" s="7">
        <v>15940.2</v>
      </c>
      <c r="O788" s="7">
        <v>11476.94</v>
      </c>
      <c r="P788" s="7">
        <v>289</v>
      </c>
      <c r="Q788" s="7">
        <v>75526.740000000005</v>
      </c>
      <c r="R788" s="7" t="s">
        <v>54</v>
      </c>
      <c r="S788" s="7" t="s">
        <v>63</v>
      </c>
      <c r="T788" s="7" t="s">
        <v>103</v>
      </c>
      <c r="U788" s="7" t="s">
        <v>103</v>
      </c>
      <c r="V788" s="7" t="s">
        <v>57</v>
      </c>
      <c r="W788" s="7">
        <v>8</v>
      </c>
      <c r="X788" s="7" t="s">
        <v>47</v>
      </c>
      <c r="Y788" s="7">
        <v>2</v>
      </c>
      <c r="Z788" s="7" t="s">
        <v>47</v>
      </c>
    </row>
    <row r="789" spans="1:26" x14ac:dyDescent="0.35">
      <c r="A789" s="7" t="s">
        <v>1398</v>
      </c>
      <c r="B789" s="8">
        <v>46026</v>
      </c>
      <c r="C789" s="7" t="s">
        <v>1399</v>
      </c>
      <c r="D789" s="7" t="s">
        <v>50</v>
      </c>
      <c r="E789" s="7" t="s">
        <v>43</v>
      </c>
      <c r="F789" s="7">
        <v>40</v>
      </c>
      <c r="G789" s="7" t="s">
        <v>74</v>
      </c>
      <c r="H789" s="7" t="s">
        <v>31</v>
      </c>
      <c r="I789" s="7" t="s">
        <v>74</v>
      </c>
      <c r="J789" s="7" t="s">
        <v>32</v>
      </c>
      <c r="K789" s="7">
        <v>4</v>
      </c>
      <c r="L789" s="7">
        <v>36398</v>
      </c>
      <c r="M789" s="7">
        <v>20</v>
      </c>
      <c r="N789" s="7">
        <v>29118.400000000001</v>
      </c>
      <c r="O789" s="7">
        <v>20965.25</v>
      </c>
      <c r="P789" s="7">
        <v>62</v>
      </c>
      <c r="Q789" s="7">
        <v>137500.85</v>
      </c>
      <c r="R789" s="7" t="s">
        <v>33</v>
      </c>
      <c r="S789" s="7" t="s">
        <v>63</v>
      </c>
      <c r="T789" s="7" t="s">
        <v>103</v>
      </c>
      <c r="U789" s="7" t="s">
        <v>103</v>
      </c>
      <c r="V789" s="7" t="s">
        <v>57</v>
      </c>
      <c r="W789" s="7">
        <v>8</v>
      </c>
      <c r="X789" s="7" t="s">
        <v>38</v>
      </c>
      <c r="Y789" s="7">
        <v>2</v>
      </c>
      <c r="Z789" s="7" t="s">
        <v>47</v>
      </c>
    </row>
    <row r="790" spans="1:26" x14ac:dyDescent="0.35">
      <c r="A790" s="7" t="s">
        <v>1400</v>
      </c>
      <c r="B790" s="8">
        <v>45858</v>
      </c>
      <c r="C790" s="7" t="s">
        <v>1401</v>
      </c>
      <c r="D790" s="7" t="s">
        <v>42</v>
      </c>
      <c r="E790" s="7" t="s">
        <v>29</v>
      </c>
      <c r="F790" s="7">
        <v>26</v>
      </c>
      <c r="G790" s="7" t="s">
        <v>139</v>
      </c>
      <c r="H790" s="7" t="s">
        <v>31</v>
      </c>
      <c r="I790" s="7" t="s">
        <v>139</v>
      </c>
      <c r="J790" s="7" t="s">
        <v>125</v>
      </c>
      <c r="K790" s="7">
        <v>3</v>
      </c>
      <c r="L790" s="7">
        <v>5708</v>
      </c>
      <c r="M790" s="7">
        <v>10</v>
      </c>
      <c r="N790" s="7">
        <v>1712.4</v>
      </c>
      <c r="O790" s="7">
        <v>2774.09</v>
      </c>
      <c r="P790" s="7">
        <v>270</v>
      </c>
      <c r="Q790" s="7">
        <v>18455.689999999999</v>
      </c>
      <c r="R790" s="7" t="s">
        <v>83</v>
      </c>
      <c r="S790" s="7" t="s">
        <v>34</v>
      </c>
      <c r="T790" s="7" t="s">
        <v>55</v>
      </c>
      <c r="U790" s="7" t="s">
        <v>56</v>
      </c>
      <c r="V790" s="7" t="s">
        <v>57</v>
      </c>
      <c r="W790" s="7">
        <v>2</v>
      </c>
      <c r="X790" s="7" t="s">
        <v>47</v>
      </c>
      <c r="Y790" s="7">
        <v>1</v>
      </c>
      <c r="Z790" s="7" t="s">
        <v>91</v>
      </c>
    </row>
    <row r="791" spans="1:26" x14ac:dyDescent="0.35">
      <c r="A791" s="7" t="s">
        <v>1402</v>
      </c>
      <c r="B791" s="8">
        <v>45757</v>
      </c>
      <c r="C791" s="7" t="s">
        <v>162</v>
      </c>
      <c r="D791" s="7" t="s">
        <v>50</v>
      </c>
      <c r="E791" s="7" t="s">
        <v>43</v>
      </c>
      <c r="F791" s="7">
        <v>34</v>
      </c>
      <c r="G791" s="7" t="s">
        <v>44</v>
      </c>
      <c r="H791" s="7" t="s">
        <v>31</v>
      </c>
      <c r="I791" s="7" t="s">
        <v>44</v>
      </c>
      <c r="J791" s="7" t="s">
        <v>112</v>
      </c>
      <c r="K791" s="7">
        <v>5</v>
      </c>
      <c r="L791" s="7">
        <v>41929</v>
      </c>
      <c r="M791" s="7">
        <v>10</v>
      </c>
      <c r="N791" s="7">
        <v>20964.5</v>
      </c>
      <c r="O791" s="7">
        <v>33962.49</v>
      </c>
      <c r="P791" s="7">
        <v>167</v>
      </c>
      <c r="Q791" s="7">
        <v>222809.99</v>
      </c>
      <c r="R791" s="7" t="s">
        <v>45</v>
      </c>
      <c r="S791" s="7" t="s">
        <v>63</v>
      </c>
      <c r="T791" s="7" t="s">
        <v>95</v>
      </c>
      <c r="U791" s="7" t="s">
        <v>96</v>
      </c>
      <c r="V791" s="7" t="s">
        <v>57</v>
      </c>
      <c r="W791" s="7">
        <v>7</v>
      </c>
      <c r="X791" s="7" t="s">
        <v>38</v>
      </c>
      <c r="Y791" s="7">
        <v>3</v>
      </c>
      <c r="Z791" s="7" t="s">
        <v>58</v>
      </c>
    </row>
    <row r="792" spans="1:26" x14ac:dyDescent="0.35">
      <c r="A792" s="7" t="s">
        <v>1403</v>
      </c>
      <c r="B792" s="8">
        <v>46081</v>
      </c>
      <c r="C792" s="7" t="s">
        <v>1404</v>
      </c>
      <c r="D792" s="7" t="s">
        <v>111</v>
      </c>
      <c r="E792" s="7" t="s">
        <v>43</v>
      </c>
      <c r="F792" s="7">
        <v>43</v>
      </c>
      <c r="G792" s="7" t="s">
        <v>139</v>
      </c>
      <c r="H792" s="7" t="s">
        <v>31</v>
      </c>
      <c r="I792" s="7" t="s">
        <v>139</v>
      </c>
      <c r="J792" s="7" t="s">
        <v>62</v>
      </c>
      <c r="K792" s="7">
        <v>4</v>
      </c>
      <c r="L792" s="7">
        <v>28575</v>
      </c>
      <c r="M792" s="7">
        <v>15</v>
      </c>
      <c r="N792" s="7">
        <v>17145</v>
      </c>
      <c r="O792" s="7">
        <v>17487.900000000001</v>
      </c>
      <c r="P792" s="7">
        <v>226</v>
      </c>
      <c r="Q792" s="7">
        <v>114868.9</v>
      </c>
      <c r="R792" s="7" t="s">
        <v>45</v>
      </c>
      <c r="S792" s="7" t="s">
        <v>63</v>
      </c>
      <c r="T792" s="7" t="s">
        <v>76</v>
      </c>
      <c r="U792" s="7" t="s">
        <v>77</v>
      </c>
      <c r="V792" s="7" t="s">
        <v>57</v>
      </c>
      <c r="W792" s="7">
        <v>1</v>
      </c>
      <c r="X792" s="7" t="s">
        <v>38</v>
      </c>
      <c r="Y792" s="7">
        <v>5</v>
      </c>
      <c r="Z792" s="7" t="s">
        <v>39</v>
      </c>
    </row>
    <row r="793" spans="1:26" x14ac:dyDescent="0.35">
      <c r="A793" s="7" t="s">
        <v>1405</v>
      </c>
      <c r="B793" s="8">
        <v>46052</v>
      </c>
      <c r="C793" s="7" t="s">
        <v>1336</v>
      </c>
      <c r="D793" s="7" t="s">
        <v>66</v>
      </c>
      <c r="E793" s="7" t="s">
        <v>43</v>
      </c>
      <c r="F793" s="7">
        <v>55</v>
      </c>
      <c r="G793" s="7" t="s">
        <v>44</v>
      </c>
      <c r="H793" s="7" t="s">
        <v>31</v>
      </c>
      <c r="I793" s="7" t="s">
        <v>44</v>
      </c>
      <c r="J793" s="7" t="s">
        <v>75</v>
      </c>
      <c r="K793" s="7">
        <v>3</v>
      </c>
      <c r="L793" s="7">
        <v>13660</v>
      </c>
      <c r="M793" s="7">
        <v>20</v>
      </c>
      <c r="N793" s="7">
        <v>8196</v>
      </c>
      <c r="O793" s="7">
        <v>5901.12</v>
      </c>
      <c r="P793" s="7">
        <v>12</v>
      </c>
      <c r="Q793" s="7">
        <v>38697.120000000003</v>
      </c>
      <c r="R793" s="7" t="s">
        <v>54</v>
      </c>
      <c r="S793" s="7" t="s">
        <v>63</v>
      </c>
      <c r="T793" s="7" t="s">
        <v>84</v>
      </c>
      <c r="U793" s="7" t="s">
        <v>85</v>
      </c>
      <c r="V793" s="7" t="s">
        <v>86</v>
      </c>
      <c r="W793" s="7">
        <v>6</v>
      </c>
      <c r="X793" s="7" t="s">
        <v>47</v>
      </c>
      <c r="Y793" s="7">
        <v>1</v>
      </c>
      <c r="Z793" s="7" t="s">
        <v>47</v>
      </c>
    </row>
    <row r="794" spans="1:26" x14ac:dyDescent="0.35">
      <c r="A794" s="7" t="s">
        <v>1406</v>
      </c>
      <c r="B794" s="8">
        <v>45980</v>
      </c>
      <c r="C794" s="7" t="s">
        <v>1407</v>
      </c>
      <c r="D794" s="7" t="s">
        <v>50</v>
      </c>
      <c r="E794" s="7" t="s">
        <v>29</v>
      </c>
      <c r="F794" s="7">
        <v>23</v>
      </c>
      <c r="G794" s="7" t="s">
        <v>51</v>
      </c>
      <c r="H794" s="7" t="s">
        <v>52</v>
      </c>
      <c r="I794" s="7" t="s">
        <v>51</v>
      </c>
      <c r="J794" s="7" t="s">
        <v>112</v>
      </c>
      <c r="K794" s="7">
        <v>2</v>
      </c>
      <c r="L794" s="7">
        <v>24228</v>
      </c>
      <c r="M794" s="7">
        <v>10</v>
      </c>
      <c r="N794" s="7">
        <v>4845.6000000000004</v>
      </c>
      <c r="O794" s="7">
        <v>7849.87</v>
      </c>
      <c r="P794" s="7">
        <v>308</v>
      </c>
      <c r="Q794" s="7">
        <v>51768.27</v>
      </c>
      <c r="R794" s="7" t="s">
        <v>45</v>
      </c>
      <c r="S794" s="7" t="s">
        <v>34</v>
      </c>
      <c r="T794" s="7" t="s">
        <v>84</v>
      </c>
      <c r="U794" s="7" t="s">
        <v>85</v>
      </c>
      <c r="V794" s="7" t="s">
        <v>86</v>
      </c>
      <c r="W794" s="7">
        <v>10</v>
      </c>
      <c r="X794" s="7" t="s">
        <v>47</v>
      </c>
      <c r="Y794" s="7">
        <v>5</v>
      </c>
      <c r="Z794" s="7" t="s">
        <v>58</v>
      </c>
    </row>
    <row r="795" spans="1:26" x14ac:dyDescent="0.35">
      <c r="A795" s="7" t="s">
        <v>1408</v>
      </c>
      <c r="B795" s="8">
        <v>45772</v>
      </c>
      <c r="C795" s="7" t="s">
        <v>1155</v>
      </c>
      <c r="D795" s="7" t="s">
        <v>108</v>
      </c>
      <c r="E795" s="7" t="s">
        <v>29</v>
      </c>
      <c r="F795" s="7">
        <v>47</v>
      </c>
      <c r="G795" s="7" t="s">
        <v>44</v>
      </c>
      <c r="H795" s="7" t="s">
        <v>31</v>
      </c>
      <c r="I795" s="7" t="s">
        <v>44</v>
      </c>
      <c r="J795" s="7" t="s">
        <v>62</v>
      </c>
      <c r="K795" s="7">
        <v>3</v>
      </c>
      <c r="L795" s="7">
        <v>39349</v>
      </c>
      <c r="M795" s="7">
        <v>20</v>
      </c>
      <c r="N795" s="7">
        <v>23609.4</v>
      </c>
      <c r="O795" s="7">
        <v>16998.77</v>
      </c>
      <c r="P795" s="7">
        <v>228</v>
      </c>
      <c r="Q795" s="7">
        <v>111664.37</v>
      </c>
      <c r="R795" s="7" t="s">
        <v>33</v>
      </c>
      <c r="S795" s="7" t="s">
        <v>34</v>
      </c>
      <c r="T795" s="7" t="s">
        <v>46</v>
      </c>
      <c r="U795" s="7" t="s">
        <v>36</v>
      </c>
      <c r="V795" s="7" t="s">
        <v>37</v>
      </c>
      <c r="W795" s="7">
        <v>2</v>
      </c>
      <c r="X795" s="7" t="s">
        <v>47</v>
      </c>
      <c r="Y795" s="7">
        <v>2</v>
      </c>
      <c r="Z795" s="7" t="s">
        <v>91</v>
      </c>
    </row>
    <row r="796" spans="1:26" x14ac:dyDescent="0.35">
      <c r="A796" s="7" t="s">
        <v>1409</v>
      </c>
      <c r="B796" s="8">
        <v>45921</v>
      </c>
      <c r="C796" s="7" t="s">
        <v>249</v>
      </c>
      <c r="D796" s="7" t="s">
        <v>89</v>
      </c>
      <c r="E796" s="7" t="s">
        <v>29</v>
      </c>
      <c r="F796" s="7">
        <v>37</v>
      </c>
      <c r="G796" s="7" t="s">
        <v>139</v>
      </c>
      <c r="H796" s="7" t="s">
        <v>31</v>
      </c>
      <c r="I796" s="7" t="s">
        <v>139</v>
      </c>
      <c r="J796" s="7" t="s">
        <v>32</v>
      </c>
      <c r="K796" s="7">
        <v>5</v>
      </c>
      <c r="L796" s="7">
        <v>10892</v>
      </c>
      <c r="M796" s="7">
        <v>20</v>
      </c>
      <c r="N796" s="7">
        <v>10892</v>
      </c>
      <c r="O796" s="7">
        <v>7842.24</v>
      </c>
      <c r="P796" s="7">
        <v>420</v>
      </c>
      <c r="Q796" s="7">
        <v>51830.239999999998</v>
      </c>
      <c r="R796" s="7" t="s">
        <v>33</v>
      </c>
      <c r="S796" s="7" t="s">
        <v>63</v>
      </c>
      <c r="T796" s="7" t="s">
        <v>35</v>
      </c>
      <c r="U796" s="7" t="s">
        <v>36</v>
      </c>
      <c r="V796" s="7" t="s">
        <v>37</v>
      </c>
      <c r="W796" s="7">
        <v>7</v>
      </c>
      <c r="X796" s="7" t="s">
        <v>38</v>
      </c>
      <c r="Y796" s="7">
        <v>1</v>
      </c>
      <c r="Z796" s="7" t="s">
        <v>58</v>
      </c>
    </row>
    <row r="797" spans="1:26" x14ac:dyDescent="0.35">
      <c r="A797" s="7" t="s">
        <v>1410</v>
      </c>
      <c r="B797" s="8">
        <v>45885</v>
      </c>
      <c r="C797" s="7" t="s">
        <v>1411</v>
      </c>
      <c r="D797" s="7" t="s">
        <v>61</v>
      </c>
      <c r="E797" s="7" t="s">
        <v>43</v>
      </c>
      <c r="F797" s="7">
        <v>37</v>
      </c>
      <c r="G797" s="7" t="s">
        <v>90</v>
      </c>
      <c r="H797" s="7" t="s">
        <v>31</v>
      </c>
      <c r="I797" s="7" t="s">
        <v>90</v>
      </c>
      <c r="J797" s="7" t="s">
        <v>32</v>
      </c>
      <c r="K797" s="7">
        <v>1</v>
      </c>
      <c r="L797" s="7">
        <v>22810</v>
      </c>
      <c r="M797" s="7">
        <v>10</v>
      </c>
      <c r="N797" s="7">
        <v>2281</v>
      </c>
      <c r="O797" s="7">
        <v>3695.22</v>
      </c>
      <c r="P797" s="7">
        <v>477</v>
      </c>
      <c r="Q797" s="7">
        <v>24701.22</v>
      </c>
      <c r="R797" s="7" t="s">
        <v>54</v>
      </c>
      <c r="S797" s="7" t="s">
        <v>63</v>
      </c>
      <c r="T797" s="7" t="s">
        <v>95</v>
      </c>
      <c r="U797" s="7" t="s">
        <v>96</v>
      </c>
      <c r="V797" s="7" t="s">
        <v>57</v>
      </c>
      <c r="W797" s="7">
        <v>5</v>
      </c>
      <c r="X797" s="7" t="s">
        <v>47</v>
      </c>
      <c r="Y797" s="7">
        <v>4</v>
      </c>
      <c r="Z797" s="7" t="s">
        <v>91</v>
      </c>
    </row>
    <row r="798" spans="1:26" x14ac:dyDescent="0.35">
      <c r="A798" s="7" t="s">
        <v>1412</v>
      </c>
      <c r="B798" s="8">
        <v>45829</v>
      </c>
      <c r="C798" s="7" t="s">
        <v>1413</v>
      </c>
      <c r="D798" s="7" t="s">
        <v>50</v>
      </c>
      <c r="E798" s="7" t="s">
        <v>29</v>
      </c>
      <c r="F798" s="7">
        <v>57</v>
      </c>
      <c r="G798" s="7" t="s">
        <v>74</v>
      </c>
      <c r="H798" s="7" t="s">
        <v>31</v>
      </c>
      <c r="I798" s="7" t="s">
        <v>74</v>
      </c>
      <c r="J798" s="7" t="s">
        <v>53</v>
      </c>
      <c r="K798" s="7">
        <v>2</v>
      </c>
      <c r="L798" s="7">
        <v>14573</v>
      </c>
      <c r="M798" s="7">
        <v>20</v>
      </c>
      <c r="N798" s="7">
        <v>5829.2</v>
      </c>
      <c r="O798" s="7">
        <v>4197.0200000000004</v>
      </c>
      <c r="P798" s="7">
        <v>237</v>
      </c>
      <c r="Q798" s="7">
        <v>27750.82</v>
      </c>
      <c r="R798" s="7" t="s">
        <v>33</v>
      </c>
      <c r="S798" s="7" t="s">
        <v>63</v>
      </c>
      <c r="T798" s="7" t="s">
        <v>84</v>
      </c>
      <c r="U798" s="7" t="s">
        <v>85</v>
      </c>
      <c r="V798" s="7" t="s">
        <v>86</v>
      </c>
      <c r="W798" s="7">
        <v>4</v>
      </c>
      <c r="X798" s="7" t="s">
        <v>47</v>
      </c>
      <c r="Y798" s="7">
        <v>2</v>
      </c>
      <c r="Z798" s="7" t="s">
        <v>58</v>
      </c>
    </row>
    <row r="799" spans="1:26" x14ac:dyDescent="0.35">
      <c r="A799" s="7" t="s">
        <v>1414</v>
      </c>
      <c r="B799" s="8">
        <v>46088</v>
      </c>
      <c r="C799" s="7" t="s">
        <v>901</v>
      </c>
      <c r="D799" s="7" t="s">
        <v>61</v>
      </c>
      <c r="E799" s="7" t="s">
        <v>43</v>
      </c>
      <c r="F799" s="7">
        <v>31</v>
      </c>
      <c r="G799" s="7" t="s">
        <v>67</v>
      </c>
      <c r="H799" s="7" t="s">
        <v>68</v>
      </c>
      <c r="I799" s="7" t="s">
        <v>67</v>
      </c>
      <c r="J799" s="7" t="s">
        <v>75</v>
      </c>
      <c r="K799" s="7">
        <v>5</v>
      </c>
      <c r="L799" s="7">
        <v>24050</v>
      </c>
      <c r="M799" s="7">
        <v>15</v>
      </c>
      <c r="N799" s="7">
        <v>18037.5</v>
      </c>
      <c r="O799" s="7">
        <v>18398.25</v>
      </c>
      <c r="P799" s="7">
        <v>437</v>
      </c>
      <c r="Q799" s="7">
        <v>121047.75</v>
      </c>
      <c r="R799" s="7" t="s">
        <v>33</v>
      </c>
      <c r="S799" s="7" t="s">
        <v>63</v>
      </c>
      <c r="T799" s="7" t="s">
        <v>55</v>
      </c>
      <c r="U799" s="7" t="s">
        <v>56</v>
      </c>
      <c r="V799" s="7" t="s">
        <v>57</v>
      </c>
      <c r="W799" s="7">
        <v>4</v>
      </c>
      <c r="X799" s="7" t="s">
        <v>38</v>
      </c>
      <c r="Y799" s="7">
        <v>4</v>
      </c>
      <c r="Z799" s="7" t="s">
        <v>47</v>
      </c>
    </row>
    <row r="800" spans="1:26" x14ac:dyDescent="0.35">
      <c r="A800" s="7" t="s">
        <v>1415</v>
      </c>
      <c r="B800" s="8">
        <v>46099</v>
      </c>
      <c r="C800" s="7" t="s">
        <v>1416</v>
      </c>
      <c r="D800" s="7" t="s">
        <v>89</v>
      </c>
      <c r="E800" s="7" t="s">
        <v>29</v>
      </c>
      <c r="F800" s="7">
        <v>47</v>
      </c>
      <c r="G800" s="7" t="s">
        <v>44</v>
      </c>
      <c r="H800" s="7" t="s">
        <v>31</v>
      </c>
      <c r="I800" s="7" t="s">
        <v>44</v>
      </c>
      <c r="J800" s="7" t="s">
        <v>112</v>
      </c>
      <c r="K800" s="7">
        <v>5</v>
      </c>
      <c r="L800" s="7">
        <v>48099</v>
      </c>
      <c r="M800" s="7">
        <v>5</v>
      </c>
      <c r="N800" s="7">
        <v>12024.75</v>
      </c>
      <c r="O800" s="7">
        <v>41124.639999999999</v>
      </c>
      <c r="P800" s="7">
        <v>491</v>
      </c>
      <c r="Q800" s="7">
        <v>270085.90000000002</v>
      </c>
      <c r="R800" s="7" t="s">
        <v>45</v>
      </c>
      <c r="S800" s="7" t="s">
        <v>63</v>
      </c>
      <c r="T800" s="7" t="s">
        <v>95</v>
      </c>
      <c r="U800" s="7" t="s">
        <v>96</v>
      </c>
      <c r="V800" s="7" t="s">
        <v>57</v>
      </c>
      <c r="W800" s="7">
        <v>2</v>
      </c>
      <c r="X800" s="7" t="s">
        <v>47</v>
      </c>
      <c r="Y800" s="7">
        <v>5</v>
      </c>
      <c r="Z800" s="7" t="s">
        <v>58</v>
      </c>
    </row>
    <row r="801" spans="1:26" x14ac:dyDescent="0.35">
      <c r="A801" s="7" t="s">
        <v>1417</v>
      </c>
      <c r="B801" s="8">
        <v>45875</v>
      </c>
      <c r="C801" s="7" t="s">
        <v>1343</v>
      </c>
      <c r="D801" s="7" t="s">
        <v>80</v>
      </c>
      <c r="E801" s="7" t="s">
        <v>43</v>
      </c>
      <c r="F801" s="7">
        <v>18</v>
      </c>
      <c r="G801" s="7" t="s">
        <v>30</v>
      </c>
      <c r="H801" s="7" t="s">
        <v>31</v>
      </c>
      <c r="I801" s="7" t="s">
        <v>30</v>
      </c>
      <c r="J801" s="7" t="s">
        <v>112</v>
      </c>
      <c r="K801" s="7">
        <v>5</v>
      </c>
      <c r="L801" s="7">
        <v>37475</v>
      </c>
      <c r="M801" s="7">
        <v>10</v>
      </c>
      <c r="N801" s="7">
        <v>18737.5</v>
      </c>
      <c r="O801" s="7">
        <v>30354.75</v>
      </c>
      <c r="P801" s="7">
        <v>279</v>
      </c>
      <c r="Q801" s="7">
        <v>199271.25</v>
      </c>
      <c r="R801" s="7" t="s">
        <v>83</v>
      </c>
      <c r="S801" s="7" t="s">
        <v>63</v>
      </c>
      <c r="T801" s="7" t="s">
        <v>70</v>
      </c>
      <c r="U801" s="7" t="s">
        <v>56</v>
      </c>
      <c r="V801" s="7" t="s">
        <v>57</v>
      </c>
      <c r="W801" s="7">
        <v>6</v>
      </c>
      <c r="X801" s="7" t="s">
        <v>47</v>
      </c>
      <c r="Y801" s="7">
        <v>4</v>
      </c>
      <c r="Z801" s="7" t="s">
        <v>91</v>
      </c>
    </row>
    <row r="802" spans="1:26" x14ac:dyDescent="0.35">
      <c r="A802" s="7" t="s">
        <v>1418</v>
      </c>
      <c r="B802" s="8">
        <v>45840</v>
      </c>
      <c r="C802" s="7" t="s">
        <v>1087</v>
      </c>
      <c r="D802" s="7" t="s">
        <v>66</v>
      </c>
      <c r="E802" s="7" t="s">
        <v>29</v>
      </c>
      <c r="F802" s="7">
        <v>58</v>
      </c>
      <c r="G802" s="7" t="s">
        <v>90</v>
      </c>
      <c r="H802" s="7" t="s">
        <v>31</v>
      </c>
      <c r="I802" s="7" t="s">
        <v>90</v>
      </c>
      <c r="J802" s="7" t="s">
        <v>69</v>
      </c>
      <c r="K802" s="7">
        <v>2</v>
      </c>
      <c r="L802" s="7">
        <v>36204</v>
      </c>
      <c r="M802" s="7">
        <v>0</v>
      </c>
      <c r="N802" s="7">
        <v>0</v>
      </c>
      <c r="O802" s="7">
        <v>13033.44</v>
      </c>
      <c r="P802" s="7">
        <v>133</v>
      </c>
      <c r="Q802" s="7">
        <v>85574.44</v>
      </c>
      <c r="R802" s="7" t="s">
        <v>45</v>
      </c>
      <c r="S802" s="7" t="s">
        <v>63</v>
      </c>
      <c r="T802" s="7" t="s">
        <v>46</v>
      </c>
      <c r="U802" s="7" t="s">
        <v>36</v>
      </c>
      <c r="V802" s="7" t="s">
        <v>37</v>
      </c>
      <c r="W802" s="7">
        <v>6</v>
      </c>
      <c r="X802" s="7" t="s">
        <v>38</v>
      </c>
      <c r="Y802" s="7">
        <v>3</v>
      </c>
      <c r="Z802" s="7" t="s">
        <v>58</v>
      </c>
    </row>
    <row r="803" spans="1:26" x14ac:dyDescent="0.35">
      <c r="A803" s="7" t="s">
        <v>1419</v>
      </c>
      <c r="B803" s="8">
        <v>46008</v>
      </c>
      <c r="C803" s="7" t="s">
        <v>709</v>
      </c>
      <c r="D803" s="7" t="s">
        <v>73</v>
      </c>
      <c r="E803" s="7" t="s">
        <v>29</v>
      </c>
      <c r="F803" s="7">
        <v>26</v>
      </c>
      <c r="G803" s="7" t="s">
        <v>134</v>
      </c>
      <c r="H803" s="7" t="s">
        <v>31</v>
      </c>
      <c r="I803" s="7" t="s">
        <v>134</v>
      </c>
      <c r="J803" s="7" t="s">
        <v>53</v>
      </c>
      <c r="K803" s="7">
        <v>4</v>
      </c>
      <c r="L803" s="7">
        <v>38685</v>
      </c>
      <c r="M803" s="7">
        <v>0</v>
      </c>
      <c r="N803" s="7">
        <v>0</v>
      </c>
      <c r="O803" s="7">
        <v>27853.200000000001</v>
      </c>
      <c r="P803" s="7">
        <v>454</v>
      </c>
      <c r="Q803" s="7">
        <v>183047.2</v>
      </c>
      <c r="R803" s="7" t="s">
        <v>33</v>
      </c>
      <c r="S803" s="7" t="s">
        <v>34</v>
      </c>
      <c r="T803" s="7" t="s">
        <v>55</v>
      </c>
      <c r="U803" s="7" t="s">
        <v>56</v>
      </c>
      <c r="V803" s="7" t="s">
        <v>57</v>
      </c>
      <c r="W803" s="7">
        <v>7</v>
      </c>
      <c r="X803" s="7" t="s">
        <v>38</v>
      </c>
      <c r="Y803" s="7">
        <v>3</v>
      </c>
      <c r="Z803" s="7" t="s">
        <v>47</v>
      </c>
    </row>
    <row r="804" spans="1:26" x14ac:dyDescent="0.35">
      <c r="A804" s="7" t="s">
        <v>1420</v>
      </c>
      <c r="B804" s="8">
        <v>45888</v>
      </c>
      <c r="C804" s="7" t="s">
        <v>1421</v>
      </c>
      <c r="D804" s="7" t="s">
        <v>80</v>
      </c>
      <c r="E804" s="7" t="s">
        <v>29</v>
      </c>
      <c r="F804" s="7">
        <v>52</v>
      </c>
      <c r="G804" s="7" t="s">
        <v>74</v>
      </c>
      <c r="H804" s="7" t="s">
        <v>31</v>
      </c>
      <c r="I804" s="7" t="s">
        <v>74</v>
      </c>
      <c r="J804" s="7" t="s">
        <v>125</v>
      </c>
      <c r="K804" s="7">
        <v>3</v>
      </c>
      <c r="L804" s="7">
        <v>14708</v>
      </c>
      <c r="M804" s="7">
        <v>10</v>
      </c>
      <c r="N804" s="7">
        <v>4412.3999999999996</v>
      </c>
      <c r="O804" s="7">
        <v>7148.09</v>
      </c>
      <c r="P804" s="7">
        <v>196</v>
      </c>
      <c r="Q804" s="7">
        <v>47055.69</v>
      </c>
      <c r="R804" s="7" t="s">
        <v>54</v>
      </c>
      <c r="S804" s="7" t="s">
        <v>34</v>
      </c>
      <c r="T804" s="7" t="s">
        <v>35</v>
      </c>
      <c r="U804" s="7" t="s">
        <v>36</v>
      </c>
      <c r="V804" s="7" t="s">
        <v>37</v>
      </c>
      <c r="W804" s="7">
        <v>8</v>
      </c>
      <c r="X804" s="7" t="s">
        <v>47</v>
      </c>
      <c r="Y804" s="7">
        <v>3</v>
      </c>
      <c r="Z804" s="7" t="s">
        <v>47</v>
      </c>
    </row>
    <row r="805" spans="1:26" x14ac:dyDescent="0.35">
      <c r="A805" s="7" t="s">
        <v>1422</v>
      </c>
      <c r="B805" s="8">
        <v>45990</v>
      </c>
      <c r="C805" s="7" t="s">
        <v>182</v>
      </c>
      <c r="D805" s="7" t="s">
        <v>28</v>
      </c>
      <c r="E805" s="7" t="s">
        <v>43</v>
      </c>
      <c r="F805" s="7">
        <v>24</v>
      </c>
      <c r="G805" s="7" t="s">
        <v>99</v>
      </c>
      <c r="H805" s="7" t="s">
        <v>52</v>
      </c>
      <c r="I805" s="7" t="s">
        <v>99</v>
      </c>
      <c r="J805" s="7" t="s">
        <v>32</v>
      </c>
      <c r="K805" s="7">
        <v>3</v>
      </c>
      <c r="L805" s="7">
        <v>14838</v>
      </c>
      <c r="M805" s="7">
        <v>10</v>
      </c>
      <c r="N805" s="7">
        <v>4451.3999999999996</v>
      </c>
      <c r="O805" s="7">
        <v>7211.27</v>
      </c>
      <c r="P805" s="7">
        <v>147</v>
      </c>
      <c r="Q805" s="7">
        <v>47420.87</v>
      </c>
      <c r="R805" s="7" t="s">
        <v>54</v>
      </c>
      <c r="S805" s="7" t="s">
        <v>34</v>
      </c>
      <c r="T805" s="7" t="s">
        <v>35</v>
      </c>
      <c r="U805" s="7" t="s">
        <v>36</v>
      </c>
      <c r="V805" s="7" t="s">
        <v>37</v>
      </c>
      <c r="W805" s="7">
        <v>10</v>
      </c>
      <c r="X805" s="7" t="s">
        <v>47</v>
      </c>
      <c r="Y805" s="7">
        <v>2</v>
      </c>
      <c r="Z805" s="7" t="s">
        <v>47</v>
      </c>
    </row>
    <row r="806" spans="1:26" x14ac:dyDescent="0.35">
      <c r="A806" s="7" t="s">
        <v>1423</v>
      </c>
      <c r="B806" s="8">
        <v>45771</v>
      </c>
      <c r="C806" s="7" t="s">
        <v>816</v>
      </c>
      <c r="D806" s="7" t="s">
        <v>66</v>
      </c>
      <c r="E806" s="7" t="s">
        <v>29</v>
      </c>
      <c r="F806" s="7">
        <v>26</v>
      </c>
      <c r="G806" s="7" t="s">
        <v>30</v>
      </c>
      <c r="H806" s="7" t="s">
        <v>31</v>
      </c>
      <c r="I806" s="7" t="s">
        <v>30</v>
      </c>
      <c r="J806" s="7" t="s">
        <v>102</v>
      </c>
      <c r="K806" s="7">
        <v>4</v>
      </c>
      <c r="L806" s="7">
        <v>34698</v>
      </c>
      <c r="M806" s="7">
        <v>10</v>
      </c>
      <c r="N806" s="7">
        <v>13879.2</v>
      </c>
      <c r="O806" s="7">
        <v>22484.3</v>
      </c>
      <c r="P806" s="7">
        <v>304</v>
      </c>
      <c r="Q806" s="7">
        <v>147701.1</v>
      </c>
      <c r="R806" s="7" t="s">
        <v>54</v>
      </c>
      <c r="S806" s="7" t="s">
        <v>34</v>
      </c>
      <c r="T806" s="7" t="s">
        <v>84</v>
      </c>
      <c r="U806" s="7" t="s">
        <v>85</v>
      </c>
      <c r="V806" s="7" t="s">
        <v>86</v>
      </c>
      <c r="W806" s="7">
        <v>1</v>
      </c>
      <c r="X806" s="7" t="s">
        <v>47</v>
      </c>
      <c r="Y806" s="7">
        <v>2</v>
      </c>
      <c r="Z806" s="7" t="s">
        <v>58</v>
      </c>
    </row>
    <row r="807" spans="1:26" x14ac:dyDescent="0.35">
      <c r="A807" s="7" t="s">
        <v>1424</v>
      </c>
      <c r="B807" s="8">
        <v>45963</v>
      </c>
      <c r="C807" s="7" t="s">
        <v>719</v>
      </c>
      <c r="D807" s="7" t="s">
        <v>66</v>
      </c>
      <c r="E807" s="7" t="s">
        <v>29</v>
      </c>
      <c r="F807" s="7">
        <v>47</v>
      </c>
      <c r="G807" s="7" t="s">
        <v>74</v>
      </c>
      <c r="H807" s="7" t="s">
        <v>31</v>
      </c>
      <c r="I807" s="7" t="s">
        <v>74</v>
      </c>
      <c r="J807" s="7" t="s">
        <v>53</v>
      </c>
      <c r="K807" s="7">
        <v>5</v>
      </c>
      <c r="L807" s="7">
        <v>46766</v>
      </c>
      <c r="M807" s="7">
        <v>10</v>
      </c>
      <c r="N807" s="7">
        <v>23383</v>
      </c>
      <c r="O807" s="7">
        <v>37880.46</v>
      </c>
      <c r="P807" s="7">
        <v>163</v>
      </c>
      <c r="Q807" s="7">
        <v>248490.46</v>
      </c>
      <c r="R807" s="7" t="s">
        <v>83</v>
      </c>
      <c r="S807" s="7" t="s">
        <v>34</v>
      </c>
      <c r="T807" s="7" t="s">
        <v>46</v>
      </c>
      <c r="U807" s="7" t="s">
        <v>36</v>
      </c>
      <c r="V807" s="7" t="s">
        <v>37</v>
      </c>
      <c r="W807" s="7">
        <v>4</v>
      </c>
      <c r="X807" s="7" t="s">
        <v>38</v>
      </c>
      <c r="Y807" s="7">
        <v>3</v>
      </c>
      <c r="Z807" s="7" t="s">
        <v>47</v>
      </c>
    </row>
    <row r="808" spans="1:26" x14ac:dyDescent="0.35">
      <c r="A808" s="7" t="s">
        <v>1425</v>
      </c>
      <c r="B808" s="8">
        <v>45786</v>
      </c>
      <c r="C808" s="7" t="s">
        <v>1426</v>
      </c>
      <c r="D808" s="7" t="s">
        <v>42</v>
      </c>
      <c r="E808" s="7" t="s">
        <v>29</v>
      </c>
      <c r="F808" s="7">
        <v>30</v>
      </c>
      <c r="G808" s="7" t="s">
        <v>74</v>
      </c>
      <c r="H808" s="7" t="s">
        <v>31</v>
      </c>
      <c r="I808" s="7" t="s">
        <v>74</v>
      </c>
      <c r="J808" s="7" t="s">
        <v>102</v>
      </c>
      <c r="K808" s="7">
        <v>3</v>
      </c>
      <c r="L808" s="7">
        <v>644</v>
      </c>
      <c r="M808" s="7">
        <v>5</v>
      </c>
      <c r="N808" s="7">
        <v>96.6</v>
      </c>
      <c r="O808" s="7">
        <v>330.37</v>
      </c>
      <c r="P808" s="7">
        <v>253</v>
      </c>
      <c r="Q808" s="7">
        <v>2418.77</v>
      </c>
      <c r="R808" s="7" t="s">
        <v>33</v>
      </c>
      <c r="S808" s="7" t="s">
        <v>63</v>
      </c>
      <c r="T808" s="7" t="s">
        <v>76</v>
      </c>
      <c r="U808" s="7" t="s">
        <v>77</v>
      </c>
      <c r="V808" s="7" t="s">
        <v>57</v>
      </c>
      <c r="W808" s="7">
        <v>10</v>
      </c>
      <c r="X808" s="7" t="s">
        <v>38</v>
      </c>
      <c r="Y808" s="7">
        <v>1</v>
      </c>
      <c r="Z808" s="7" t="s">
        <v>58</v>
      </c>
    </row>
    <row r="809" spans="1:26" x14ac:dyDescent="0.35">
      <c r="A809" s="7" t="s">
        <v>1427</v>
      </c>
      <c r="B809" s="8">
        <v>45966</v>
      </c>
      <c r="C809" s="7" t="s">
        <v>1428</v>
      </c>
      <c r="D809" s="7" t="s">
        <v>42</v>
      </c>
      <c r="E809" s="7" t="s">
        <v>29</v>
      </c>
      <c r="F809" s="7">
        <v>49</v>
      </c>
      <c r="G809" s="7" t="s">
        <v>134</v>
      </c>
      <c r="H809" s="7" t="s">
        <v>31</v>
      </c>
      <c r="I809" s="7" t="s">
        <v>134</v>
      </c>
      <c r="J809" s="7" t="s">
        <v>102</v>
      </c>
      <c r="K809" s="7">
        <v>1</v>
      </c>
      <c r="L809" s="7">
        <v>7604</v>
      </c>
      <c r="M809" s="7">
        <v>10</v>
      </c>
      <c r="N809" s="7">
        <v>760.4</v>
      </c>
      <c r="O809" s="7">
        <v>1231.8499999999999</v>
      </c>
      <c r="P809" s="7">
        <v>405</v>
      </c>
      <c r="Q809" s="7">
        <v>8480.4500000000007</v>
      </c>
      <c r="R809" s="7" t="s">
        <v>54</v>
      </c>
      <c r="S809" s="7" t="s">
        <v>63</v>
      </c>
      <c r="T809" s="7" t="s">
        <v>95</v>
      </c>
      <c r="U809" s="7" t="s">
        <v>96</v>
      </c>
      <c r="V809" s="7" t="s">
        <v>57</v>
      </c>
      <c r="W809" s="7">
        <v>8</v>
      </c>
      <c r="X809" s="7" t="s">
        <v>38</v>
      </c>
      <c r="Y809" s="7">
        <v>2</v>
      </c>
      <c r="Z809" s="7" t="s">
        <v>58</v>
      </c>
    </row>
    <row r="810" spans="1:26" x14ac:dyDescent="0.35">
      <c r="A810" s="7" t="s">
        <v>1429</v>
      </c>
      <c r="B810" s="8">
        <v>45993</v>
      </c>
      <c r="C810" s="7" t="s">
        <v>275</v>
      </c>
      <c r="D810" s="7" t="s">
        <v>80</v>
      </c>
      <c r="E810" s="7" t="s">
        <v>29</v>
      </c>
      <c r="F810" s="7">
        <v>25</v>
      </c>
      <c r="G810" s="7" t="s">
        <v>99</v>
      </c>
      <c r="H810" s="7" t="s">
        <v>52</v>
      </c>
      <c r="I810" s="7" t="s">
        <v>99</v>
      </c>
      <c r="J810" s="7" t="s">
        <v>112</v>
      </c>
      <c r="K810" s="7">
        <v>5</v>
      </c>
      <c r="L810" s="7">
        <v>19653</v>
      </c>
      <c r="M810" s="7">
        <v>0</v>
      </c>
      <c r="N810" s="7">
        <v>0</v>
      </c>
      <c r="O810" s="7">
        <v>17687.7</v>
      </c>
      <c r="P810" s="7">
        <v>309</v>
      </c>
      <c r="Q810" s="7">
        <v>116261.7</v>
      </c>
      <c r="R810" s="7" t="s">
        <v>45</v>
      </c>
      <c r="S810" s="7" t="s">
        <v>34</v>
      </c>
      <c r="T810" s="7" t="s">
        <v>46</v>
      </c>
      <c r="U810" s="7" t="s">
        <v>36</v>
      </c>
      <c r="V810" s="7" t="s">
        <v>37</v>
      </c>
      <c r="W810" s="7">
        <v>4</v>
      </c>
      <c r="X810" s="7" t="s">
        <v>47</v>
      </c>
      <c r="Y810" s="7">
        <v>3</v>
      </c>
      <c r="Z810" s="7" t="s">
        <v>47</v>
      </c>
    </row>
    <row r="811" spans="1:26" x14ac:dyDescent="0.35">
      <c r="A811" s="7" t="s">
        <v>1430</v>
      </c>
      <c r="B811" s="8">
        <v>46035</v>
      </c>
      <c r="C811" s="7" t="s">
        <v>1431</v>
      </c>
      <c r="D811" s="7" t="s">
        <v>66</v>
      </c>
      <c r="E811" s="7" t="s">
        <v>29</v>
      </c>
      <c r="F811" s="7">
        <v>37</v>
      </c>
      <c r="G811" s="7" t="s">
        <v>74</v>
      </c>
      <c r="H811" s="7" t="s">
        <v>31</v>
      </c>
      <c r="I811" s="7" t="s">
        <v>74</v>
      </c>
      <c r="J811" s="7" t="s">
        <v>125</v>
      </c>
      <c r="K811" s="7">
        <v>2</v>
      </c>
      <c r="L811" s="7">
        <v>42230</v>
      </c>
      <c r="M811" s="7">
        <v>10</v>
      </c>
      <c r="N811" s="7">
        <v>8446</v>
      </c>
      <c r="O811" s="7">
        <v>13682.52</v>
      </c>
      <c r="P811" s="7">
        <v>156</v>
      </c>
      <c r="Q811" s="7">
        <v>89852.52</v>
      </c>
      <c r="R811" s="7" t="s">
        <v>83</v>
      </c>
      <c r="S811" s="7" t="s">
        <v>63</v>
      </c>
      <c r="T811" s="7" t="s">
        <v>76</v>
      </c>
      <c r="U811" s="7" t="s">
        <v>77</v>
      </c>
      <c r="V811" s="7" t="s">
        <v>57</v>
      </c>
      <c r="W811" s="7">
        <v>1</v>
      </c>
      <c r="X811" s="7" t="s">
        <v>47</v>
      </c>
      <c r="Y811" s="7">
        <v>2</v>
      </c>
      <c r="Z811" s="7" t="s">
        <v>39</v>
      </c>
    </row>
    <row r="812" spans="1:26" x14ac:dyDescent="0.35">
      <c r="A812" s="7" t="s">
        <v>1432</v>
      </c>
      <c r="B812" s="8">
        <v>45847</v>
      </c>
      <c r="C812" s="7" t="s">
        <v>1433</v>
      </c>
      <c r="D812" s="7" t="s">
        <v>50</v>
      </c>
      <c r="E812" s="7" t="s">
        <v>29</v>
      </c>
      <c r="F812" s="7">
        <v>23</v>
      </c>
      <c r="G812" s="7" t="s">
        <v>99</v>
      </c>
      <c r="H812" s="7" t="s">
        <v>52</v>
      </c>
      <c r="I812" s="7" t="s">
        <v>99</v>
      </c>
      <c r="J812" s="7" t="s">
        <v>53</v>
      </c>
      <c r="K812" s="7">
        <v>2</v>
      </c>
      <c r="L812" s="7">
        <v>29934</v>
      </c>
      <c r="M812" s="7">
        <v>20</v>
      </c>
      <c r="N812" s="7">
        <v>11973.6</v>
      </c>
      <c r="O812" s="7">
        <v>8620.99</v>
      </c>
      <c r="P812" s="7">
        <v>362</v>
      </c>
      <c r="Q812" s="7">
        <v>56877.39</v>
      </c>
      <c r="R812" s="7" t="s">
        <v>33</v>
      </c>
      <c r="S812" s="7" t="s">
        <v>63</v>
      </c>
      <c r="T812" s="7" t="s">
        <v>35</v>
      </c>
      <c r="U812" s="7" t="s">
        <v>36</v>
      </c>
      <c r="V812" s="7" t="s">
        <v>37</v>
      </c>
      <c r="W812" s="7">
        <v>6</v>
      </c>
      <c r="X812" s="7" t="s">
        <v>38</v>
      </c>
      <c r="Y812" s="7">
        <v>5</v>
      </c>
      <c r="Z812" s="7" t="s">
        <v>58</v>
      </c>
    </row>
    <row r="813" spans="1:26" x14ac:dyDescent="0.35">
      <c r="A813" s="7" t="s">
        <v>1434</v>
      </c>
      <c r="B813" s="8">
        <v>45817</v>
      </c>
      <c r="C813" s="7" t="s">
        <v>259</v>
      </c>
      <c r="D813" s="7" t="s">
        <v>111</v>
      </c>
      <c r="E813" s="7" t="s">
        <v>29</v>
      </c>
      <c r="F813" s="7">
        <v>27</v>
      </c>
      <c r="G813" s="7" t="s">
        <v>67</v>
      </c>
      <c r="H813" s="7" t="s">
        <v>68</v>
      </c>
      <c r="I813" s="7" t="s">
        <v>67</v>
      </c>
      <c r="J813" s="7" t="s">
        <v>62</v>
      </c>
      <c r="K813" s="7">
        <v>1</v>
      </c>
      <c r="L813" s="7">
        <v>28168</v>
      </c>
      <c r="M813" s="7">
        <v>10</v>
      </c>
      <c r="N813" s="7">
        <v>2816.8</v>
      </c>
      <c r="O813" s="7">
        <v>4563.22</v>
      </c>
      <c r="P813" s="7">
        <v>158</v>
      </c>
      <c r="Q813" s="7">
        <v>30072.42</v>
      </c>
      <c r="R813" s="7" t="s">
        <v>33</v>
      </c>
      <c r="S813" s="7" t="s">
        <v>63</v>
      </c>
      <c r="T813" s="7" t="s">
        <v>95</v>
      </c>
      <c r="U813" s="7" t="s">
        <v>96</v>
      </c>
      <c r="V813" s="7" t="s">
        <v>57</v>
      </c>
      <c r="W813" s="7">
        <v>5</v>
      </c>
      <c r="X813" s="7" t="s">
        <v>47</v>
      </c>
      <c r="Y813" s="7">
        <v>2</v>
      </c>
      <c r="Z813" s="7" t="s">
        <v>47</v>
      </c>
    </row>
    <row r="814" spans="1:26" x14ac:dyDescent="0.35">
      <c r="A814" s="7" t="s">
        <v>1435</v>
      </c>
      <c r="B814" s="8">
        <v>45977</v>
      </c>
      <c r="C814" s="7" t="s">
        <v>1436</v>
      </c>
      <c r="D814" s="7" t="s">
        <v>50</v>
      </c>
      <c r="E814" s="7" t="s">
        <v>43</v>
      </c>
      <c r="F814" s="7">
        <v>36</v>
      </c>
      <c r="G814" s="7" t="s">
        <v>30</v>
      </c>
      <c r="H814" s="7" t="s">
        <v>31</v>
      </c>
      <c r="I814" s="7" t="s">
        <v>30</v>
      </c>
      <c r="J814" s="7" t="s">
        <v>150</v>
      </c>
      <c r="K814" s="7">
        <v>4</v>
      </c>
      <c r="L814" s="7">
        <v>35314</v>
      </c>
      <c r="M814" s="7">
        <v>5</v>
      </c>
      <c r="N814" s="7">
        <v>7062.8</v>
      </c>
      <c r="O814" s="7">
        <v>24154.78</v>
      </c>
      <c r="P814" s="7">
        <v>456</v>
      </c>
      <c r="Q814" s="7">
        <v>158803.98000000001</v>
      </c>
      <c r="R814" s="7" t="s">
        <v>54</v>
      </c>
      <c r="S814" s="7" t="s">
        <v>34</v>
      </c>
      <c r="T814" s="7" t="s">
        <v>70</v>
      </c>
      <c r="U814" s="7" t="s">
        <v>56</v>
      </c>
      <c r="V814" s="7" t="s">
        <v>57</v>
      </c>
      <c r="W814" s="7">
        <v>2</v>
      </c>
      <c r="X814" s="7" t="s">
        <v>38</v>
      </c>
      <c r="Y814" s="7">
        <v>5</v>
      </c>
      <c r="Z814" s="7" t="s">
        <v>91</v>
      </c>
    </row>
    <row r="815" spans="1:26" x14ac:dyDescent="0.35">
      <c r="A815" s="7" t="s">
        <v>1437</v>
      </c>
      <c r="B815" s="8">
        <v>45949</v>
      </c>
      <c r="C815" s="7" t="s">
        <v>160</v>
      </c>
      <c r="D815" s="7" t="s">
        <v>50</v>
      </c>
      <c r="E815" s="7" t="s">
        <v>43</v>
      </c>
      <c r="F815" s="7">
        <v>55</v>
      </c>
      <c r="G815" s="7" t="s">
        <v>94</v>
      </c>
      <c r="H815" s="7" t="s">
        <v>31</v>
      </c>
      <c r="I815" s="7" t="s">
        <v>94</v>
      </c>
      <c r="J815" s="7" t="s">
        <v>75</v>
      </c>
      <c r="K815" s="7">
        <v>1</v>
      </c>
      <c r="L815" s="7">
        <v>27249</v>
      </c>
      <c r="M815" s="7">
        <v>20</v>
      </c>
      <c r="N815" s="7">
        <v>5449.8</v>
      </c>
      <c r="O815" s="7">
        <v>3923.86</v>
      </c>
      <c r="P815" s="7">
        <v>475</v>
      </c>
      <c r="Q815" s="7">
        <v>26198.06</v>
      </c>
      <c r="R815" s="7" t="s">
        <v>33</v>
      </c>
      <c r="S815" s="7" t="s">
        <v>63</v>
      </c>
      <c r="T815" s="7" t="s">
        <v>103</v>
      </c>
      <c r="U815" s="7" t="s">
        <v>103</v>
      </c>
      <c r="V815" s="7" t="s">
        <v>57</v>
      </c>
      <c r="W815" s="7">
        <v>5</v>
      </c>
      <c r="X815" s="7" t="s">
        <v>38</v>
      </c>
      <c r="Y815" s="7">
        <v>1</v>
      </c>
      <c r="Z815" s="7" t="s">
        <v>39</v>
      </c>
    </row>
    <row r="816" spans="1:26" x14ac:dyDescent="0.35">
      <c r="A816" s="7" t="s">
        <v>1438</v>
      </c>
      <c r="B816" s="8">
        <v>45761</v>
      </c>
      <c r="C816" s="7" t="s">
        <v>330</v>
      </c>
      <c r="D816" s="7" t="s">
        <v>61</v>
      </c>
      <c r="E816" s="7" t="s">
        <v>43</v>
      </c>
      <c r="F816" s="7">
        <v>29</v>
      </c>
      <c r="G816" s="7" t="s">
        <v>51</v>
      </c>
      <c r="H816" s="7" t="s">
        <v>52</v>
      </c>
      <c r="I816" s="7" t="s">
        <v>51</v>
      </c>
      <c r="J816" s="7" t="s">
        <v>150</v>
      </c>
      <c r="K816" s="7">
        <v>3</v>
      </c>
      <c r="L816" s="7">
        <v>49236</v>
      </c>
      <c r="M816" s="7">
        <v>10</v>
      </c>
      <c r="N816" s="7">
        <v>14770.8</v>
      </c>
      <c r="O816" s="7">
        <v>23928.7</v>
      </c>
      <c r="P816" s="7">
        <v>256</v>
      </c>
      <c r="Q816" s="7">
        <v>157121.9</v>
      </c>
      <c r="R816" s="7" t="s">
        <v>54</v>
      </c>
      <c r="S816" s="7" t="s">
        <v>34</v>
      </c>
      <c r="T816" s="7" t="s">
        <v>55</v>
      </c>
      <c r="U816" s="7" t="s">
        <v>56</v>
      </c>
      <c r="V816" s="7" t="s">
        <v>57</v>
      </c>
      <c r="W816" s="7">
        <v>3</v>
      </c>
      <c r="X816" s="7" t="s">
        <v>38</v>
      </c>
      <c r="Y816" s="7">
        <v>3</v>
      </c>
      <c r="Z816" s="7" t="s">
        <v>91</v>
      </c>
    </row>
    <row r="817" spans="1:26" x14ac:dyDescent="0.35">
      <c r="A817" s="7" t="s">
        <v>1439</v>
      </c>
      <c r="B817" s="8">
        <v>46003</v>
      </c>
      <c r="C817" s="7" t="s">
        <v>786</v>
      </c>
      <c r="D817" s="7" t="s">
        <v>61</v>
      </c>
      <c r="E817" s="7" t="s">
        <v>43</v>
      </c>
      <c r="F817" s="7">
        <v>26</v>
      </c>
      <c r="G817" s="7" t="s">
        <v>67</v>
      </c>
      <c r="H817" s="7" t="s">
        <v>68</v>
      </c>
      <c r="I817" s="7" t="s">
        <v>67</v>
      </c>
      <c r="J817" s="7" t="s">
        <v>125</v>
      </c>
      <c r="K817" s="7">
        <v>1</v>
      </c>
      <c r="L817" s="7">
        <v>30859</v>
      </c>
      <c r="M817" s="7">
        <v>5</v>
      </c>
      <c r="N817" s="7">
        <v>1542.95</v>
      </c>
      <c r="O817" s="7">
        <v>5276.89</v>
      </c>
      <c r="P817" s="7">
        <v>480</v>
      </c>
      <c r="Q817" s="7">
        <v>35072.94</v>
      </c>
      <c r="R817" s="7" t="s">
        <v>54</v>
      </c>
      <c r="S817" s="7" t="s">
        <v>63</v>
      </c>
      <c r="T817" s="7" t="s">
        <v>35</v>
      </c>
      <c r="U817" s="7" t="s">
        <v>36</v>
      </c>
      <c r="V817" s="7" t="s">
        <v>37</v>
      </c>
      <c r="W817" s="7">
        <v>4</v>
      </c>
      <c r="X817" s="7" t="s">
        <v>38</v>
      </c>
      <c r="Y817" s="7">
        <v>4</v>
      </c>
      <c r="Z817" s="7" t="s">
        <v>58</v>
      </c>
    </row>
    <row r="818" spans="1:26" x14ac:dyDescent="0.35">
      <c r="A818" s="7" t="s">
        <v>1440</v>
      </c>
      <c r="B818" s="8">
        <v>45825</v>
      </c>
      <c r="C818" s="7" t="s">
        <v>921</v>
      </c>
      <c r="D818" s="7" t="s">
        <v>89</v>
      </c>
      <c r="E818" s="7" t="s">
        <v>43</v>
      </c>
      <c r="F818" s="7">
        <v>44</v>
      </c>
      <c r="G818" s="7" t="s">
        <v>99</v>
      </c>
      <c r="H818" s="7" t="s">
        <v>52</v>
      </c>
      <c r="I818" s="7" t="s">
        <v>99</v>
      </c>
      <c r="J818" s="7" t="s">
        <v>75</v>
      </c>
      <c r="K818" s="7">
        <v>4</v>
      </c>
      <c r="L818" s="7">
        <v>37642</v>
      </c>
      <c r="M818" s="7">
        <v>15</v>
      </c>
      <c r="N818" s="7">
        <v>22585.200000000001</v>
      </c>
      <c r="O818" s="7">
        <v>23036.9</v>
      </c>
      <c r="P818" s="7">
        <v>32</v>
      </c>
      <c r="Q818" s="7">
        <v>151051.70000000001</v>
      </c>
      <c r="R818" s="7" t="s">
        <v>45</v>
      </c>
      <c r="S818" s="7" t="s">
        <v>34</v>
      </c>
      <c r="T818" s="7" t="s">
        <v>70</v>
      </c>
      <c r="U818" s="7" t="s">
        <v>56</v>
      </c>
      <c r="V818" s="7" t="s">
        <v>57</v>
      </c>
      <c r="W818" s="7">
        <v>1</v>
      </c>
      <c r="X818" s="7" t="s">
        <v>38</v>
      </c>
      <c r="Y818" s="7">
        <v>5</v>
      </c>
      <c r="Z818" s="7" t="s">
        <v>39</v>
      </c>
    </row>
    <row r="819" spans="1:26" x14ac:dyDescent="0.35">
      <c r="A819" s="7" t="s">
        <v>1441</v>
      </c>
      <c r="B819" s="8">
        <v>45857</v>
      </c>
      <c r="C819" s="7" t="s">
        <v>1442</v>
      </c>
      <c r="D819" s="7" t="s">
        <v>108</v>
      </c>
      <c r="E819" s="7" t="s">
        <v>29</v>
      </c>
      <c r="F819" s="7">
        <v>23</v>
      </c>
      <c r="G819" s="7" t="s">
        <v>94</v>
      </c>
      <c r="H819" s="7" t="s">
        <v>31</v>
      </c>
      <c r="I819" s="7" t="s">
        <v>94</v>
      </c>
      <c r="J819" s="7" t="s">
        <v>102</v>
      </c>
      <c r="K819" s="7">
        <v>5</v>
      </c>
      <c r="L819" s="7">
        <v>48628</v>
      </c>
      <c r="M819" s="7">
        <v>15</v>
      </c>
      <c r="N819" s="7">
        <v>36471</v>
      </c>
      <c r="O819" s="7">
        <v>37200.42</v>
      </c>
      <c r="P819" s="7">
        <v>224</v>
      </c>
      <c r="Q819" s="7">
        <v>244093.42</v>
      </c>
      <c r="R819" s="7" t="s">
        <v>54</v>
      </c>
      <c r="S819" s="7" t="s">
        <v>34</v>
      </c>
      <c r="T819" s="7" t="s">
        <v>55</v>
      </c>
      <c r="U819" s="7" t="s">
        <v>56</v>
      </c>
      <c r="V819" s="7" t="s">
        <v>57</v>
      </c>
      <c r="W819" s="7">
        <v>9</v>
      </c>
      <c r="X819" s="7" t="s">
        <v>47</v>
      </c>
      <c r="Y819" s="7">
        <v>2</v>
      </c>
      <c r="Z819" s="7" t="s">
        <v>39</v>
      </c>
    </row>
    <row r="820" spans="1:26" x14ac:dyDescent="0.35">
      <c r="A820" s="7" t="s">
        <v>1443</v>
      </c>
      <c r="B820" s="8">
        <v>45786</v>
      </c>
      <c r="C820" s="7" t="s">
        <v>425</v>
      </c>
      <c r="D820" s="7" t="s">
        <v>111</v>
      </c>
      <c r="E820" s="7" t="s">
        <v>29</v>
      </c>
      <c r="F820" s="7">
        <v>49</v>
      </c>
      <c r="G820" s="7" t="s">
        <v>139</v>
      </c>
      <c r="H820" s="7" t="s">
        <v>31</v>
      </c>
      <c r="I820" s="7" t="s">
        <v>139</v>
      </c>
      <c r="J820" s="7" t="s">
        <v>32</v>
      </c>
      <c r="K820" s="7">
        <v>5</v>
      </c>
      <c r="L820" s="7">
        <v>16368</v>
      </c>
      <c r="M820" s="7">
        <v>15</v>
      </c>
      <c r="N820" s="7">
        <v>12276</v>
      </c>
      <c r="O820" s="7">
        <v>12521.52</v>
      </c>
      <c r="P820" s="7">
        <v>443</v>
      </c>
      <c r="Q820" s="7">
        <v>82528.52</v>
      </c>
      <c r="R820" s="7" t="s">
        <v>45</v>
      </c>
      <c r="S820" s="7" t="s">
        <v>63</v>
      </c>
      <c r="T820" s="7" t="s">
        <v>70</v>
      </c>
      <c r="U820" s="7" t="s">
        <v>56</v>
      </c>
      <c r="V820" s="7" t="s">
        <v>57</v>
      </c>
      <c r="W820" s="7">
        <v>8</v>
      </c>
      <c r="X820" s="7" t="s">
        <v>47</v>
      </c>
      <c r="Y820" s="7">
        <v>2</v>
      </c>
      <c r="Z820" s="7" t="s">
        <v>47</v>
      </c>
    </row>
    <row r="821" spans="1:26" x14ac:dyDescent="0.35">
      <c r="A821" s="7" t="s">
        <v>1444</v>
      </c>
      <c r="B821" s="8">
        <v>45913</v>
      </c>
      <c r="C821" s="7" t="s">
        <v>1180</v>
      </c>
      <c r="D821" s="7" t="s">
        <v>28</v>
      </c>
      <c r="E821" s="7" t="s">
        <v>29</v>
      </c>
      <c r="F821" s="7">
        <v>37</v>
      </c>
      <c r="G821" s="7" t="s">
        <v>44</v>
      </c>
      <c r="H821" s="7" t="s">
        <v>31</v>
      </c>
      <c r="I821" s="7" t="s">
        <v>44</v>
      </c>
      <c r="J821" s="7" t="s">
        <v>112</v>
      </c>
      <c r="K821" s="7">
        <v>2</v>
      </c>
      <c r="L821" s="7">
        <v>31757</v>
      </c>
      <c r="M821" s="7">
        <v>0</v>
      </c>
      <c r="N821" s="7">
        <v>0</v>
      </c>
      <c r="O821" s="7">
        <v>11432.52</v>
      </c>
      <c r="P821" s="7">
        <v>191</v>
      </c>
      <c r="Q821" s="7">
        <v>75137.52</v>
      </c>
      <c r="R821" s="7" t="s">
        <v>45</v>
      </c>
      <c r="S821" s="7" t="s">
        <v>34</v>
      </c>
      <c r="T821" s="7" t="s">
        <v>55</v>
      </c>
      <c r="U821" s="7" t="s">
        <v>56</v>
      </c>
      <c r="V821" s="7" t="s">
        <v>57</v>
      </c>
      <c r="W821" s="7">
        <v>3</v>
      </c>
      <c r="X821" s="7" t="s">
        <v>38</v>
      </c>
      <c r="Y821" s="7">
        <v>3</v>
      </c>
      <c r="Z821" s="7" t="s">
        <v>47</v>
      </c>
    </row>
    <row r="822" spans="1:26" x14ac:dyDescent="0.35">
      <c r="A822" s="7" t="s">
        <v>1445</v>
      </c>
      <c r="B822" s="8">
        <v>45853</v>
      </c>
      <c r="C822" s="7" t="s">
        <v>1446</v>
      </c>
      <c r="D822" s="7" t="s">
        <v>73</v>
      </c>
      <c r="E822" s="7" t="s">
        <v>43</v>
      </c>
      <c r="F822" s="7">
        <v>29</v>
      </c>
      <c r="G822" s="7" t="s">
        <v>90</v>
      </c>
      <c r="H822" s="7" t="s">
        <v>31</v>
      </c>
      <c r="I822" s="7" t="s">
        <v>90</v>
      </c>
      <c r="J822" s="7" t="s">
        <v>75</v>
      </c>
      <c r="K822" s="7">
        <v>4</v>
      </c>
      <c r="L822" s="7">
        <v>37757</v>
      </c>
      <c r="M822" s="7">
        <v>10</v>
      </c>
      <c r="N822" s="7">
        <v>15102.8</v>
      </c>
      <c r="O822" s="7">
        <v>24466.54</v>
      </c>
      <c r="P822" s="7">
        <v>430</v>
      </c>
      <c r="Q822" s="7">
        <v>160821.74</v>
      </c>
      <c r="R822" s="7" t="s">
        <v>83</v>
      </c>
      <c r="S822" s="7" t="s">
        <v>63</v>
      </c>
      <c r="T822" s="7" t="s">
        <v>70</v>
      </c>
      <c r="U822" s="7" t="s">
        <v>56</v>
      </c>
      <c r="V822" s="7" t="s">
        <v>57</v>
      </c>
      <c r="W822" s="7">
        <v>3</v>
      </c>
      <c r="X822" s="7" t="s">
        <v>47</v>
      </c>
      <c r="Y822" s="7">
        <v>4</v>
      </c>
      <c r="Z822" s="7" t="s">
        <v>47</v>
      </c>
    </row>
    <row r="823" spans="1:26" x14ac:dyDescent="0.35">
      <c r="A823" s="7" t="s">
        <v>1447</v>
      </c>
      <c r="B823" s="8">
        <v>46020</v>
      </c>
      <c r="C823" s="7" t="s">
        <v>213</v>
      </c>
      <c r="D823" s="7" t="s">
        <v>50</v>
      </c>
      <c r="E823" s="7" t="s">
        <v>43</v>
      </c>
      <c r="F823" s="7">
        <v>55</v>
      </c>
      <c r="G823" s="7" t="s">
        <v>139</v>
      </c>
      <c r="H823" s="7" t="s">
        <v>31</v>
      </c>
      <c r="I823" s="7" t="s">
        <v>139</v>
      </c>
      <c r="J823" s="7" t="s">
        <v>150</v>
      </c>
      <c r="K823" s="7">
        <v>2</v>
      </c>
      <c r="L823" s="7">
        <v>42743</v>
      </c>
      <c r="M823" s="7">
        <v>5</v>
      </c>
      <c r="N823" s="7">
        <v>4274.3</v>
      </c>
      <c r="O823" s="7">
        <v>14618.11</v>
      </c>
      <c r="P823" s="7">
        <v>473</v>
      </c>
      <c r="Q823" s="7">
        <v>96302.81</v>
      </c>
      <c r="R823" s="7" t="s">
        <v>54</v>
      </c>
      <c r="S823" s="7" t="s">
        <v>63</v>
      </c>
      <c r="T823" s="7" t="s">
        <v>70</v>
      </c>
      <c r="U823" s="7" t="s">
        <v>56</v>
      </c>
      <c r="V823" s="7" t="s">
        <v>57</v>
      </c>
      <c r="W823" s="7">
        <v>9</v>
      </c>
      <c r="X823" s="7" t="s">
        <v>47</v>
      </c>
      <c r="Y823" s="7">
        <v>4</v>
      </c>
      <c r="Z823" s="7" t="s">
        <v>91</v>
      </c>
    </row>
    <row r="824" spans="1:26" x14ac:dyDescent="0.35">
      <c r="A824" s="7" t="s">
        <v>1448</v>
      </c>
      <c r="B824" s="8">
        <v>45849</v>
      </c>
      <c r="C824" s="7" t="s">
        <v>656</v>
      </c>
      <c r="D824" s="7" t="s">
        <v>61</v>
      </c>
      <c r="E824" s="7" t="s">
        <v>29</v>
      </c>
      <c r="F824" s="7">
        <v>58</v>
      </c>
      <c r="G824" s="7" t="s">
        <v>74</v>
      </c>
      <c r="H824" s="7" t="s">
        <v>31</v>
      </c>
      <c r="I824" s="7" t="s">
        <v>74</v>
      </c>
      <c r="J824" s="7" t="s">
        <v>102</v>
      </c>
      <c r="K824" s="7">
        <v>3</v>
      </c>
      <c r="L824" s="7">
        <v>20225</v>
      </c>
      <c r="M824" s="7">
        <v>10</v>
      </c>
      <c r="N824" s="7">
        <v>6067.5</v>
      </c>
      <c r="O824" s="7">
        <v>9829.35</v>
      </c>
      <c r="P824" s="7">
        <v>463</v>
      </c>
      <c r="Q824" s="7">
        <v>64899.85</v>
      </c>
      <c r="R824" s="7" t="s">
        <v>45</v>
      </c>
      <c r="S824" s="7" t="s">
        <v>63</v>
      </c>
      <c r="T824" s="7" t="s">
        <v>70</v>
      </c>
      <c r="U824" s="7" t="s">
        <v>56</v>
      </c>
      <c r="V824" s="7" t="s">
        <v>57</v>
      </c>
      <c r="W824" s="7">
        <v>9</v>
      </c>
      <c r="X824" s="7" t="s">
        <v>47</v>
      </c>
      <c r="Y824" s="7">
        <v>1</v>
      </c>
      <c r="Z824" s="7" t="s">
        <v>58</v>
      </c>
    </row>
    <row r="825" spans="1:26" x14ac:dyDescent="0.35">
      <c r="A825" s="7" t="s">
        <v>1449</v>
      </c>
      <c r="B825" s="8">
        <v>46063</v>
      </c>
      <c r="C825" s="7" t="s">
        <v>777</v>
      </c>
      <c r="D825" s="7" t="s">
        <v>28</v>
      </c>
      <c r="E825" s="7" t="s">
        <v>43</v>
      </c>
      <c r="F825" s="7">
        <v>49</v>
      </c>
      <c r="G825" s="7" t="s">
        <v>51</v>
      </c>
      <c r="H825" s="7" t="s">
        <v>52</v>
      </c>
      <c r="I825" s="7" t="s">
        <v>51</v>
      </c>
      <c r="J825" s="7" t="s">
        <v>112</v>
      </c>
      <c r="K825" s="7">
        <v>2</v>
      </c>
      <c r="L825" s="7">
        <v>8375</v>
      </c>
      <c r="M825" s="7">
        <v>15</v>
      </c>
      <c r="N825" s="7">
        <v>2512.5</v>
      </c>
      <c r="O825" s="7">
        <v>2562.75</v>
      </c>
      <c r="P825" s="7">
        <v>470</v>
      </c>
      <c r="Q825" s="7">
        <v>17270.25</v>
      </c>
      <c r="R825" s="7" t="s">
        <v>45</v>
      </c>
      <c r="S825" s="7" t="s">
        <v>34</v>
      </c>
      <c r="T825" s="7" t="s">
        <v>84</v>
      </c>
      <c r="U825" s="7" t="s">
        <v>85</v>
      </c>
      <c r="V825" s="7" t="s">
        <v>86</v>
      </c>
      <c r="W825" s="7">
        <v>1</v>
      </c>
      <c r="X825" s="7" t="s">
        <v>38</v>
      </c>
      <c r="Y825" s="7">
        <v>3</v>
      </c>
      <c r="Z825" s="7" t="s">
        <v>91</v>
      </c>
    </row>
    <row r="826" spans="1:26" x14ac:dyDescent="0.35">
      <c r="A826" s="7" t="s">
        <v>1450</v>
      </c>
      <c r="B826" s="8">
        <v>45803</v>
      </c>
      <c r="C826" s="7" t="s">
        <v>1451</v>
      </c>
      <c r="D826" s="7" t="s">
        <v>73</v>
      </c>
      <c r="E826" s="7" t="s">
        <v>43</v>
      </c>
      <c r="F826" s="7">
        <v>58</v>
      </c>
      <c r="G826" s="7" t="s">
        <v>90</v>
      </c>
      <c r="H826" s="7" t="s">
        <v>31</v>
      </c>
      <c r="I826" s="7" t="s">
        <v>90</v>
      </c>
      <c r="J826" s="7" t="s">
        <v>53</v>
      </c>
      <c r="K826" s="7">
        <v>1</v>
      </c>
      <c r="L826" s="7">
        <v>5347</v>
      </c>
      <c r="M826" s="7">
        <v>10</v>
      </c>
      <c r="N826" s="7">
        <v>534.70000000000005</v>
      </c>
      <c r="O826" s="7">
        <v>866.21</v>
      </c>
      <c r="P826" s="7">
        <v>428</v>
      </c>
      <c r="Q826" s="7">
        <v>6106.51</v>
      </c>
      <c r="R826" s="7" t="s">
        <v>83</v>
      </c>
      <c r="S826" s="7" t="s">
        <v>63</v>
      </c>
      <c r="T826" s="7" t="s">
        <v>95</v>
      </c>
      <c r="U826" s="7" t="s">
        <v>96</v>
      </c>
      <c r="V826" s="7" t="s">
        <v>57</v>
      </c>
      <c r="W826" s="7">
        <v>2</v>
      </c>
      <c r="X826" s="7" t="s">
        <v>38</v>
      </c>
      <c r="Y826" s="7">
        <v>4</v>
      </c>
      <c r="Z826" s="7" t="s">
        <v>91</v>
      </c>
    </row>
    <row r="827" spans="1:26" x14ac:dyDescent="0.35">
      <c r="A827" s="7" t="s">
        <v>1452</v>
      </c>
      <c r="B827" s="8">
        <v>46092</v>
      </c>
      <c r="C827" s="7" t="s">
        <v>1453</v>
      </c>
      <c r="D827" s="7" t="s">
        <v>73</v>
      </c>
      <c r="E827" s="7" t="s">
        <v>43</v>
      </c>
      <c r="F827" s="7">
        <v>19</v>
      </c>
      <c r="G827" s="7" t="s">
        <v>99</v>
      </c>
      <c r="H827" s="7" t="s">
        <v>52</v>
      </c>
      <c r="I827" s="7" t="s">
        <v>99</v>
      </c>
      <c r="J827" s="7" t="s">
        <v>102</v>
      </c>
      <c r="K827" s="7">
        <v>2</v>
      </c>
      <c r="L827" s="7">
        <v>24967</v>
      </c>
      <c r="M827" s="7">
        <v>10</v>
      </c>
      <c r="N827" s="7">
        <v>4993.3999999999996</v>
      </c>
      <c r="O827" s="7">
        <v>8089.31</v>
      </c>
      <c r="P827" s="7">
        <v>104</v>
      </c>
      <c r="Q827" s="7">
        <v>53133.91</v>
      </c>
      <c r="R827" s="7" t="s">
        <v>54</v>
      </c>
      <c r="S827" s="7" t="s">
        <v>34</v>
      </c>
      <c r="T827" s="7" t="s">
        <v>76</v>
      </c>
      <c r="U827" s="7" t="s">
        <v>77</v>
      </c>
      <c r="V827" s="7" t="s">
        <v>57</v>
      </c>
      <c r="W827" s="7">
        <v>1</v>
      </c>
      <c r="X827" s="7" t="s">
        <v>38</v>
      </c>
      <c r="Y827" s="7">
        <v>4</v>
      </c>
      <c r="Z827" s="7" t="s">
        <v>58</v>
      </c>
    </row>
    <row r="828" spans="1:26" x14ac:dyDescent="0.35">
      <c r="A828" s="7" t="s">
        <v>1454</v>
      </c>
      <c r="B828" s="8">
        <v>46043</v>
      </c>
      <c r="C828" s="7" t="s">
        <v>874</v>
      </c>
      <c r="D828" s="7" t="s">
        <v>80</v>
      </c>
      <c r="E828" s="7" t="s">
        <v>43</v>
      </c>
      <c r="F828" s="7">
        <v>38</v>
      </c>
      <c r="G828" s="7" t="s">
        <v>51</v>
      </c>
      <c r="H828" s="7" t="s">
        <v>52</v>
      </c>
      <c r="I828" s="7" t="s">
        <v>51</v>
      </c>
      <c r="J828" s="7" t="s">
        <v>53</v>
      </c>
      <c r="K828" s="7">
        <v>4</v>
      </c>
      <c r="L828" s="7">
        <v>33363</v>
      </c>
      <c r="M828" s="7">
        <v>0</v>
      </c>
      <c r="N828" s="7">
        <v>0</v>
      </c>
      <c r="O828" s="7">
        <v>24021.360000000001</v>
      </c>
      <c r="P828" s="7">
        <v>353</v>
      </c>
      <c r="Q828" s="7">
        <v>157826.35999999999</v>
      </c>
      <c r="R828" s="7" t="s">
        <v>83</v>
      </c>
      <c r="S828" s="7" t="s">
        <v>63</v>
      </c>
      <c r="T828" s="7" t="s">
        <v>70</v>
      </c>
      <c r="U828" s="7" t="s">
        <v>56</v>
      </c>
      <c r="V828" s="7" t="s">
        <v>57</v>
      </c>
      <c r="W828" s="7">
        <v>1</v>
      </c>
      <c r="X828" s="7" t="s">
        <v>38</v>
      </c>
      <c r="Y828" s="7">
        <v>2</v>
      </c>
      <c r="Z828" s="7" t="s">
        <v>91</v>
      </c>
    </row>
    <row r="829" spans="1:26" x14ac:dyDescent="0.35">
      <c r="A829" s="7" t="s">
        <v>1455</v>
      </c>
      <c r="B829" s="8">
        <v>45887</v>
      </c>
      <c r="C829" s="7" t="s">
        <v>131</v>
      </c>
      <c r="D829" s="7" t="s">
        <v>42</v>
      </c>
      <c r="E829" s="7" t="s">
        <v>43</v>
      </c>
      <c r="F829" s="7">
        <v>38</v>
      </c>
      <c r="G829" s="7" t="s">
        <v>51</v>
      </c>
      <c r="H829" s="7" t="s">
        <v>52</v>
      </c>
      <c r="I829" s="7" t="s">
        <v>51</v>
      </c>
      <c r="J829" s="7" t="s">
        <v>201</v>
      </c>
      <c r="K829" s="7">
        <v>3</v>
      </c>
      <c r="L829" s="7">
        <v>11118</v>
      </c>
      <c r="M829" s="7">
        <v>15</v>
      </c>
      <c r="N829" s="7">
        <v>5003.1000000000004</v>
      </c>
      <c r="O829" s="7">
        <v>5103.16</v>
      </c>
      <c r="P829" s="7">
        <v>443</v>
      </c>
      <c r="Q829" s="7">
        <v>33897.06</v>
      </c>
      <c r="R829" s="7" t="s">
        <v>83</v>
      </c>
      <c r="S829" s="7" t="s">
        <v>63</v>
      </c>
      <c r="T829" s="7" t="s">
        <v>84</v>
      </c>
      <c r="U829" s="7" t="s">
        <v>85</v>
      </c>
      <c r="V829" s="7" t="s">
        <v>86</v>
      </c>
      <c r="W829" s="7">
        <v>8</v>
      </c>
      <c r="X829" s="7" t="s">
        <v>38</v>
      </c>
      <c r="Y829" s="7">
        <v>3</v>
      </c>
      <c r="Z829" s="7" t="s">
        <v>91</v>
      </c>
    </row>
    <row r="830" spans="1:26" x14ac:dyDescent="0.35">
      <c r="A830" s="7" t="s">
        <v>1456</v>
      </c>
      <c r="B830" s="8">
        <v>45763</v>
      </c>
      <c r="C830" s="7" t="s">
        <v>1457</v>
      </c>
      <c r="D830" s="7" t="s">
        <v>66</v>
      </c>
      <c r="E830" s="7" t="s">
        <v>43</v>
      </c>
      <c r="F830" s="7">
        <v>59</v>
      </c>
      <c r="G830" s="7" t="s">
        <v>99</v>
      </c>
      <c r="H830" s="7" t="s">
        <v>52</v>
      </c>
      <c r="I830" s="7" t="s">
        <v>99</v>
      </c>
      <c r="J830" s="7" t="s">
        <v>32</v>
      </c>
      <c r="K830" s="7">
        <v>1</v>
      </c>
      <c r="L830" s="7">
        <v>34518</v>
      </c>
      <c r="M830" s="7">
        <v>0</v>
      </c>
      <c r="N830" s="7">
        <v>0</v>
      </c>
      <c r="O830" s="7">
        <v>6213.24</v>
      </c>
      <c r="P830" s="7">
        <v>91</v>
      </c>
      <c r="Q830" s="7">
        <v>40822.239999999998</v>
      </c>
      <c r="R830" s="7" t="s">
        <v>54</v>
      </c>
      <c r="S830" s="7" t="s">
        <v>63</v>
      </c>
      <c r="T830" s="7" t="s">
        <v>76</v>
      </c>
      <c r="U830" s="7" t="s">
        <v>77</v>
      </c>
      <c r="V830" s="7" t="s">
        <v>57</v>
      </c>
      <c r="W830" s="7">
        <v>8</v>
      </c>
      <c r="X830" s="7" t="s">
        <v>47</v>
      </c>
      <c r="Y830" s="7">
        <v>5</v>
      </c>
      <c r="Z830" s="7" t="s">
        <v>91</v>
      </c>
    </row>
    <row r="831" spans="1:26" x14ac:dyDescent="0.35">
      <c r="A831" s="7" t="s">
        <v>1458</v>
      </c>
      <c r="B831" s="8">
        <v>45942</v>
      </c>
      <c r="C831" s="7" t="s">
        <v>231</v>
      </c>
      <c r="D831" s="7" t="s">
        <v>111</v>
      </c>
      <c r="E831" s="7" t="s">
        <v>29</v>
      </c>
      <c r="F831" s="7">
        <v>56</v>
      </c>
      <c r="G831" s="7" t="s">
        <v>30</v>
      </c>
      <c r="H831" s="7" t="s">
        <v>31</v>
      </c>
      <c r="I831" s="7" t="s">
        <v>30</v>
      </c>
      <c r="J831" s="7" t="s">
        <v>53</v>
      </c>
      <c r="K831" s="7">
        <v>3</v>
      </c>
      <c r="L831" s="7">
        <v>30273</v>
      </c>
      <c r="M831" s="7">
        <v>10</v>
      </c>
      <c r="N831" s="7">
        <v>9081.9</v>
      </c>
      <c r="O831" s="7">
        <v>14712.68</v>
      </c>
      <c r="P831" s="7">
        <v>294</v>
      </c>
      <c r="Q831" s="7">
        <v>96743.78</v>
      </c>
      <c r="R831" s="7" t="s">
        <v>33</v>
      </c>
      <c r="S831" s="7" t="s">
        <v>63</v>
      </c>
      <c r="T831" s="7" t="s">
        <v>46</v>
      </c>
      <c r="U831" s="7" t="s">
        <v>36</v>
      </c>
      <c r="V831" s="7" t="s">
        <v>37</v>
      </c>
      <c r="W831" s="7">
        <v>8</v>
      </c>
      <c r="X831" s="7" t="s">
        <v>47</v>
      </c>
      <c r="Y831" s="7">
        <v>5</v>
      </c>
      <c r="Z831" s="7" t="s">
        <v>47</v>
      </c>
    </row>
    <row r="832" spans="1:26" x14ac:dyDescent="0.35">
      <c r="A832" s="7" t="s">
        <v>1459</v>
      </c>
      <c r="B832" s="8">
        <v>46049</v>
      </c>
      <c r="C832" s="7" t="s">
        <v>711</v>
      </c>
      <c r="D832" s="7" t="s">
        <v>73</v>
      </c>
      <c r="E832" s="7" t="s">
        <v>29</v>
      </c>
      <c r="F832" s="7">
        <v>42</v>
      </c>
      <c r="G832" s="7" t="s">
        <v>74</v>
      </c>
      <c r="H832" s="7" t="s">
        <v>31</v>
      </c>
      <c r="I832" s="7" t="s">
        <v>74</v>
      </c>
      <c r="J832" s="7" t="s">
        <v>112</v>
      </c>
      <c r="K832" s="7">
        <v>2</v>
      </c>
      <c r="L832" s="7">
        <v>11342</v>
      </c>
      <c r="M832" s="7">
        <v>10</v>
      </c>
      <c r="N832" s="7">
        <v>2268.4</v>
      </c>
      <c r="O832" s="7">
        <v>3674.81</v>
      </c>
      <c r="P832" s="7">
        <v>459</v>
      </c>
      <c r="Q832" s="7">
        <v>24549.41</v>
      </c>
      <c r="R832" s="7" t="s">
        <v>33</v>
      </c>
      <c r="S832" s="7" t="s">
        <v>34</v>
      </c>
      <c r="T832" s="7" t="s">
        <v>95</v>
      </c>
      <c r="U832" s="7" t="s">
        <v>96</v>
      </c>
      <c r="V832" s="7" t="s">
        <v>57</v>
      </c>
      <c r="W832" s="7">
        <v>7</v>
      </c>
      <c r="X832" s="7" t="s">
        <v>38</v>
      </c>
      <c r="Y832" s="7">
        <v>1</v>
      </c>
      <c r="Z832" s="7" t="s">
        <v>58</v>
      </c>
    </row>
    <row r="833" spans="1:26" x14ac:dyDescent="0.35">
      <c r="A833" s="7" t="s">
        <v>1460</v>
      </c>
      <c r="B833" s="8">
        <v>45892</v>
      </c>
      <c r="C833" s="7" t="s">
        <v>881</v>
      </c>
      <c r="D833" s="7" t="s">
        <v>50</v>
      </c>
      <c r="E833" s="7" t="s">
        <v>43</v>
      </c>
      <c r="F833" s="7">
        <v>58</v>
      </c>
      <c r="G833" s="7" t="s">
        <v>94</v>
      </c>
      <c r="H833" s="7" t="s">
        <v>31</v>
      </c>
      <c r="I833" s="7" t="s">
        <v>94</v>
      </c>
      <c r="J833" s="7" t="s">
        <v>75</v>
      </c>
      <c r="K833" s="7">
        <v>1</v>
      </c>
      <c r="L833" s="7">
        <v>48064</v>
      </c>
      <c r="M833" s="7">
        <v>20</v>
      </c>
      <c r="N833" s="7">
        <v>9612.7999999999993</v>
      </c>
      <c r="O833" s="7">
        <v>6921.22</v>
      </c>
      <c r="P833" s="7">
        <v>115</v>
      </c>
      <c r="Q833" s="7">
        <v>45487.42</v>
      </c>
      <c r="R833" s="7" t="s">
        <v>33</v>
      </c>
      <c r="S833" s="7" t="s">
        <v>34</v>
      </c>
      <c r="T833" s="7" t="s">
        <v>103</v>
      </c>
      <c r="U833" s="7" t="s">
        <v>103</v>
      </c>
      <c r="V833" s="7" t="s">
        <v>57</v>
      </c>
      <c r="W833" s="7">
        <v>1</v>
      </c>
      <c r="X833" s="7" t="s">
        <v>47</v>
      </c>
      <c r="Y833" s="7">
        <v>3</v>
      </c>
      <c r="Z833" s="7" t="s">
        <v>39</v>
      </c>
    </row>
    <row r="834" spans="1:26" x14ac:dyDescent="0.35">
      <c r="A834" s="7" t="s">
        <v>1461</v>
      </c>
      <c r="B834" s="8">
        <v>46014</v>
      </c>
      <c r="C834" s="7" t="s">
        <v>127</v>
      </c>
      <c r="D834" s="7" t="s">
        <v>89</v>
      </c>
      <c r="E834" s="7" t="s">
        <v>43</v>
      </c>
      <c r="F834" s="7">
        <v>35</v>
      </c>
      <c r="G834" s="7" t="s">
        <v>90</v>
      </c>
      <c r="H834" s="7" t="s">
        <v>31</v>
      </c>
      <c r="I834" s="7" t="s">
        <v>90</v>
      </c>
      <c r="J834" s="7" t="s">
        <v>201</v>
      </c>
      <c r="K834" s="7">
        <v>5</v>
      </c>
      <c r="L834" s="7">
        <v>32836</v>
      </c>
      <c r="M834" s="7">
        <v>15</v>
      </c>
      <c r="N834" s="7">
        <v>24627</v>
      </c>
      <c r="O834" s="7">
        <v>25119.54</v>
      </c>
      <c r="P834" s="7">
        <v>464</v>
      </c>
      <c r="Q834" s="7">
        <v>165136.54</v>
      </c>
      <c r="R834" s="7" t="s">
        <v>33</v>
      </c>
      <c r="S834" s="7" t="s">
        <v>63</v>
      </c>
      <c r="T834" s="7" t="s">
        <v>35</v>
      </c>
      <c r="U834" s="7" t="s">
        <v>36</v>
      </c>
      <c r="V834" s="7" t="s">
        <v>37</v>
      </c>
      <c r="W834" s="7">
        <v>3</v>
      </c>
      <c r="X834" s="7" t="s">
        <v>38</v>
      </c>
      <c r="Y834" s="7">
        <v>2</v>
      </c>
      <c r="Z834" s="7" t="s">
        <v>47</v>
      </c>
    </row>
    <row r="835" spans="1:26" x14ac:dyDescent="0.35">
      <c r="A835" s="7" t="s">
        <v>1462</v>
      </c>
      <c r="B835" s="8">
        <v>46094</v>
      </c>
      <c r="C835" s="7" t="s">
        <v>523</v>
      </c>
      <c r="D835" s="7" t="s">
        <v>73</v>
      </c>
      <c r="E835" s="7" t="s">
        <v>43</v>
      </c>
      <c r="F835" s="7">
        <v>40</v>
      </c>
      <c r="G835" s="7" t="s">
        <v>44</v>
      </c>
      <c r="H835" s="7" t="s">
        <v>31</v>
      </c>
      <c r="I835" s="7" t="s">
        <v>44</v>
      </c>
      <c r="J835" s="7" t="s">
        <v>53</v>
      </c>
      <c r="K835" s="7">
        <v>5</v>
      </c>
      <c r="L835" s="7">
        <v>43163</v>
      </c>
      <c r="M835" s="7">
        <v>10</v>
      </c>
      <c r="N835" s="7">
        <v>21581.5</v>
      </c>
      <c r="O835" s="7">
        <v>34962.03</v>
      </c>
      <c r="P835" s="7">
        <v>202</v>
      </c>
      <c r="Q835" s="7">
        <v>229397.53</v>
      </c>
      <c r="R835" s="7" t="s">
        <v>54</v>
      </c>
      <c r="S835" s="7" t="s">
        <v>63</v>
      </c>
      <c r="T835" s="7" t="s">
        <v>46</v>
      </c>
      <c r="U835" s="7" t="s">
        <v>36</v>
      </c>
      <c r="V835" s="7" t="s">
        <v>37</v>
      </c>
      <c r="W835" s="7">
        <v>1</v>
      </c>
      <c r="X835" s="7" t="s">
        <v>38</v>
      </c>
      <c r="Y835" s="7">
        <v>5</v>
      </c>
      <c r="Z835" s="7" t="s">
        <v>91</v>
      </c>
    </row>
    <row r="836" spans="1:26" x14ac:dyDescent="0.35">
      <c r="A836" s="7" t="s">
        <v>1463</v>
      </c>
      <c r="B836" s="8">
        <v>45792</v>
      </c>
      <c r="C836" s="7" t="s">
        <v>1464</v>
      </c>
      <c r="D836" s="7" t="s">
        <v>108</v>
      </c>
      <c r="E836" s="7" t="s">
        <v>29</v>
      </c>
      <c r="F836" s="7">
        <v>29</v>
      </c>
      <c r="G836" s="7" t="s">
        <v>94</v>
      </c>
      <c r="H836" s="7" t="s">
        <v>31</v>
      </c>
      <c r="I836" s="7" t="s">
        <v>94</v>
      </c>
      <c r="J836" s="7" t="s">
        <v>75</v>
      </c>
      <c r="K836" s="7">
        <v>1</v>
      </c>
      <c r="L836" s="7">
        <v>31573</v>
      </c>
      <c r="M836" s="7">
        <v>10</v>
      </c>
      <c r="N836" s="7">
        <v>3157.3</v>
      </c>
      <c r="O836" s="7">
        <v>5114.83</v>
      </c>
      <c r="P836" s="7">
        <v>152</v>
      </c>
      <c r="Q836" s="7">
        <v>33682.53</v>
      </c>
      <c r="R836" s="7" t="s">
        <v>54</v>
      </c>
      <c r="S836" s="7" t="s">
        <v>34</v>
      </c>
      <c r="T836" s="7" t="s">
        <v>55</v>
      </c>
      <c r="U836" s="7" t="s">
        <v>56</v>
      </c>
      <c r="V836" s="7" t="s">
        <v>57</v>
      </c>
      <c r="W836" s="7">
        <v>4</v>
      </c>
      <c r="X836" s="7" t="s">
        <v>47</v>
      </c>
      <c r="Y836" s="7">
        <v>1</v>
      </c>
      <c r="Z836" s="7" t="s">
        <v>39</v>
      </c>
    </row>
    <row r="837" spans="1:26" x14ac:dyDescent="0.35">
      <c r="A837" s="7" t="s">
        <v>1465</v>
      </c>
      <c r="B837" s="8">
        <v>45956</v>
      </c>
      <c r="C837" s="7" t="s">
        <v>1466</v>
      </c>
      <c r="D837" s="7" t="s">
        <v>89</v>
      </c>
      <c r="E837" s="7" t="s">
        <v>43</v>
      </c>
      <c r="F837" s="7">
        <v>29</v>
      </c>
      <c r="G837" s="7" t="s">
        <v>67</v>
      </c>
      <c r="H837" s="7" t="s">
        <v>68</v>
      </c>
      <c r="I837" s="7" t="s">
        <v>67</v>
      </c>
      <c r="J837" s="7" t="s">
        <v>150</v>
      </c>
      <c r="K837" s="7">
        <v>1</v>
      </c>
      <c r="L837" s="7">
        <v>48245</v>
      </c>
      <c r="M837" s="7">
        <v>20</v>
      </c>
      <c r="N837" s="7">
        <v>9649</v>
      </c>
      <c r="O837" s="7">
        <v>6947.28</v>
      </c>
      <c r="P837" s="7">
        <v>5</v>
      </c>
      <c r="Q837" s="7">
        <v>45548.28</v>
      </c>
      <c r="R837" s="7" t="s">
        <v>45</v>
      </c>
      <c r="S837" s="7" t="s">
        <v>34</v>
      </c>
      <c r="T837" s="7" t="s">
        <v>70</v>
      </c>
      <c r="U837" s="7" t="s">
        <v>56</v>
      </c>
      <c r="V837" s="7" t="s">
        <v>57</v>
      </c>
      <c r="W837" s="7">
        <v>6</v>
      </c>
      <c r="X837" s="7" t="s">
        <v>38</v>
      </c>
      <c r="Y837" s="7">
        <v>3</v>
      </c>
      <c r="Z837" s="7" t="s">
        <v>91</v>
      </c>
    </row>
    <row r="838" spans="1:26" x14ac:dyDescent="0.35">
      <c r="A838" s="7" t="s">
        <v>1467</v>
      </c>
      <c r="B838" s="8">
        <v>45968</v>
      </c>
      <c r="C838" s="7" t="s">
        <v>934</v>
      </c>
      <c r="D838" s="7" t="s">
        <v>66</v>
      </c>
      <c r="E838" s="7" t="s">
        <v>43</v>
      </c>
      <c r="F838" s="7">
        <v>27</v>
      </c>
      <c r="G838" s="7" t="s">
        <v>134</v>
      </c>
      <c r="H838" s="7" t="s">
        <v>31</v>
      </c>
      <c r="I838" s="7" t="s">
        <v>134</v>
      </c>
      <c r="J838" s="7" t="s">
        <v>69</v>
      </c>
      <c r="K838" s="7">
        <v>4</v>
      </c>
      <c r="L838" s="7">
        <v>47145</v>
      </c>
      <c r="M838" s="7">
        <v>20</v>
      </c>
      <c r="N838" s="7">
        <v>37716</v>
      </c>
      <c r="O838" s="7">
        <v>27155.52</v>
      </c>
      <c r="P838" s="7">
        <v>457</v>
      </c>
      <c r="Q838" s="7">
        <v>178476.52</v>
      </c>
      <c r="R838" s="7" t="s">
        <v>54</v>
      </c>
      <c r="S838" s="7" t="s">
        <v>63</v>
      </c>
      <c r="T838" s="7" t="s">
        <v>103</v>
      </c>
      <c r="U838" s="7" t="s">
        <v>103</v>
      </c>
      <c r="V838" s="7" t="s">
        <v>57</v>
      </c>
      <c r="W838" s="7">
        <v>1</v>
      </c>
      <c r="X838" s="7" t="s">
        <v>47</v>
      </c>
      <c r="Y838" s="7">
        <v>5</v>
      </c>
      <c r="Z838" s="7" t="s">
        <v>47</v>
      </c>
    </row>
    <row r="839" spans="1:26" x14ac:dyDescent="0.35">
      <c r="A839" s="7" t="s">
        <v>1468</v>
      </c>
      <c r="B839" s="8">
        <v>45982</v>
      </c>
      <c r="C839" s="7" t="s">
        <v>623</v>
      </c>
      <c r="D839" s="7" t="s">
        <v>66</v>
      </c>
      <c r="E839" s="7" t="s">
        <v>43</v>
      </c>
      <c r="F839" s="7">
        <v>56</v>
      </c>
      <c r="G839" s="7" t="s">
        <v>51</v>
      </c>
      <c r="H839" s="7" t="s">
        <v>52</v>
      </c>
      <c r="I839" s="7" t="s">
        <v>51</v>
      </c>
      <c r="J839" s="7" t="s">
        <v>125</v>
      </c>
      <c r="K839" s="7">
        <v>5</v>
      </c>
      <c r="L839" s="7">
        <v>25380</v>
      </c>
      <c r="M839" s="7">
        <v>0</v>
      </c>
      <c r="N839" s="7">
        <v>0</v>
      </c>
      <c r="O839" s="7">
        <v>22842</v>
      </c>
      <c r="P839" s="7">
        <v>309</v>
      </c>
      <c r="Q839" s="7">
        <v>150051</v>
      </c>
      <c r="R839" s="7" t="s">
        <v>45</v>
      </c>
      <c r="S839" s="7" t="s">
        <v>34</v>
      </c>
      <c r="T839" s="7" t="s">
        <v>46</v>
      </c>
      <c r="U839" s="7" t="s">
        <v>36</v>
      </c>
      <c r="V839" s="7" t="s">
        <v>37</v>
      </c>
      <c r="W839" s="7">
        <v>1</v>
      </c>
      <c r="X839" s="7" t="s">
        <v>47</v>
      </c>
      <c r="Y839" s="7">
        <v>2</v>
      </c>
      <c r="Z839" s="7" t="s">
        <v>58</v>
      </c>
    </row>
    <row r="840" spans="1:26" x14ac:dyDescent="0.35">
      <c r="A840" s="7" t="s">
        <v>1469</v>
      </c>
      <c r="B840" s="8">
        <v>45911</v>
      </c>
      <c r="C840" s="7" t="s">
        <v>965</v>
      </c>
      <c r="D840" s="7" t="s">
        <v>28</v>
      </c>
      <c r="E840" s="7" t="s">
        <v>29</v>
      </c>
      <c r="F840" s="7">
        <v>22</v>
      </c>
      <c r="G840" s="7" t="s">
        <v>134</v>
      </c>
      <c r="H840" s="7" t="s">
        <v>31</v>
      </c>
      <c r="I840" s="7" t="s">
        <v>134</v>
      </c>
      <c r="J840" s="7" t="s">
        <v>32</v>
      </c>
      <c r="K840" s="7">
        <v>1</v>
      </c>
      <c r="L840" s="7">
        <v>40566</v>
      </c>
      <c r="M840" s="7">
        <v>10</v>
      </c>
      <c r="N840" s="7">
        <v>4056.6</v>
      </c>
      <c r="O840" s="7">
        <v>6571.69</v>
      </c>
      <c r="P840" s="7">
        <v>112</v>
      </c>
      <c r="Q840" s="7">
        <v>43193.09</v>
      </c>
      <c r="R840" s="7" t="s">
        <v>45</v>
      </c>
      <c r="S840" s="7" t="s">
        <v>63</v>
      </c>
      <c r="T840" s="7" t="s">
        <v>55</v>
      </c>
      <c r="U840" s="7" t="s">
        <v>56</v>
      </c>
      <c r="V840" s="7" t="s">
        <v>57</v>
      </c>
      <c r="W840" s="7">
        <v>8</v>
      </c>
      <c r="X840" s="7" t="s">
        <v>47</v>
      </c>
      <c r="Y840" s="7">
        <v>2</v>
      </c>
      <c r="Z840" s="7" t="s">
        <v>47</v>
      </c>
    </row>
    <row r="841" spans="1:26" x14ac:dyDescent="0.35">
      <c r="A841" s="7" t="s">
        <v>1470</v>
      </c>
      <c r="B841" s="8">
        <v>45969</v>
      </c>
      <c r="C841" s="7" t="s">
        <v>414</v>
      </c>
      <c r="D841" s="7" t="s">
        <v>66</v>
      </c>
      <c r="E841" s="7" t="s">
        <v>43</v>
      </c>
      <c r="F841" s="7">
        <v>37</v>
      </c>
      <c r="G841" s="7" t="s">
        <v>30</v>
      </c>
      <c r="H841" s="7" t="s">
        <v>31</v>
      </c>
      <c r="I841" s="7" t="s">
        <v>30</v>
      </c>
      <c r="J841" s="7" t="s">
        <v>201</v>
      </c>
      <c r="K841" s="7">
        <v>1</v>
      </c>
      <c r="L841" s="7">
        <v>6815</v>
      </c>
      <c r="M841" s="7">
        <v>20</v>
      </c>
      <c r="N841" s="7">
        <v>1363</v>
      </c>
      <c r="O841" s="7">
        <v>981.36</v>
      </c>
      <c r="P841" s="7">
        <v>338</v>
      </c>
      <c r="Q841" s="7">
        <v>6771.36</v>
      </c>
      <c r="R841" s="7" t="s">
        <v>33</v>
      </c>
      <c r="S841" s="7" t="s">
        <v>34</v>
      </c>
      <c r="T841" s="7" t="s">
        <v>95</v>
      </c>
      <c r="U841" s="7" t="s">
        <v>96</v>
      </c>
      <c r="V841" s="7" t="s">
        <v>57</v>
      </c>
      <c r="W841" s="7">
        <v>8</v>
      </c>
      <c r="X841" s="7" t="s">
        <v>47</v>
      </c>
      <c r="Y841" s="7">
        <v>5</v>
      </c>
      <c r="Z841" s="7" t="s">
        <v>47</v>
      </c>
    </row>
    <row r="842" spans="1:26" x14ac:dyDescent="0.35">
      <c r="A842" s="7" t="s">
        <v>1471</v>
      </c>
      <c r="B842" s="8">
        <v>45931</v>
      </c>
      <c r="C842" s="7" t="s">
        <v>1472</v>
      </c>
      <c r="D842" s="7" t="s">
        <v>28</v>
      </c>
      <c r="E842" s="7" t="s">
        <v>29</v>
      </c>
      <c r="F842" s="7">
        <v>51</v>
      </c>
      <c r="G842" s="7" t="s">
        <v>30</v>
      </c>
      <c r="H842" s="7" t="s">
        <v>31</v>
      </c>
      <c r="I842" s="7" t="s">
        <v>30</v>
      </c>
      <c r="J842" s="7" t="s">
        <v>69</v>
      </c>
      <c r="K842" s="7">
        <v>3</v>
      </c>
      <c r="L842" s="7">
        <v>49678</v>
      </c>
      <c r="M842" s="7">
        <v>15</v>
      </c>
      <c r="N842" s="7">
        <v>22355.1</v>
      </c>
      <c r="O842" s="7">
        <v>22802.2</v>
      </c>
      <c r="P842" s="7">
        <v>277</v>
      </c>
      <c r="Q842" s="7">
        <v>149758.1</v>
      </c>
      <c r="R842" s="7" t="s">
        <v>45</v>
      </c>
      <c r="S842" s="7" t="s">
        <v>34</v>
      </c>
      <c r="T842" s="7" t="s">
        <v>55</v>
      </c>
      <c r="U842" s="7" t="s">
        <v>56</v>
      </c>
      <c r="V842" s="7" t="s">
        <v>57</v>
      </c>
      <c r="W842" s="7">
        <v>8</v>
      </c>
      <c r="X842" s="7" t="s">
        <v>38</v>
      </c>
      <c r="Y842" s="7">
        <v>5</v>
      </c>
      <c r="Z842" s="7" t="s">
        <v>47</v>
      </c>
    </row>
    <row r="843" spans="1:26" x14ac:dyDescent="0.35">
      <c r="A843" s="7" t="s">
        <v>1473</v>
      </c>
      <c r="B843" s="8">
        <v>45940</v>
      </c>
      <c r="C843" s="7" t="s">
        <v>1474</v>
      </c>
      <c r="D843" s="7" t="s">
        <v>108</v>
      </c>
      <c r="E843" s="7" t="s">
        <v>43</v>
      </c>
      <c r="F843" s="7">
        <v>46</v>
      </c>
      <c r="G843" s="7" t="s">
        <v>139</v>
      </c>
      <c r="H843" s="7" t="s">
        <v>31</v>
      </c>
      <c r="I843" s="7" t="s">
        <v>139</v>
      </c>
      <c r="J843" s="7" t="s">
        <v>62</v>
      </c>
      <c r="K843" s="7">
        <v>4</v>
      </c>
      <c r="L843" s="7">
        <v>21247</v>
      </c>
      <c r="M843" s="7">
        <v>5</v>
      </c>
      <c r="N843" s="7">
        <v>4249.3999999999996</v>
      </c>
      <c r="O843" s="7">
        <v>14532.95</v>
      </c>
      <c r="P843" s="7">
        <v>439</v>
      </c>
      <c r="Q843" s="7">
        <v>95710.55</v>
      </c>
      <c r="R843" s="7" t="s">
        <v>83</v>
      </c>
      <c r="S843" s="7" t="s">
        <v>63</v>
      </c>
      <c r="T843" s="7" t="s">
        <v>70</v>
      </c>
      <c r="U843" s="7" t="s">
        <v>56</v>
      </c>
      <c r="V843" s="7" t="s">
        <v>57</v>
      </c>
      <c r="W843" s="7">
        <v>5</v>
      </c>
      <c r="X843" s="7" t="s">
        <v>38</v>
      </c>
      <c r="Y843" s="7">
        <v>2</v>
      </c>
      <c r="Z843" s="7" t="s">
        <v>47</v>
      </c>
    </row>
    <row r="844" spans="1:26" x14ac:dyDescent="0.35">
      <c r="A844" s="7" t="s">
        <v>1475</v>
      </c>
      <c r="B844" s="8">
        <v>45897</v>
      </c>
      <c r="C844" s="7" t="s">
        <v>1366</v>
      </c>
      <c r="D844" s="7" t="s">
        <v>111</v>
      </c>
      <c r="E844" s="7" t="s">
        <v>43</v>
      </c>
      <c r="F844" s="7">
        <v>31</v>
      </c>
      <c r="G844" s="7" t="s">
        <v>51</v>
      </c>
      <c r="H844" s="7" t="s">
        <v>52</v>
      </c>
      <c r="I844" s="7" t="s">
        <v>51</v>
      </c>
      <c r="J844" s="7" t="s">
        <v>112</v>
      </c>
      <c r="K844" s="7">
        <v>2</v>
      </c>
      <c r="L844" s="7">
        <v>10921</v>
      </c>
      <c r="M844" s="7">
        <v>5</v>
      </c>
      <c r="N844" s="7">
        <v>1092.0999999999999</v>
      </c>
      <c r="O844" s="7">
        <v>3734.98</v>
      </c>
      <c r="P844" s="7">
        <v>395</v>
      </c>
      <c r="Q844" s="7">
        <v>24879.88</v>
      </c>
      <c r="R844" s="7" t="s">
        <v>83</v>
      </c>
      <c r="S844" s="7" t="s">
        <v>34</v>
      </c>
      <c r="T844" s="7" t="s">
        <v>70</v>
      </c>
      <c r="U844" s="7" t="s">
        <v>56</v>
      </c>
      <c r="V844" s="7" t="s">
        <v>57</v>
      </c>
      <c r="W844" s="7">
        <v>6</v>
      </c>
      <c r="X844" s="7" t="s">
        <v>38</v>
      </c>
      <c r="Y844" s="7">
        <v>2</v>
      </c>
      <c r="Z844" s="7" t="s">
        <v>58</v>
      </c>
    </row>
    <row r="845" spans="1:26" x14ac:dyDescent="0.35">
      <c r="A845" s="7" t="s">
        <v>1476</v>
      </c>
      <c r="B845" s="8">
        <v>45879</v>
      </c>
      <c r="C845" s="7" t="s">
        <v>989</v>
      </c>
      <c r="D845" s="7" t="s">
        <v>50</v>
      </c>
      <c r="E845" s="7" t="s">
        <v>43</v>
      </c>
      <c r="F845" s="7">
        <v>20</v>
      </c>
      <c r="G845" s="7" t="s">
        <v>67</v>
      </c>
      <c r="H845" s="7" t="s">
        <v>68</v>
      </c>
      <c r="I845" s="7" t="s">
        <v>67</v>
      </c>
      <c r="J845" s="7" t="s">
        <v>32</v>
      </c>
      <c r="K845" s="7">
        <v>2</v>
      </c>
      <c r="L845" s="7">
        <v>41264</v>
      </c>
      <c r="M845" s="7">
        <v>5</v>
      </c>
      <c r="N845" s="7">
        <v>4126.3999999999996</v>
      </c>
      <c r="O845" s="7">
        <v>14112.29</v>
      </c>
      <c r="P845" s="7">
        <v>7</v>
      </c>
      <c r="Q845" s="7">
        <v>92520.89</v>
      </c>
      <c r="R845" s="7" t="s">
        <v>54</v>
      </c>
      <c r="S845" s="7" t="s">
        <v>34</v>
      </c>
      <c r="T845" s="7" t="s">
        <v>103</v>
      </c>
      <c r="U845" s="7" t="s">
        <v>103</v>
      </c>
      <c r="V845" s="7" t="s">
        <v>57</v>
      </c>
      <c r="W845" s="7">
        <v>6</v>
      </c>
      <c r="X845" s="7" t="s">
        <v>47</v>
      </c>
      <c r="Y845" s="7">
        <v>5</v>
      </c>
      <c r="Z845" s="7" t="s">
        <v>91</v>
      </c>
    </row>
    <row r="846" spans="1:26" x14ac:dyDescent="0.35">
      <c r="A846" s="7" t="s">
        <v>1477</v>
      </c>
      <c r="B846" s="8">
        <v>46006</v>
      </c>
      <c r="C846" s="7" t="s">
        <v>1478</v>
      </c>
      <c r="D846" s="7" t="s">
        <v>108</v>
      </c>
      <c r="E846" s="7" t="s">
        <v>43</v>
      </c>
      <c r="F846" s="7">
        <v>37</v>
      </c>
      <c r="G846" s="7" t="s">
        <v>139</v>
      </c>
      <c r="H846" s="7" t="s">
        <v>31</v>
      </c>
      <c r="I846" s="7" t="s">
        <v>139</v>
      </c>
      <c r="J846" s="7" t="s">
        <v>112</v>
      </c>
      <c r="K846" s="7">
        <v>5</v>
      </c>
      <c r="L846" s="7">
        <v>15722</v>
      </c>
      <c r="M846" s="7">
        <v>20</v>
      </c>
      <c r="N846" s="7">
        <v>15722</v>
      </c>
      <c r="O846" s="7">
        <v>11319.84</v>
      </c>
      <c r="P846" s="7">
        <v>333</v>
      </c>
      <c r="Q846" s="7">
        <v>74540.84</v>
      </c>
      <c r="R846" s="7" t="s">
        <v>83</v>
      </c>
      <c r="S846" s="7" t="s">
        <v>34</v>
      </c>
      <c r="T846" s="7" t="s">
        <v>84</v>
      </c>
      <c r="U846" s="7" t="s">
        <v>85</v>
      </c>
      <c r="V846" s="7" t="s">
        <v>86</v>
      </c>
      <c r="W846" s="7">
        <v>7</v>
      </c>
      <c r="X846" s="7" t="s">
        <v>38</v>
      </c>
      <c r="Y846" s="7">
        <v>3</v>
      </c>
      <c r="Z846" s="7" t="s">
        <v>39</v>
      </c>
    </row>
    <row r="847" spans="1:26" x14ac:dyDescent="0.35">
      <c r="A847" s="7" t="s">
        <v>1479</v>
      </c>
      <c r="B847" s="8">
        <v>45819</v>
      </c>
      <c r="C847" s="7" t="s">
        <v>1480</v>
      </c>
      <c r="D847" s="7" t="s">
        <v>73</v>
      </c>
      <c r="E847" s="7" t="s">
        <v>29</v>
      </c>
      <c r="F847" s="7">
        <v>26</v>
      </c>
      <c r="G847" s="7" t="s">
        <v>30</v>
      </c>
      <c r="H847" s="7" t="s">
        <v>31</v>
      </c>
      <c r="I847" s="7" t="s">
        <v>30</v>
      </c>
      <c r="J847" s="7" t="s">
        <v>201</v>
      </c>
      <c r="K847" s="7">
        <v>4</v>
      </c>
      <c r="L847" s="7">
        <v>48345</v>
      </c>
      <c r="M847" s="7">
        <v>5</v>
      </c>
      <c r="N847" s="7">
        <v>9669</v>
      </c>
      <c r="O847" s="7">
        <v>33067.980000000003</v>
      </c>
      <c r="P847" s="7">
        <v>107</v>
      </c>
      <c r="Q847" s="7">
        <v>216885.98</v>
      </c>
      <c r="R847" s="7" t="s">
        <v>45</v>
      </c>
      <c r="S847" s="7" t="s">
        <v>63</v>
      </c>
      <c r="T847" s="7" t="s">
        <v>35</v>
      </c>
      <c r="U847" s="7" t="s">
        <v>36</v>
      </c>
      <c r="V847" s="7" t="s">
        <v>37</v>
      </c>
      <c r="W847" s="7">
        <v>9</v>
      </c>
      <c r="X847" s="7" t="s">
        <v>38</v>
      </c>
      <c r="Y847" s="7">
        <v>3</v>
      </c>
      <c r="Z847" s="7" t="s">
        <v>47</v>
      </c>
    </row>
    <row r="848" spans="1:26" x14ac:dyDescent="0.35">
      <c r="A848" s="7" t="s">
        <v>1481</v>
      </c>
      <c r="B848" s="8">
        <v>45891</v>
      </c>
      <c r="C848" s="7" t="s">
        <v>467</v>
      </c>
      <c r="D848" s="7" t="s">
        <v>80</v>
      </c>
      <c r="E848" s="7" t="s">
        <v>43</v>
      </c>
      <c r="F848" s="7">
        <v>59</v>
      </c>
      <c r="G848" s="7" t="s">
        <v>74</v>
      </c>
      <c r="H848" s="7" t="s">
        <v>31</v>
      </c>
      <c r="I848" s="7" t="s">
        <v>74</v>
      </c>
      <c r="J848" s="7" t="s">
        <v>201</v>
      </c>
      <c r="K848" s="7">
        <v>2</v>
      </c>
      <c r="L848" s="7">
        <v>32961</v>
      </c>
      <c r="M848" s="7">
        <v>0</v>
      </c>
      <c r="N848" s="7">
        <v>0</v>
      </c>
      <c r="O848" s="7">
        <v>11865.96</v>
      </c>
      <c r="P848" s="7">
        <v>103</v>
      </c>
      <c r="Q848" s="7">
        <v>77890.960000000006</v>
      </c>
      <c r="R848" s="7" t="s">
        <v>83</v>
      </c>
      <c r="S848" s="7" t="s">
        <v>34</v>
      </c>
      <c r="T848" s="7" t="s">
        <v>103</v>
      </c>
      <c r="U848" s="7" t="s">
        <v>103</v>
      </c>
      <c r="V848" s="7" t="s">
        <v>57</v>
      </c>
      <c r="W848" s="7">
        <v>8</v>
      </c>
      <c r="X848" s="7" t="s">
        <v>38</v>
      </c>
      <c r="Y848" s="7">
        <v>1</v>
      </c>
      <c r="Z848" s="7" t="s">
        <v>47</v>
      </c>
    </row>
    <row r="849" spans="1:26" x14ac:dyDescent="0.35">
      <c r="A849" s="7" t="s">
        <v>1482</v>
      </c>
      <c r="B849" s="8">
        <v>45965</v>
      </c>
      <c r="C849" s="7" t="s">
        <v>1483</v>
      </c>
      <c r="D849" s="7" t="s">
        <v>50</v>
      </c>
      <c r="E849" s="7" t="s">
        <v>43</v>
      </c>
      <c r="F849" s="7">
        <v>36</v>
      </c>
      <c r="G849" s="7" t="s">
        <v>99</v>
      </c>
      <c r="H849" s="7" t="s">
        <v>52</v>
      </c>
      <c r="I849" s="7" t="s">
        <v>99</v>
      </c>
      <c r="J849" s="7" t="s">
        <v>32</v>
      </c>
      <c r="K849" s="7">
        <v>3</v>
      </c>
      <c r="L849" s="7">
        <v>20711</v>
      </c>
      <c r="M849" s="7">
        <v>20</v>
      </c>
      <c r="N849" s="7">
        <v>12426.6</v>
      </c>
      <c r="O849" s="7">
        <v>8947.15</v>
      </c>
      <c r="P849" s="7">
        <v>216</v>
      </c>
      <c r="Q849" s="7">
        <v>58869.55</v>
      </c>
      <c r="R849" s="7" t="s">
        <v>33</v>
      </c>
      <c r="S849" s="7" t="s">
        <v>63</v>
      </c>
      <c r="T849" s="7" t="s">
        <v>35</v>
      </c>
      <c r="U849" s="7" t="s">
        <v>36</v>
      </c>
      <c r="V849" s="7" t="s">
        <v>37</v>
      </c>
      <c r="W849" s="7">
        <v>5</v>
      </c>
      <c r="X849" s="7" t="s">
        <v>47</v>
      </c>
      <c r="Y849" s="7">
        <v>5</v>
      </c>
      <c r="Z849" s="7" t="s">
        <v>91</v>
      </c>
    </row>
    <row r="850" spans="1:26" x14ac:dyDescent="0.35">
      <c r="A850" s="7" t="s">
        <v>1484</v>
      </c>
      <c r="B850" s="8">
        <v>45965</v>
      </c>
      <c r="C850" s="7" t="s">
        <v>1485</v>
      </c>
      <c r="D850" s="7" t="s">
        <v>61</v>
      </c>
      <c r="E850" s="7" t="s">
        <v>29</v>
      </c>
      <c r="F850" s="7">
        <v>49</v>
      </c>
      <c r="G850" s="7" t="s">
        <v>134</v>
      </c>
      <c r="H850" s="7" t="s">
        <v>31</v>
      </c>
      <c r="I850" s="7" t="s">
        <v>134</v>
      </c>
      <c r="J850" s="7" t="s">
        <v>62</v>
      </c>
      <c r="K850" s="7">
        <v>5</v>
      </c>
      <c r="L850" s="7">
        <v>19707</v>
      </c>
      <c r="M850" s="7">
        <v>10</v>
      </c>
      <c r="N850" s="7">
        <v>9853.5</v>
      </c>
      <c r="O850" s="7">
        <v>15962.67</v>
      </c>
      <c r="P850" s="7">
        <v>346</v>
      </c>
      <c r="Q850" s="7">
        <v>104990.17</v>
      </c>
      <c r="R850" s="7" t="s">
        <v>83</v>
      </c>
      <c r="S850" s="7" t="s">
        <v>63</v>
      </c>
      <c r="T850" s="7" t="s">
        <v>76</v>
      </c>
      <c r="U850" s="7" t="s">
        <v>77</v>
      </c>
      <c r="V850" s="7" t="s">
        <v>57</v>
      </c>
      <c r="W850" s="7">
        <v>4</v>
      </c>
      <c r="X850" s="7" t="s">
        <v>47</v>
      </c>
      <c r="Y850" s="7">
        <v>1</v>
      </c>
      <c r="Z850" s="7" t="s">
        <v>47</v>
      </c>
    </row>
    <row r="851" spans="1:26" x14ac:dyDescent="0.35">
      <c r="A851" s="7" t="s">
        <v>1486</v>
      </c>
      <c r="B851" s="8">
        <v>46029</v>
      </c>
      <c r="C851" s="7" t="s">
        <v>321</v>
      </c>
      <c r="D851" s="7" t="s">
        <v>73</v>
      </c>
      <c r="E851" s="7" t="s">
        <v>43</v>
      </c>
      <c r="F851" s="7">
        <v>45</v>
      </c>
      <c r="G851" s="7" t="s">
        <v>67</v>
      </c>
      <c r="H851" s="7" t="s">
        <v>68</v>
      </c>
      <c r="I851" s="7" t="s">
        <v>67</v>
      </c>
      <c r="J851" s="7" t="s">
        <v>201</v>
      </c>
      <c r="K851" s="7">
        <v>1</v>
      </c>
      <c r="L851" s="7">
        <v>37289</v>
      </c>
      <c r="M851" s="7">
        <v>20</v>
      </c>
      <c r="N851" s="7">
        <v>7457.8</v>
      </c>
      <c r="O851" s="7">
        <v>5369.62</v>
      </c>
      <c r="P851" s="7">
        <v>297</v>
      </c>
      <c r="Q851" s="7">
        <v>35497.82</v>
      </c>
      <c r="R851" s="7" t="s">
        <v>45</v>
      </c>
      <c r="S851" s="7" t="s">
        <v>63</v>
      </c>
      <c r="T851" s="7" t="s">
        <v>84</v>
      </c>
      <c r="U851" s="7" t="s">
        <v>85</v>
      </c>
      <c r="V851" s="7" t="s">
        <v>86</v>
      </c>
      <c r="W851" s="7">
        <v>6</v>
      </c>
      <c r="X851" s="7" t="s">
        <v>38</v>
      </c>
      <c r="Y851" s="7">
        <v>2</v>
      </c>
      <c r="Z851" s="7" t="s">
        <v>39</v>
      </c>
    </row>
    <row r="852" spans="1:26" x14ac:dyDescent="0.35">
      <c r="A852" s="7" t="s">
        <v>1487</v>
      </c>
      <c r="B852" s="8">
        <v>46066</v>
      </c>
      <c r="C852" s="7" t="s">
        <v>760</v>
      </c>
      <c r="D852" s="7" t="s">
        <v>28</v>
      </c>
      <c r="E852" s="7" t="s">
        <v>29</v>
      </c>
      <c r="F852" s="7">
        <v>53</v>
      </c>
      <c r="G852" s="7" t="s">
        <v>67</v>
      </c>
      <c r="H852" s="7" t="s">
        <v>68</v>
      </c>
      <c r="I852" s="7" t="s">
        <v>67</v>
      </c>
      <c r="J852" s="7" t="s">
        <v>201</v>
      </c>
      <c r="K852" s="7">
        <v>5</v>
      </c>
      <c r="L852" s="7">
        <v>35009</v>
      </c>
      <c r="M852" s="7">
        <v>0</v>
      </c>
      <c r="N852" s="7">
        <v>0</v>
      </c>
      <c r="O852" s="7">
        <v>31508.1</v>
      </c>
      <c r="P852" s="7">
        <v>316</v>
      </c>
      <c r="Q852" s="7">
        <v>206869.1</v>
      </c>
      <c r="R852" s="7" t="s">
        <v>45</v>
      </c>
      <c r="S852" s="7" t="s">
        <v>34</v>
      </c>
      <c r="T852" s="7" t="s">
        <v>46</v>
      </c>
      <c r="U852" s="7" t="s">
        <v>36</v>
      </c>
      <c r="V852" s="7" t="s">
        <v>37</v>
      </c>
      <c r="W852" s="7">
        <v>1</v>
      </c>
      <c r="X852" s="7" t="s">
        <v>47</v>
      </c>
      <c r="Y852" s="7">
        <v>3</v>
      </c>
      <c r="Z852" s="7" t="s">
        <v>58</v>
      </c>
    </row>
    <row r="853" spans="1:26" x14ac:dyDescent="0.35">
      <c r="A853" s="7" t="s">
        <v>1488</v>
      </c>
      <c r="B853" s="8">
        <v>45894</v>
      </c>
      <c r="C853" s="7" t="s">
        <v>1489</v>
      </c>
      <c r="D853" s="7" t="s">
        <v>80</v>
      </c>
      <c r="E853" s="7" t="s">
        <v>29</v>
      </c>
      <c r="F853" s="7">
        <v>30</v>
      </c>
      <c r="G853" s="7" t="s">
        <v>134</v>
      </c>
      <c r="H853" s="7" t="s">
        <v>31</v>
      </c>
      <c r="I853" s="7" t="s">
        <v>134</v>
      </c>
      <c r="J853" s="7" t="s">
        <v>150</v>
      </c>
      <c r="K853" s="7">
        <v>3</v>
      </c>
      <c r="L853" s="7">
        <v>26210</v>
      </c>
      <c r="M853" s="7">
        <v>20</v>
      </c>
      <c r="N853" s="7">
        <v>15726</v>
      </c>
      <c r="O853" s="7">
        <v>11322.72</v>
      </c>
      <c r="P853" s="7">
        <v>459</v>
      </c>
      <c r="Q853" s="7">
        <v>74685.72</v>
      </c>
      <c r="R853" s="7" t="s">
        <v>83</v>
      </c>
      <c r="S853" s="7" t="s">
        <v>34</v>
      </c>
      <c r="T853" s="7" t="s">
        <v>35</v>
      </c>
      <c r="U853" s="7" t="s">
        <v>36</v>
      </c>
      <c r="V853" s="7" t="s">
        <v>37</v>
      </c>
      <c r="W853" s="7">
        <v>2</v>
      </c>
      <c r="X853" s="7" t="s">
        <v>38</v>
      </c>
      <c r="Y853" s="7">
        <v>1</v>
      </c>
      <c r="Z853" s="7" t="s">
        <v>47</v>
      </c>
    </row>
    <row r="854" spans="1:26" x14ac:dyDescent="0.35">
      <c r="A854" s="7" t="s">
        <v>1490</v>
      </c>
      <c r="B854" s="8">
        <v>45877</v>
      </c>
      <c r="C854" s="7" t="s">
        <v>1185</v>
      </c>
      <c r="D854" s="7" t="s">
        <v>66</v>
      </c>
      <c r="E854" s="7" t="s">
        <v>29</v>
      </c>
      <c r="F854" s="7">
        <v>49</v>
      </c>
      <c r="G854" s="7" t="s">
        <v>51</v>
      </c>
      <c r="H854" s="7" t="s">
        <v>52</v>
      </c>
      <c r="I854" s="7" t="s">
        <v>51</v>
      </c>
      <c r="J854" s="7" t="s">
        <v>32</v>
      </c>
      <c r="K854" s="7">
        <v>4</v>
      </c>
      <c r="L854" s="7">
        <v>13804</v>
      </c>
      <c r="M854" s="7">
        <v>5</v>
      </c>
      <c r="N854" s="7">
        <v>2760.8</v>
      </c>
      <c r="O854" s="7">
        <v>9441.94</v>
      </c>
      <c r="P854" s="7">
        <v>349</v>
      </c>
      <c r="Q854" s="7">
        <v>62246.14</v>
      </c>
      <c r="R854" s="7" t="s">
        <v>33</v>
      </c>
      <c r="S854" s="7" t="s">
        <v>34</v>
      </c>
      <c r="T854" s="7" t="s">
        <v>70</v>
      </c>
      <c r="U854" s="7" t="s">
        <v>56</v>
      </c>
      <c r="V854" s="7" t="s">
        <v>57</v>
      </c>
      <c r="W854" s="7">
        <v>7</v>
      </c>
      <c r="X854" s="7" t="s">
        <v>47</v>
      </c>
      <c r="Y854" s="7">
        <v>5</v>
      </c>
      <c r="Z854" s="7" t="s">
        <v>47</v>
      </c>
    </row>
    <row r="855" spans="1:26" x14ac:dyDescent="0.35">
      <c r="A855" s="7" t="s">
        <v>1491</v>
      </c>
      <c r="B855" s="8">
        <v>45958</v>
      </c>
      <c r="C855" s="7" t="s">
        <v>412</v>
      </c>
      <c r="D855" s="7" t="s">
        <v>89</v>
      </c>
      <c r="E855" s="7" t="s">
        <v>43</v>
      </c>
      <c r="F855" s="7">
        <v>59</v>
      </c>
      <c r="G855" s="7" t="s">
        <v>44</v>
      </c>
      <c r="H855" s="7" t="s">
        <v>31</v>
      </c>
      <c r="I855" s="7" t="s">
        <v>44</v>
      </c>
      <c r="J855" s="7" t="s">
        <v>112</v>
      </c>
      <c r="K855" s="7">
        <v>2</v>
      </c>
      <c r="L855" s="7">
        <v>20640</v>
      </c>
      <c r="M855" s="7">
        <v>0</v>
      </c>
      <c r="N855" s="7">
        <v>0</v>
      </c>
      <c r="O855" s="7">
        <v>7430.4</v>
      </c>
      <c r="P855" s="7">
        <v>97</v>
      </c>
      <c r="Q855" s="7">
        <v>48807.4</v>
      </c>
      <c r="R855" s="7" t="s">
        <v>45</v>
      </c>
      <c r="S855" s="7" t="s">
        <v>34</v>
      </c>
      <c r="T855" s="7" t="s">
        <v>35</v>
      </c>
      <c r="U855" s="7" t="s">
        <v>36</v>
      </c>
      <c r="V855" s="7" t="s">
        <v>37</v>
      </c>
      <c r="W855" s="7">
        <v>6</v>
      </c>
      <c r="X855" s="7" t="s">
        <v>47</v>
      </c>
      <c r="Y855" s="7">
        <v>1</v>
      </c>
      <c r="Z855" s="7" t="s">
        <v>47</v>
      </c>
    </row>
    <row r="856" spans="1:26" x14ac:dyDescent="0.35">
      <c r="A856" s="7" t="s">
        <v>1492</v>
      </c>
      <c r="B856" s="8">
        <v>46085</v>
      </c>
      <c r="C856" s="7" t="s">
        <v>1493</v>
      </c>
      <c r="D856" s="7" t="s">
        <v>28</v>
      </c>
      <c r="E856" s="7" t="s">
        <v>43</v>
      </c>
      <c r="F856" s="7">
        <v>47</v>
      </c>
      <c r="G856" s="7" t="s">
        <v>67</v>
      </c>
      <c r="H856" s="7" t="s">
        <v>68</v>
      </c>
      <c r="I856" s="7" t="s">
        <v>67</v>
      </c>
      <c r="J856" s="7" t="s">
        <v>32</v>
      </c>
      <c r="K856" s="7">
        <v>4</v>
      </c>
      <c r="L856" s="7">
        <v>32637</v>
      </c>
      <c r="M856" s="7">
        <v>15</v>
      </c>
      <c r="N856" s="7">
        <v>19582.2</v>
      </c>
      <c r="O856" s="7">
        <v>19973.84</v>
      </c>
      <c r="P856" s="7">
        <v>162</v>
      </c>
      <c r="Q856" s="7">
        <v>131101.64000000001</v>
      </c>
      <c r="R856" s="7" t="s">
        <v>45</v>
      </c>
      <c r="S856" s="7" t="s">
        <v>63</v>
      </c>
      <c r="T856" s="7" t="s">
        <v>70</v>
      </c>
      <c r="U856" s="7" t="s">
        <v>56</v>
      </c>
      <c r="V856" s="7" t="s">
        <v>57</v>
      </c>
      <c r="W856" s="7">
        <v>3</v>
      </c>
      <c r="X856" s="7" t="s">
        <v>38</v>
      </c>
      <c r="Y856" s="7">
        <v>4</v>
      </c>
      <c r="Z856" s="7" t="s">
        <v>91</v>
      </c>
    </row>
    <row r="857" spans="1:26" x14ac:dyDescent="0.35">
      <c r="A857" s="7" t="s">
        <v>1494</v>
      </c>
      <c r="B857" s="8">
        <v>46105</v>
      </c>
      <c r="C857" s="7" t="s">
        <v>1495</v>
      </c>
      <c r="D857" s="7" t="s">
        <v>108</v>
      </c>
      <c r="E857" s="7" t="s">
        <v>29</v>
      </c>
      <c r="F857" s="7">
        <v>18</v>
      </c>
      <c r="G857" s="7" t="s">
        <v>67</v>
      </c>
      <c r="H857" s="7" t="s">
        <v>68</v>
      </c>
      <c r="I857" s="7" t="s">
        <v>67</v>
      </c>
      <c r="J857" s="7" t="s">
        <v>75</v>
      </c>
      <c r="K857" s="7">
        <v>5</v>
      </c>
      <c r="L857" s="7">
        <v>30196</v>
      </c>
      <c r="M857" s="7">
        <v>5</v>
      </c>
      <c r="N857" s="7">
        <v>7549</v>
      </c>
      <c r="O857" s="7">
        <v>25817.58</v>
      </c>
      <c r="P857" s="7">
        <v>472</v>
      </c>
      <c r="Q857" s="7">
        <v>169720.58</v>
      </c>
      <c r="R857" s="7" t="s">
        <v>54</v>
      </c>
      <c r="S857" s="7" t="s">
        <v>63</v>
      </c>
      <c r="T857" s="7" t="s">
        <v>70</v>
      </c>
      <c r="U857" s="7" t="s">
        <v>56</v>
      </c>
      <c r="V857" s="7" t="s">
        <v>57</v>
      </c>
      <c r="W857" s="7">
        <v>6</v>
      </c>
      <c r="X857" s="7" t="s">
        <v>38</v>
      </c>
      <c r="Y857" s="7">
        <v>1</v>
      </c>
      <c r="Z857" s="7" t="s">
        <v>47</v>
      </c>
    </row>
    <row r="858" spans="1:26" x14ac:dyDescent="0.35">
      <c r="A858" s="7" t="s">
        <v>1496</v>
      </c>
      <c r="B858" s="8">
        <v>45844</v>
      </c>
      <c r="C858" s="7" t="s">
        <v>1497</v>
      </c>
      <c r="D858" s="7" t="s">
        <v>108</v>
      </c>
      <c r="E858" s="7" t="s">
        <v>43</v>
      </c>
      <c r="F858" s="7">
        <v>21</v>
      </c>
      <c r="G858" s="7" t="s">
        <v>94</v>
      </c>
      <c r="H858" s="7" t="s">
        <v>31</v>
      </c>
      <c r="I858" s="7" t="s">
        <v>94</v>
      </c>
      <c r="J858" s="7" t="s">
        <v>150</v>
      </c>
      <c r="K858" s="7">
        <v>2</v>
      </c>
      <c r="L858" s="7">
        <v>22407</v>
      </c>
      <c r="M858" s="7">
        <v>5</v>
      </c>
      <c r="N858" s="7">
        <v>2240.6999999999998</v>
      </c>
      <c r="O858" s="7">
        <v>7663.19</v>
      </c>
      <c r="P858" s="7">
        <v>46</v>
      </c>
      <c r="Q858" s="7">
        <v>50282.49</v>
      </c>
      <c r="R858" s="7" t="s">
        <v>54</v>
      </c>
      <c r="S858" s="7" t="s">
        <v>34</v>
      </c>
      <c r="T858" s="7" t="s">
        <v>95</v>
      </c>
      <c r="U858" s="7" t="s">
        <v>96</v>
      </c>
      <c r="V858" s="7" t="s">
        <v>57</v>
      </c>
      <c r="W858" s="7">
        <v>4</v>
      </c>
      <c r="X858" s="7" t="s">
        <v>38</v>
      </c>
      <c r="Y858" s="7">
        <v>1</v>
      </c>
      <c r="Z858" s="7" t="s">
        <v>47</v>
      </c>
    </row>
    <row r="859" spans="1:26" x14ac:dyDescent="0.35">
      <c r="A859" s="7" t="s">
        <v>1498</v>
      </c>
      <c r="B859" s="8">
        <v>45767</v>
      </c>
      <c r="C859" s="7" t="s">
        <v>1499</v>
      </c>
      <c r="D859" s="7" t="s">
        <v>28</v>
      </c>
      <c r="E859" s="7" t="s">
        <v>43</v>
      </c>
      <c r="F859" s="7">
        <v>25</v>
      </c>
      <c r="G859" s="7" t="s">
        <v>134</v>
      </c>
      <c r="H859" s="7" t="s">
        <v>31</v>
      </c>
      <c r="I859" s="7" t="s">
        <v>134</v>
      </c>
      <c r="J859" s="7" t="s">
        <v>125</v>
      </c>
      <c r="K859" s="7">
        <v>4</v>
      </c>
      <c r="L859" s="7">
        <v>21850</v>
      </c>
      <c r="M859" s="7">
        <v>15</v>
      </c>
      <c r="N859" s="7">
        <v>13110</v>
      </c>
      <c r="O859" s="7">
        <v>13372.2</v>
      </c>
      <c r="P859" s="7">
        <v>303</v>
      </c>
      <c r="Q859" s="7">
        <v>87965.2</v>
      </c>
      <c r="R859" s="7" t="s">
        <v>45</v>
      </c>
      <c r="S859" s="7" t="s">
        <v>34</v>
      </c>
      <c r="T859" s="7" t="s">
        <v>95</v>
      </c>
      <c r="U859" s="7" t="s">
        <v>96</v>
      </c>
      <c r="V859" s="7" t="s">
        <v>57</v>
      </c>
      <c r="W859" s="7">
        <v>9</v>
      </c>
      <c r="X859" s="7" t="s">
        <v>47</v>
      </c>
      <c r="Y859" s="7">
        <v>3</v>
      </c>
      <c r="Z859" s="7" t="s">
        <v>91</v>
      </c>
    </row>
    <row r="860" spans="1:26" x14ac:dyDescent="0.35">
      <c r="A860" s="7" t="s">
        <v>1500</v>
      </c>
      <c r="B860" s="8">
        <v>45927</v>
      </c>
      <c r="C860" s="7" t="s">
        <v>1501</v>
      </c>
      <c r="D860" s="7" t="s">
        <v>111</v>
      </c>
      <c r="E860" s="7" t="s">
        <v>29</v>
      </c>
      <c r="F860" s="7">
        <v>31</v>
      </c>
      <c r="G860" s="7" t="s">
        <v>90</v>
      </c>
      <c r="H860" s="7" t="s">
        <v>31</v>
      </c>
      <c r="I860" s="7" t="s">
        <v>90</v>
      </c>
      <c r="J860" s="7" t="s">
        <v>69</v>
      </c>
      <c r="K860" s="7">
        <v>1</v>
      </c>
      <c r="L860" s="7">
        <v>24965</v>
      </c>
      <c r="M860" s="7">
        <v>20</v>
      </c>
      <c r="N860" s="7">
        <v>4993</v>
      </c>
      <c r="O860" s="7">
        <v>3594.96</v>
      </c>
      <c r="P860" s="7">
        <v>431</v>
      </c>
      <c r="Q860" s="7">
        <v>23997.96</v>
      </c>
      <c r="R860" s="7" t="s">
        <v>33</v>
      </c>
      <c r="S860" s="7" t="s">
        <v>34</v>
      </c>
      <c r="T860" s="7" t="s">
        <v>70</v>
      </c>
      <c r="U860" s="7" t="s">
        <v>56</v>
      </c>
      <c r="V860" s="7" t="s">
        <v>57</v>
      </c>
      <c r="W860" s="7">
        <v>1</v>
      </c>
      <c r="X860" s="7" t="s">
        <v>47</v>
      </c>
      <c r="Y860" s="7">
        <v>1</v>
      </c>
      <c r="Z860" s="7" t="s">
        <v>39</v>
      </c>
    </row>
    <row r="861" spans="1:26" x14ac:dyDescent="0.35">
      <c r="A861" s="7" t="s">
        <v>1502</v>
      </c>
      <c r="B861" s="8">
        <v>45993</v>
      </c>
      <c r="C861" s="7" t="s">
        <v>553</v>
      </c>
      <c r="D861" s="7" t="s">
        <v>73</v>
      </c>
      <c r="E861" s="7" t="s">
        <v>43</v>
      </c>
      <c r="F861" s="7">
        <v>24</v>
      </c>
      <c r="G861" s="7" t="s">
        <v>134</v>
      </c>
      <c r="H861" s="7" t="s">
        <v>31</v>
      </c>
      <c r="I861" s="7" t="s">
        <v>134</v>
      </c>
      <c r="J861" s="7" t="s">
        <v>150</v>
      </c>
      <c r="K861" s="7">
        <v>2</v>
      </c>
      <c r="L861" s="7">
        <v>44956</v>
      </c>
      <c r="M861" s="7">
        <v>15</v>
      </c>
      <c r="N861" s="7">
        <v>13486.8</v>
      </c>
      <c r="O861" s="7">
        <v>13756.54</v>
      </c>
      <c r="P861" s="7">
        <v>136</v>
      </c>
      <c r="Q861" s="7">
        <v>90317.74</v>
      </c>
      <c r="R861" s="7" t="s">
        <v>54</v>
      </c>
      <c r="S861" s="7" t="s">
        <v>63</v>
      </c>
      <c r="T861" s="7" t="s">
        <v>35</v>
      </c>
      <c r="U861" s="7" t="s">
        <v>36</v>
      </c>
      <c r="V861" s="7" t="s">
        <v>37</v>
      </c>
      <c r="W861" s="7">
        <v>1</v>
      </c>
      <c r="X861" s="7" t="s">
        <v>38</v>
      </c>
      <c r="Y861" s="7">
        <v>2</v>
      </c>
      <c r="Z861" s="7" t="s">
        <v>39</v>
      </c>
    </row>
    <row r="862" spans="1:26" x14ac:dyDescent="0.35">
      <c r="A862" s="7" t="s">
        <v>1503</v>
      </c>
      <c r="B862" s="8">
        <v>45792</v>
      </c>
      <c r="C862" s="7" t="s">
        <v>1504</v>
      </c>
      <c r="D862" s="7" t="s">
        <v>111</v>
      </c>
      <c r="E862" s="7" t="s">
        <v>29</v>
      </c>
      <c r="F862" s="7">
        <v>57</v>
      </c>
      <c r="G862" s="7" t="s">
        <v>90</v>
      </c>
      <c r="H862" s="7" t="s">
        <v>31</v>
      </c>
      <c r="I862" s="7" t="s">
        <v>90</v>
      </c>
      <c r="J862" s="7" t="s">
        <v>32</v>
      </c>
      <c r="K862" s="7">
        <v>3</v>
      </c>
      <c r="L862" s="7">
        <v>42360</v>
      </c>
      <c r="M862" s="7">
        <v>15</v>
      </c>
      <c r="N862" s="7">
        <v>19062</v>
      </c>
      <c r="O862" s="7">
        <v>19443.240000000002</v>
      </c>
      <c r="P862" s="7">
        <v>46</v>
      </c>
      <c r="Q862" s="7">
        <v>127507.24</v>
      </c>
      <c r="R862" s="7" t="s">
        <v>45</v>
      </c>
      <c r="S862" s="7" t="s">
        <v>34</v>
      </c>
      <c r="T862" s="7" t="s">
        <v>70</v>
      </c>
      <c r="U862" s="7" t="s">
        <v>56</v>
      </c>
      <c r="V862" s="7" t="s">
        <v>57</v>
      </c>
      <c r="W862" s="7">
        <v>6</v>
      </c>
      <c r="X862" s="7" t="s">
        <v>47</v>
      </c>
      <c r="Y862" s="7">
        <v>1</v>
      </c>
      <c r="Z862" s="7" t="s">
        <v>91</v>
      </c>
    </row>
    <row r="863" spans="1:26" x14ac:dyDescent="0.35">
      <c r="A863" s="7" t="s">
        <v>1505</v>
      </c>
      <c r="B863" s="8">
        <v>46065</v>
      </c>
      <c r="C863" s="7" t="s">
        <v>1077</v>
      </c>
      <c r="D863" s="7" t="s">
        <v>61</v>
      </c>
      <c r="E863" s="7" t="s">
        <v>43</v>
      </c>
      <c r="F863" s="7">
        <v>39</v>
      </c>
      <c r="G863" s="7" t="s">
        <v>99</v>
      </c>
      <c r="H863" s="7" t="s">
        <v>52</v>
      </c>
      <c r="I863" s="7" t="s">
        <v>99</v>
      </c>
      <c r="J863" s="7" t="s">
        <v>62</v>
      </c>
      <c r="K863" s="7">
        <v>2</v>
      </c>
      <c r="L863" s="7">
        <v>26834</v>
      </c>
      <c r="M863" s="7">
        <v>20</v>
      </c>
      <c r="N863" s="7">
        <v>10733.6</v>
      </c>
      <c r="O863" s="7">
        <v>7728.19</v>
      </c>
      <c r="P863" s="7">
        <v>488</v>
      </c>
      <c r="Q863" s="7">
        <v>51150.59</v>
      </c>
      <c r="R863" s="7" t="s">
        <v>54</v>
      </c>
      <c r="S863" s="7" t="s">
        <v>34</v>
      </c>
      <c r="T863" s="7" t="s">
        <v>35</v>
      </c>
      <c r="U863" s="7" t="s">
        <v>36</v>
      </c>
      <c r="V863" s="7" t="s">
        <v>37</v>
      </c>
      <c r="W863" s="7">
        <v>8</v>
      </c>
      <c r="X863" s="7" t="s">
        <v>47</v>
      </c>
      <c r="Y863" s="7">
        <v>4</v>
      </c>
      <c r="Z863" s="7" t="s">
        <v>91</v>
      </c>
    </row>
    <row r="864" spans="1:26" x14ac:dyDescent="0.35">
      <c r="A864" s="7" t="s">
        <v>1506</v>
      </c>
      <c r="B864" s="8">
        <v>45801</v>
      </c>
      <c r="C864" s="7" t="s">
        <v>375</v>
      </c>
      <c r="D864" s="7" t="s">
        <v>111</v>
      </c>
      <c r="E864" s="7" t="s">
        <v>43</v>
      </c>
      <c r="F864" s="7">
        <v>52</v>
      </c>
      <c r="G864" s="7" t="s">
        <v>44</v>
      </c>
      <c r="H864" s="7" t="s">
        <v>31</v>
      </c>
      <c r="I864" s="7" t="s">
        <v>44</v>
      </c>
      <c r="J864" s="7" t="s">
        <v>32</v>
      </c>
      <c r="K864" s="7">
        <v>4</v>
      </c>
      <c r="L864" s="7">
        <v>43417</v>
      </c>
      <c r="M864" s="7">
        <v>20</v>
      </c>
      <c r="N864" s="7">
        <v>34733.599999999999</v>
      </c>
      <c r="O864" s="7">
        <v>25008.19</v>
      </c>
      <c r="P864" s="7">
        <v>360</v>
      </c>
      <c r="Q864" s="7">
        <v>164302.59</v>
      </c>
      <c r="R864" s="7" t="s">
        <v>33</v>
      </c>
      <c r="S864" s="7" t="s">
        <v>63</v>
      </c>
      <c r="T864" s="7" t="s">
        <v>35</v>
      </c>
      <c r="U864" s="7" t="s">
        <v>36</v>
      </c>
      <c r="V864" s="7" t="s">
        <v>37</v>
      </c>
      <c r="W864" s="7">
        <v>5</v>
      </c>
      <c r="X864" s="7" t="s">
        <v>38</v>
      </c>
      <c r="Y864" s="7">
        <v>1</v>
      </c>
      <c r="Z864" s="7" t="s">
        <v>91</v>
      </c>
    </row>
    <row r="865" spans="1:26" x14ac:dyDescent="0.35">
      <c r="A865" s="7" t="s">
        <v>1507</v>
      </c>
      <c r="B865" s="8">
        <v>46078</v>
      </c>
      <c r="C865" s="7" t="s">
        <v>1508</v>
      </c>
      <c r="D865" s="7" t="s">
        <v>108</v>
      </c>
      <c r="E865" s="7" t="s">
        <v>29</v>
      </c>
      <c r="F865" s="7">
        <v>33</v>
      </c>
      <c r="G865" s="7" t="s">
        <v>67</v>
      </c>
      <c r="H865" s="7" t="s">
        <v>68</v>
      </c>
      <c r="I865" s="7" t="s">
        <v>67</v>
      </c>
      <c r="J865" s="7" t="s">
        <v>75</v>
      </c>
      <c r="K865" s="7">
        <v>5</v>
      </c>
      <c r="L865" s="7">
        <v>36728</v>
      </c>
      <c r="M865" s="7">
        <v>10</v>
      </c>
      <c r="N865" s="7">
        <v>18364</v>
      </c>
      <c r="O865" s="7">
        <v>29749.68</v>
      </c>
      <c r="P865" s="7">
        <v>119</v>
      </c>
      <c r="Q865" s="7">
        <v>195144.68</v>
      </c>
      <c r="R865" s="7" t="s">
        <v>54</v>
      </c>
      <c r="S865" s="7" t="s">
        <v>63</v>
      </c>
      <c r="T865" s="7" t="s">
        <v>103</v>
      </c>
      <c r="U865" s="7" t="s">
        <v>103</v>
      </c>
      <c r="V865" s="7" t="s">
        <v>57</v>
      </c>
      <c r="W865" s="7">
        <v>1</v>
      </c>
      <c r="X865" s="7" t="s">
        <v>47</v>
      </c>
      <c r="Y865" s="7">
        <v>4</v>
      </c>
      <c r="Z865" s="7" t="s">
        <v>39</v>
      </c>
    </row>
    <row r="866" spans="1:26" x14ac:dyDescent="0.35">
      <c r="A866" s="7" t="s">
        <v>1509</v>
      </c>
      <c r="B866" s="8">
        <v>45792</v>
      </c>
      <c r="C866" s="7" t="s">
        <v>1291</v>
      </c>
      <c r="D866" s="7" t="s">
        <v>108</v>
      </c>
      <c r="E866" s="7" t="s">
        <v>29</v>
      </c>
      <c r="F866" s="7">
        <v>25</v>
      </c>
      <c r="G866" s="7" t="s">
        <v>94</v>
      </c>
      <c r="H866" s="7" t="s">
        <v>31</v>
      </c>
      <c r="I866" s="7" t="s">
        <v>94</v>
      </c>
      <c r="J866" s="7" t="s">
        <v>125</v>
      </c>
      <c r="K866" s="7">
        <v>1</v>
      </c>
      <c r="L866" s="7">
        <v>41533</v>
      </c>
      <c r="M866" s="7">
        <v>0</v>
      </c>
      <c r="N866" s="7">
        <v>0</v>
      </c>
      <c r="O866" s="7">
        <v>7475.94</v>
      </c>
      <c r="P866" s="7">
        <v>229</v>
      </c>
      <c r="Q866" s="7">
        <v>49237.94</v>
      </c>
      <c r="R866" s="7" t="s">
        <v>83</v>
      </c>
      <c r="S866" s="7" t="s">
        <v>34</v>
      </c>
      <c r="T866" s="7" t="s">
        <v>46</v>
      </c>
      <c r="U866" s="7" t="s">
        <v>36</v>
      </c>
      <c r="V866" s="7" t="s">
        <v>37</v>
      </c>
      <c r="W866" s="7">
        <v>2</v>
      </c>
      <c r="X866" s="7" t="s">
        <v>47</v>
      </c>
      <c r="Y866" s="7">
        <v>5</v>
      </c>
      <c r="Z866" s="7" t="s">
        <v>91</v>
      </c>
    </row>
    <row r="867" spans="1:26" x14ac:dyDescent="0.35">
      <c r="A867" s="7" t="s">
        <v>1510</v>
      </c>
      <c r="B867" s="8">
        <v>46116</v>
      </c>
      <c r="C867" s="7" t="s">
        <v>1511</v>
      </c>
      <c r="D867" s="7" t="s">
        <v>28</v>
      </c>
      <c r="E867" s="7" t="s">
        <v>29</v>
      </c>
      <c r="F867" s="7">
        <v>55</v>
      </c>
      <c r="G867" s="7" t="s">
        <v>90</v>
      </c>
      <c r="H867" s="7" t="s">
        <v>31</v>
      </c>
      <c r="I867" s="7" t="s">
        <v>90</v>
      </c>
      <c r="J867" s="7" t="s">
        <v>112</v>
      </c>
      <c r="K867" s="7">
        <v>5</v>
      </c>
      <c r="L867" s="7">
        <v>30419</v>
      </c>
      <c r="M867" s="7">
        <v>10</v>
      </c>
      <c r="N867" s="7">
        <v>15209.5</v>
      </c>
      <c r="O867" s="7">
        <v>24639.39</v>
      </c>
      <c r="P867" s="7">
        <v>45</v>
      </c>
      <c r="Q867" s="7">
        <v>161569.89000000001</v>
      </c>
      <c r="R867" s="7" t="s">
        <v>45</v>
      </c>
      <c r="S867" s="7" t="s">
        <v>34</v>
      </c>
      <c r="T867" s="7" t="s">
        <v>46</v>
      </c>
      <c r="U867" s="7" t="s">
        <v>36</v>
      </c>
      <c r="V867" s="7" t="s">
        <v>37</v>
      </c>
      <c r="W867" s="7">
        <v>3</v>
      </c>
      <c r="X867" s="7" t="s">
        <v>38</v>
      </c>
      <c r="Y867" s="7">
        <v>4</v>
      </c>
      <c r="Z867" s="7" t="s">
        <v>91</v>
      </c>
    </row>
    <row r="868" spans="1:26" x14ac:dyDescent="0.35">
      <c r="A868" s="7" t="s">
        <v>1512</v>
      </c>
      <c r="B868" s="8">
        <v>45774</v>
      </c>
      <c r="C868" s="7" t="s">
        <v>1513</v>
      </c>
      <c r="D868" s="7" t="s">
        <v>73</v>
      </c>
      <c r="E868" s="7" t="s">
        <v>43</v>
      </c>
      <c r="F868" s="7">
        <v>24</v>
      </c>
      <c r="G868" s="7" t="s">
        <v>74</v>
      </c>
      <c r="H868" s="7" t="s">
        <v>31</v>
      </c>
      <c r="I868" s="7" t="s">
        <v>74</v>
      </c>
      <c r="J868" s="7" t="s">
        <v>102</v>
      </c>
      <c r="K868" s="7">
        <v>3</v>
      </c>
      <c r="L868" s="7">
        <v>41505</v>
      </c>
      <c r="M868" s="7">
        <v>20</v>
      </c>
      <c r="N868" s="7">
        <v>24903</v>
      </c>
      <c r="O868" s="7">
        <v>17930.16</v>
      </c>
      <c r="P868" s="7">
        <v>297</v>
      </c>
      <c r="Q868" s="7">
        <v>117839.16</v>
      </c>
      <c r="R868" s="7" t="s">
        <v>33</v>
      </c>
      <c r="S868" s="7" t="s">
        <v>63</v>
      </c>
      <c r="T868" s="7" t="s">
        <v>35</v>
      </c>
      <c r="U868" s="7" t="s">
        <v>36</v>
      </c>
      <c r="V868" s="7" t="s">
        <v>37</v>
      </c>
      <c r="W868" s="7">
        <v>1</v>
      </c>
      <c r="X868" s="7" t="s">
        <v>38</v>
      </c>
      <c r="Y868" s="7">
        <v>3</v>
      </c>
      <c r="Z868" s="7" t="s">
        <v>39</v>
      </c>
    </row>
    <row r="869" spans="1:26" x14ac:dyDescent="0.35">
      <c r="A869" s="7" t="s">
        <v>1514</v>
      </c>
      <c r="B869" s="8">
        <v>45759</v>
      </c>
      <c r="C869" s="7" t="s">
        <v>1515</v>
      </c>
      <c r="D869" s="7" t="s">
        <v>42</v>
      </c>
      <c r="E869" s="7" t="s">
        <v>29</v>
      </c>
      <c r="F869" s="7">
        <v>49</v>
      </c>
      <c r="G869" s="7" t="s">
        <v>51</v>
      </c>
      <c r="H869" s="7" t="s">
        <v>52</v>
      </c>
      <c r="I869" s="7" t="s">
        <v>51</v>
      </c>
      <c r="J869" s="7" t="s">
        <v>32</v>
      </c>
      <c r="K869" s="7">
        <v>3</v>
      </c>
      <c r="L869" s="7">
        <v>5310</v>
      </c>
      <c r="M869" s="7">
        <v>10</v>
      </c>
      <c r="N869" s="7">
        <v>1593</v>
      </c>
      <c r="O869" s="7">
        <v>2580.66</v>
      </c>
      <c r="P869" s="7">
        <v>400</v>
      </c>
      <c r="Q869" s="7">
        <v>17317.66</v>
      </c>
      <c r="R869" s="7" t="s">
        <v>33</v>
      </c>
      <c r="S869" s="7" t="s">
        <v>63</v>
      </c>
      <c r="T869" s="7" t="s">
        <v>103</v>
      </c>
      <c r="U869" s="7" t="s">
        <v>103</v>
      </c>
      <c r="V869" s="7" t="s">
        <v>57</v>
      </c>
      <c r="W869" s="7">
        <v>6</v>
      </c>
      <c r="X869" s="7" t="s">
        <v>38</v>
      </c>
      <c r="Y869" s="7">
        <v>5</v>
      </c>
      <c r="Z869" s="7" t="s">
        <v>47</v>
      </c>
    </row>
    <row r="870" spans="1:26" x14ac:dyDescent="0.35">
      <c r="A870" s="7" t="s">
        <v>1516</v>
      </c>
      <c r="B870" s="8">
        <v>46012</v>
      </c>
      <c r="C870" s="7" t="s">
        <v>239</v>
      </c>
      <c r="D870" s="7" t="s">
        <v>108</v>
      </c>
      <c r="E870" s="7" t="s">
        <v>43</v>
      </c>
      <c r="F870" s="7">
        <v>32</v>
      </c>
      <c r="G870" s="7" t="s">
        <v>134</v>
      </c>
      <c r="H870" s="7" t="s">
        <v>31</v>
      </c>
      <c r="I870" s="7" t="s">
        <v>134</v>
      </c>
      <c r="J870" s="7" t="s">
        <v>150</v>
      </c>
      <c r="K870" s="7">
        <v>4</v>
      </c>
      <c r="L870" s="7">
        <v>14528</v>
      </c>
      <c r="M870" s="7">
        <v>20</v>
      </c>
      <c r="N870" s="7">
        <v>11622.4</v>
      </c>
      <c r="O870" s="7">
        <v>8368.1299999999992</v>
      </c>
      <c r="P870" s="7">
        <v>121</v>
      </c>
      <c r="Q870" s="7">
        <v>54978.73</v>
      </c>
      <c r="R870" s="7" t="s">
        <v>45</v>
      </c>
      <c r="S870" s="7" t="s">
        <v>34</v>
      </c>
      <c r="T870" s="7" t="s">
        <v>55</v>
      </c>
      <c r="U870" s="7" t="s">
        <v>56</v>
      </c>
      <c r="V870" s="7" t="s">
        <v>57</v>
      </c>
      <c r="W870" s="7">
        <v>7</v>
      </c>
      <c r="X870" s="7" t="s">
        <v>38</v>
      </c>
      <c r="Y870" s="7">
        <v>5</v>
      </c>
      <c r="Z870" s="7" t="s">
        <v>58</v>
      </c>
    </row>
    <row r="871" spans="1:26" x14ac:dyDescent="0.35">
      <c r="A871" s="7" t="s">
        <v>1517</v>
      </c>
      <c r="B871" s="8">
        <v>45890</v>
      </c>
      <c r="C871" s="7" t="s">
        <v>1518</v>
      </c>
      <c r="D871" s="7" t="s">
        <v>61</v>
      </c>
      <c r="E871" s="7" t="s">
        <v>43</v>
      </c>
      <c r="F871" s="7">
        <v>34</v>
      </c>
      <c r="G871" s="7" t="s">
        <v>99</v>
      </c>
      <c r="H871" s="7" t="s">
        <v>52</v>
      </c>
      <c r="I871" s="7" t="s">
        <v>99</v>
      </c>
      <c r="J871" s="7" t="s">
        <v>150</v>
      </c>
      <c r="K871" s="7">
        <v>4</v>
      </c>
      <c r="L871" s="7">
        <v>29992</v>
      </c>
      <c r="M871" s="7">
        <v>5</v>
      </c>
      <c r="N871" s="7">
        <v>5998.4</v>
      </c>
      <c r="O871" s="7">
        <v>20514.53</v>
      </c>
      <c r="P871" s="7">
        <v>338</v>
      </c>
      <c r="Q871" s="7">
        <v>134822.13</v>
      </c>
      <c r="R871" s="7" t="s">
        <v>83</v>
      </c>
      <c r="S871" s="7" t="s">
        <v>63</v>
      </c>
      <c r="T871" s="7" t="s">
        <v>70</v>
      </c>
      <c r="U871" s="7" t="s">
        <v>56</v>
      </c>
      <c r="V871" s="7" t="s">
        <v>57</v>
      </c>
      <c r="W871" s="7">
        <v>4</v>
      </c>
      <c r="X871" s="7" t="s">
        <v>47</v>
      </c>
      <c r="Y871" s="7">
        <v>2</v>
      </c>
      <c r="Z871" s="7" t="s">
        <v>58</v>
      </c>
    </row>
    <row r="872" spans="1:26" x14ac:dyDescent="0.35">
      <c r="A872" s="7" t="s">
        <v>1519</v>
      </c>
      <c r="B872" s="8">
        <v>46009</v>
      </c>
      <c r="C872" s="7" t="s">
        <v>445</v>
      </c>
      <c r="D872" s="7" t="s">
        <v>50</v>
      </c>
      <c r="E872" s="7" t="s">
        <v>29</v>
      </c>
      <c r="F872" s="7">
        <v>28</v>
      </c>
      <c r="G872" s="7" t="s">
        <v>44</v>
      </c>
      <c r="H872" s="7" t="s">
        <v>31</v>
      </c>
      <c r="I872" s="7" t="s">
        <v>44</v>
      </c>
      <c r="J872" s="7" t="s">
        <v>150</v>
      </c>
      <c r="K872" s="7">
        <v>4</v>
      </c>
      <c r="L872" s="7">
        <v>29117</v>
      </c>
      <c r="M872" s="7">
        <v>15</v>
      </c>
      <c r="N872" s="7">
        <v>17470.2</v>
      </c>
      <c r="O872" s="7">
        <v>17819.599999999999</v>
      </c>
      <c r="P872" s="7">
        <v>300</v>
      </c>
      <c r="Q872" s="7">
        <v>117117.4</v>
      </c>
      <c r="R872" s="7" t="s">
        <v>45</v>
      </c>
      <c r="S872" s="7" t="s">
        <v>34</v>
      </c>
      <c r="T872" s="7" t="s">
        <v>46</v>
      </c>
      <c r="U872" s="7" t="s">
        <v>36</v>
      </c>
      <c r="V872" s="7" t="s">
        <v>37</v>
      </c>
      <c r="W872" s="7">
        <v>9</v>
      </c>
      <c r="X872" s="7" t="s">
        <v>38</v>
      </c>
      <c r="Y872" s="7">
        <v>5</v>
      </c>
      <c r="Z872" s="7" t="s">
        <v>58</v>
      </c>
    </row>
    <row r="873" spans="1:26" x14ac:dyDescent="0.35">
      <c r="A873" s="7" t="s">
        <v>1520</v>
      </c>
      <c r="B873" s="8">
        <v>45983</v>
      </c>
      <c r="C873" s="7" t="s">
        <v>1521</v>
      </c>
      <c r="D873" s="7" t="s">
        <v>28</v>
      </c>
      <c r="E873" s="7" t="s">
        <v>29</v>
      </c>
      <c r="F873" s="7">
        <v>32</v>
      </c>
      <c r="G873" s="7" t="s">
        <v>44</v>
      </c>
      <c r="H873" s="7" t="s">
        <v>31</v>
      </c>
      <c r="I873" s="7" t="s">
        <v>44</v>
      </c>
      <c r="J873" s="7" t="s">
        <v>32</v>
      </c>
      <c r="K873" s="7">
        <v>1</v>
      </c>
      <c r="L873" s="7">
        <v>6441</v>
      </c>
      <c r="M873" s="7">
        <v>20</v>
      </c>
      <c r="N873" s="7">
        <v>1288.2</v>
      </c>
      <c r="O873" s="7">
        <v>927.5</v>
      </c>
      <c r="P873" s="7">
        <v>124</v>
      </c>
      <c r="Q873" s="7">
        <v>6204.3</v>
      </c>
      <c r="R873" s="7" t="s">
        <v>45</v>
      </c>
      <c r="S873" s="7" t="s">
        <v>34</v>
      </c>
      <c r="T873" s="7" t="s">
        <v>76</v>
      </c>
      <c r="U873" s="7" t="s">
        <v>77</v>
      </c>
      <c r="V873" s="7" t="s">
        <v>57</v>
      </c>
      <c r="W873" s="7">
        <v>7</v>
      </c>
      <c r="X873" s="7" t="s">
        <v>38</v>
      </c>
      <c r="Y873" s="7">
        <v>3</v>
      </c>
      <c r="Z873" s="7" t="s">
        <v>91</v>
      </c>
    </row>
    <row r="874" spans="1:26" x14ac:dyDescent="0.35">
      <c r="A874" s="7" t="s">
        <v>1522</v>
      </c>
      <c r="B874" s="8">
        <v>45844</v>
      </c>
      <c r="C874" s="7" t="s">
        <v>1124</v>
      </c>
      <c r="D874" s="7" t="s">
        <v>66</v>
      </c>
      <c r="E874" s="7" t="s">
        <v>29</v>
      </c>
      <c r="F874" s="7">
        <v>25</v>
      </c>
      <c r="G874" s="7" t="s">
        <v>67</v>
      </c>
      <c r="H874" s="7" t="s">
        <v>68</v>
      </c>
      <c r="I874" s="7" t="s">
        <v>67</v>
      </c>
      <c r="J874" s="7" t="s">
        <v>112</v>
      </c>
      <c r="K874" s="7">
        <v>3</v>
      </c>
      <c r="L874" s="7">
        <v>23228</v>
      </c>
      <c r="M874" s="7">
        <v>15</v>
      </c>
      <c r="N874" s="7">
        <v>10452.6</v>
      </c>
      <c r="O874" s="7">
        <v>10661.65</v>
      </c>
      <c r="P874" s="7">
        <v>74</v>
      </c>
      <c r="Q874" s="7">
        <v>69967.05</v>
      </c>
      <c r="R874" s="7" t="s">
        <v>54</v>
      </c>
      <c r="S874" s="7" t="s">
        <v>63</v>
      </c>
      <c r="T874" s="7" t="s">
        <v>84</v>
      </c>
      <c r="U874" s="7" t="s">
        <v>85</v>
      </c>
      <c r="V874" s="7" t="s">
        <v>86</v>
      </c>
      <c r="W874" s="7">
        <v>4</v>
      </c>
      <c r="X874" s="7" t="s">
        <v>47</v>
      </c>
      <c r="Y874" s="7">
        <v>2</v>
      </c>
      <c r="Z874" s="7" t="s">
        <v>47</v>
      </c>
    </row>
    <row r="875" spans="1:26" x14ac:dyDescent="0.35">
      <c r="A875" s="7" t="s">
        <v>1523</v>
      </c>
      <c r="B875" s="8">
        <v>46090</v>
      </c>
      <c r="C875" s="7" t="s">
        <v>515</v>
      </c>
      <c r="D875" s="7" t="s">
        <v>89</v>
      </c>
      <c r="E875" s="7" t="s">
        <v>29</v>
      </c>
      <c r="F875" s="7">
        <v>53</v>
      </c>
      <c r="G875" s="7" t="s">
        <v>30</v>
      </c>
      <c r="H875" s="7" t="s">
        <v>31</v>
      </c>
      <c r="I875" s="7" t="s">
        <v>30</v>
      </c>
      <c r="J875" s="7" t="s">
        <v>62</v>
      </c>
      <c r="K875" s="7">
        <v>5</v>
      </c>
      <c r="L875" s="7">
        <v>13705</v>
      </c>
      <c r="M875" s="7">
        <v>20</v>
      </c>
      <c r="N875" s="7">
        <v>13705</v>
      </c>
      <c r="O875" s="7">
        <v>9867.6</v>
      </c>
      <c r="P875" s="7">
        <v>26</v>
      </c>
      <c r="Q875" s="7">
        <v>64713.599999999999</v>
      </c>
      <c r="R875" s="7" t="s">
        <v>33</v>
      </c>
      <c r="S875" s="7" t="s">
        <v>34</v>
      </c>
      <c r="T875" s="7" t="s">
        <v>76</v>
      </c>
      <c r="U875" s="7" t="s">
        <v>77</v>
      </c>
      <c r="V875" s="7" t="s">
        <v>57</v>
      </c>
      <c r="W875" s="7">
        <v>4</v>
      </c>
      <c r="X875" s="7" t="s">
        <v>47</v>
      </c>
      <c r="Y875" s="7">
        <v>3</v>
      </c>
      <c r="Z875" s="7" t="s">
        <v>91</v>
      </c>
    </row>
    <row r="876" spans="1:26" x14ac:dyDescent="0.35">
      <c r="A876" s="7" t="s">
        <v>1524</v>
      </c>
      <c r="B876" s="8">
        <v>46055</v>
      </c>
      <c r="C876" s="7" t="s">
        <v>669</v>
      </c>
      <c r="D876" s="7" t="s">
        <v>42</v>
      </c>
      <c r="E876" s="7" t="s">
        <v>29</v>
      </c>
      <c r="F876" s="7">
        <v>38</v>
      </c>
      <c r="G876" s="7" t="s">
        <v>67</v>
      </c>
      <c r="H876" s="7" t="s">
        <v>68</v>
      </c>
      <c r="I876" s="7" t="s">
        <v>67</v>
      </c>
      <c r="J876" s="7" t="s">
        <v>62</v>
      </c>
      <c r="K876" s="7">
        <v>2</v>
      </c>
      <c r="L876" s="7">
        <v>48561</v>
      </c>
      <c r="M876" s="7">
        <v>20</v>
      </c>
      <c r="N876" s="7">
        <v>19424.400000000001</v>
      </c>
      <c r="O876" s="7">
        <v>13985.57</v>
      </c>
      <c r="P876" s="7">
        <v>179</v>
      </c>
      <c r="Q876" s="7">
        <v>91862.17</v>
      </c>
      <c r="R876" s="7" t="s">
        <v>45</v>
      </c>
      <c r="S876" s="7" t="s">
        <v>34</v>
      </c>
      <c r="T876" s="7" t="s">
        <v>84</v>
      </c>
      <c r="U876" s="7" t="s">
        <v>85</v>
      </c>
      <c r="V876" s="7" t="s">
        <v>86</v>
      </c>
      <c r="W876" s="7">
        <v>1</v>
      </c>
      <c r="X876" s="7" t="s">
        <v>47</v>
      </c>
      <c r="Y876" s="7">
        <v>2</v>
      </c>
      <c r="Z876" s="7" t="s">
        <v>58</v>
      </c>
    </row>
    <row r="877" spans="1:26" x14ac:dyDescent="0.35">
      <c r="A877" s="7" t="s">
        <v>1525</v>
      </c>
      <c r="B877" s="8">
        <v>45839</v>
      </c>
      <c r="C877" s="7" t="s">
        <v>1526</v>
      </c>
      <c r="D877" s="7" t="s">
        <v>108</v>
      </c>
      <c r="E877" s="7" t="s">
        <v>43</v>
      </c>
      <c r="F877" s="7">
        <v>28</v>
      </c>
      <c r="G877" s="7" t="s">
        <v>51</v>
      </c>
      <c r="H877" s="7" t="s">
        <v>52</v>
      </c>
      <c r="I877" s="7" t="s">
        <v>51</v>
      </c>
      <c r="J877" s="7" t="s">
        <v>125</v>
      </c>
      <c r="K877" s="7">
        <v>2</v>
      </c>
      <c r="L877" s="7">
        <v>17048</v>
      </c>
      <c r="M877" s="7">
        <v>10</v>
      </c>
      <c r="N877" s="7">
        <v>3409.6</v>
      </c>
      <c r="O877" s="7">
        <v>5523.55</v>
      </c>
      <c r="P877" s="7">
        <v>126</v>
      </c>
      <c r="Q877" s="7">
        <v>36335.949999999997</v>
      </c>
      <c r="R877" s="7" t="s">
        <v>33</v>
      </c>
      <c r="S877" s="7" t="s">
        <v>63</v>
      </c>
      <c r="T877" s="7" t="s">
        <v>76</v>
      </c>
      <c r="U877" s="7" t="s">
        <v>77</v>
      </c>
      <c r="V877" s="7" t="s">
        <v>57</v>
      </c>
      <c r="W877" s="7">
        <v>6</v>
      </c>
      <c r="X877" s="7" t="s">
        <v>38</v>
      </c>
      <c r="Y877" s="7">
        <v>2</v>
      </c>
      <c r="Z877" s="7" t="s">
        <v>39</v>
      </c>
    </row>
    <row r="878" spans="1:26" x14ac:dyDescent="0.35">
      <c r="A878" s="7" t="s">
        <v>1527</v>
      </c>
      <c r="B878" s="8">
        <v>46092</v>
      </c>
      <c r="C878" s="7" t="s">
        <v>1528</v>
      </c>
      <c r="D878" s="7" t="s">
        <v>61</v>
      </c>
      <c r="E878" s="7" t="s">
        <v>29</v>
      </c>
      <c r="F878" s="7">
        <v>55</v>
      </c>
      <c r="G878" s="7" t="s">
        <v>44</v>
      </c>
      <c r="H878" s="7" t="s">
        <v>31</v>
      </c>
      <c r="I878" s="7" t="s">
        <v>44</v>
      </c>
      <c r="J878" s="7" t="s">
        <v>125</v>
      </c>
      <c r="K878" s="7">
        <v>2</v>
      </c>
      <c r="L878" s="7">
        <v>46981</v>
      </c>
      <c r="M878" s="7">
        <v>0</v>
      </c>
      <c r="N878" s="7">
        <v>0</v>
      </c>
      <c r="O878" s="7">
        <v>16913.16</v>
      </c>
      <c r="P878" s="7">
        <v>252</v>
      </c>
      <c r="Q878" s="7">
        <v>111127.16</v>
      </c>
      <c r="R878" s="7" t="s">
        <v>83</v>
      </c>
      <c r="S878" s="7" t="s">
        <v>34</v>
      </c>
      <c r="T878" s="7" t="s">
        <v>35</v>
      </c>
      <c r="U878" s="7" t="s">
        <v>36</v>
      </c>
      <c r="V878" s="7" t="s">
        <v>37</v>
      </c>
      <c r="W878" s="7">
        <v>4</v>
      </c>
      <c r="X878" s="7" t="s">
        <v>47</v>
      </c>
      <c r="Y878" s="7">
        <v>1</v>
      </c>
      <c r="Z878" s="7" t="s">
        <v>39</v>
      </c>
    </row>
    <row r="879" spans="1:26" x14ac:dyDescent="0.35">
      <c r="A879" s="7" t="s">
        <v>1529</v>
      </c>
      <c r="B879" s="8">
        <v>45892</v>
      </c>
      <c r="C879" s="7" t="s">
        <v>160</v>
      </c>
      <c r="D879" s="7" t="s">
        <v>73</v>
      </c>
      <c r="E879" s="7" t="s">
        <v>29</v>
      </c>
      <c r="F879" s="7">
        <v>59</v>
      </c>
      <c r="G879" s="7" t="s">
        <v>74</v>
      </c>
      <c r="H879" s="7" t="s">
        <v>31</v>
      </c>
      <c r="I879" s="7" t="s">
        <v>74</v>
      </c>
      <c r="J879" s="7" t="s">
        <v>125</v>
      </c>
      <c r="K879" s="7">
        <v>3</v>
      </c>
      <c r="L879" s="7">
        <v>42665</v>
      </c>
      <c r="M879" s="7">
        <v>10</v>
      </c>
      <c r="N879" s="7">
        <v>12799.5</v>
      </c>
      <c r="O879" s="7">
        <v>20735.189999999999</v>
      </c>
      <c r="P879" s="7">
        <v>452</v>
      </c>
      <c r="Q879" s="7">
        <v>136382.69</v>
      </c>
      <c r="R879" s="7" t="s">
        <v>33</v>
      </c>
      <c r="S879" s="7" t="s">
        <v>63</v>
      </c>
      <c r="T879" s="7" t="s">
        <v>103</v>
      </c>
      <c r="U879" s="7" t="s">
        <v>103</v>
      </c>
      <c r="V879" s="7" t="s">
        <v>57</v>
      </c>
      <c r="W879" s="7">
        <v>1</v>
      </c>
      <c r="X879" s="7" t="s">
        <v>38</v>
      </c>
      <c r="Y879" s="7">
        <v>3</v>
      </c>
      <c r="Z879" s="7" t="s">
        <v>58</v>
      </c>
    </row>
    <row r="880" spans="1:26" x14ac:dyDescent="0.35">
      <c r="A880" s="7" t="s">
        <v>1530</v>
      </c>
      <c r="B880" s="8">
        <v>46045</v>
      </c>
      <c r="C880" s="7" t="s">
        <v>1531</v>
      </c>
      <c r="D880" s="7" t="s">
        <v>73</v>
      </c>
      <c r="E880" s="7" t="s">
        <v>29</v>
      </c>
      <c r="F880" s="7">
        <v>42</v>
      </c>
      <c r="G880" s="7" t="s">
        <v>74</v>
      </c>
      <c r="H880" s="7" t="s">
        <v>31</v>
      </c>
      <c r="I880" s="7" t="s">
        <v>74</v>
      </c>
      <c r="J880" s="7" t="s">
        <v>150</v>
      </c>
      <c r="K880" s="7">
        <v>3</v>
      </c>
      <c r="L880" s="7">
        <v>33362</v>
      </c>
      <c r="M880" s="7">
        <v>0</v>
      </c>
      <c r="N880" s="7">
        <v>0</v>
      </c>
      <c r="O880" s="7">
        <v>18015.48</v>
      </c>
      <c r="P880" s="7">
        <v>429</v>
      </c>
      <c r="Q880" s="7">
        <v>118530.48</v>
      </c>
      <c r="R880" s="7" t="s">
        <v>33</v>
      </c>
      <c r="S880" s="7" t="s">
        <v>63</v>
      </c>
      <c r="T880" s="7" t="s">
        <v>95</v>
      </c>
      <c r="U880" s="7" t="s">
        <v>96</v>
      </c>
      <c r="V880" s="7" t="s">
        <v>57</v>
      </c>
      <c r="W880" s="7">
        <v>1</v>
      </c>
      <c r="X880" s="7" t="s">
        <v>38</v>
      </c>
      <c r="Y880" s="7">
        <v>2</v>
      </c>
      <c r="Z880" s="7" t="s">
        <v>47</v>
      </c>
    </row>
    <row r="881" spans="1:26" x14ac:dyDescent="0.35">
      <c r="A881" s="7" t="s">
        <v>1532</v>
      </c>
      <c r="B881" s="8">
        <v>45893</v>
      </c>
      <c r="C881" s="7" t="s">
        <v>477</v>
      </c>
      <c r="D881" s="7" t="s">
        <v>111</v>
      </c>
      <c r="E881" s="7" t="s">
        <v>29</v>
      </c>
      <c r="F881" s="7">
        <v>45</v>
      </c>
      <c r="G881" s="7" t="s">
        <v>134</v>
      </c>
      <c r="H881" s="7" t="s">
        <v>31</v>
      </c>
      <c r="I881" s="7" t="s">
        <v>134</v>
      </c>
      <c r="J881" s="7" t="s">
        <v>75</v>
      </c>
      <c r="K881" s="7">
        <v>1</v>
      </c>
      <c r="L881" s="7">
        <v>4860</v>
      </c>
      <c r="M881" s="7">
        <v>10</v>
      </c>
      <c r="N881" s="7">
        <v>486</v>
      </c>
      <c r="O881" s="7">
        <v>787.32</v>
      </c>
      <c r="P881" s="7">
        <v>245</v>
      </c>
      <c r="Q881" s="7">
        <v>5406.32</v>
      </c>
      <c r="R881" s="7" t="s">
        <v>33</v>
      </c>
      <c r="S881" s="7" t="s">
        <v>63</v>
      </c>
      <c r="T881" s="7" t="s">
        <v>103</v>
      </c>
      <c r="U881" s="7" t="s">
        <v>103</v>
      </c>
      <c r="V881" s="7" t="s">
        <v>57</v>
      </c>
      <c r="W881" s="7">
        <v>9</v>
      </c>
      <c r="X881" s="7" t="s">
        <v>47</v>
      </c>
      <c r="Y881" s="7">
        <v>5</v>
      </c>
      <c r="Z881" s="7" t="s">
        <v>58</v>
      </c>
    </row>
    <row r="882" spans="1:26" x14ac:dyDescent="0.35">
      <c r="A882" s="7" t="s">
        <v>1533</v>
      </c>
      <c r="B882" s="8">
        <v>45791</v>
      </c>
      <c r="C882" s="7" t="s">
        <v>225</v>
      </c>
      <c r="D882" s="7" t="s">
        <v>28</v>
      </c>
      <c r="E882" s="7" t="s">
        <v>43</v>
      </c>
      <c r="F882" s="7">
        <v>34</v>
      </c>
      <c r="G882" s="7" t="s">
        <v>30</v>
      </c>
      <c r="H882" s="7" t="s">
        <v>31</v>
      </c>
      <c r="I882" s="7" t="s">
        <v>30</v>
      </c>
      <c r="J882" s="7" t="s">
        <v>201</v>
      </c>
      <c r="K882" s="7">
        <v>3</v>
      </c>
      <c r="L882" s="7">
        <v>39078</v>
      </c>
      <c r="M882" s="7">
        <v>15</v>
      </c>
      <c r="N882" s="7">
        <v>17585.099999999999</v>
      </c>
      <c r="O882" s="7">
        <v>17936.8</v>
      </c>
      <c r="P882" s="7">
        <v>64</v>
      </c>
      <c r="Q882" s="7">
        <v>117649.7</v>
      </c>
      <c r="R882" s="7" t="s">
        <v>54</v>
      </c>
      <c r="S882" s="7" t="s">
        <v>63</v>
      </c>
      <c r="T882" s="7" t="s">
        <v>46</v>
      </c>
      <c r="U882" s="7" t="s">
        <v>36</v>
      </c>
      <c r="V882" s="7" t="s">
        <v>37</v>
      </c>
      <c r="W882" s="7">
        <v>7</v>
      </c>
      <c r="X882" s="7" t="s">
        <v>38</v>
      </c>
      <c r="Y882" s="7">
        <v>1</v>
      </c>
      <c r="Z882" s="7" t="s">
        <v>91</v>
      </c>
    </row>
    <row r="883" spans="1:26" x14ac:dyDescent="0.35">
      <c r="A883" s="7" t="s">
        <v>1534</v>
      </c>
      <c r="B883" s="8">
        <v>46105</v>
      </c>
      <c r="C883" s="7" t="s">
        <v>810</v>
      </c>
      <c r="D883" s="7" t="s">
        <v>42</v>
      </c>
      <c r="E883" s="7" t="s">
        <v>43</v>
      </c>
      <c r="F883" s="7">
        <v>47</v>
      </c>
      <c r="G883" s="7" t="s">
        <v>99</v>
      </c>
      <c r="H883" s="7" t="s">
        <v>52</v>
      </c>
      <c r="I883" s="7" t="s">
        <v>99</v>
      </c>
      <c r="J883" s="7" t="s">
        <v>53</v>
      </c>
      <c r="K883" s="7">
        <v>5</v>
      </c>
      <c r="L883" s="7">
        <v>5258</v>
      </c>
      <c r="M883" s="7">
        <v>15</v>
      </c>
      <c r="N883" s="7">
        <v>3943.5</v>
      </c>
      <c r="O883" s="7">
        <v>4022.37</v>
      </c>
      <c r="P883" s="7">
        <v>359</v>
      </c>
      <c r="Q883" s="7">
        <v>26727.87</v>
      </c>
      <c r="R883" s="7" t="s">
        <v>33</v>
      </c>
      <c r="S883" s="7" t="s">
        <v>63</v>
      </c>
      <c r="T883" s="7" t="s">
        <v>70</v>
      </c>
      <c r="U883" s="7" t="s">
        <v>56</v>
      </c>
      <c r="V883" s="7" t="s">
        <v>57</v>
      </c>
      <c r="W883" s="7">
        <v>10</v>
      </c>
      <c r="X883" s="7" t="s">
        <v>38</v>
      </c>
      <c r="Y883" s="7">
        <v>2</v>
      </c>
      <c r="Z883" s="7" t="s">
        <v>58</v>
      </c>
    </row>
    <row r="884" spans="1:26" x14ac:dyDescent="0.35">
      <c r="A884" s="7" t="s">
        <v>1535</v>
      </c>
      <c r="B884" s="8">
        <v>45782</v>
      </c>
      <c r="C884" s="7" t="s">
        <v>1536</v>
      </c>
      <c r="D884" s="7" t="s">
        <v>61</v>
      </c>
      <c r="E884" s="7" t="s">
        <v>29</v>
      </c>
      <c r="F884" s="7">
        <v>31</v>
      </c>
      <c r="G884" s="7" t="s">
        <v>44</v>
      </c>
      <c r="H884" s="7" t="s">
        <v>31</v>
      </c>
      <c r="I884" s="7" t="s">
        <v>44</v>
      </c>
      <c r="J884" s="7" t="s">
        <v>32</v>
      </c>
      <c r="K884" s="7">
        <v>5</v>
      </c>
      <c r="L884" s="7">
        <v>13845</v>
      </c>
      <c r="M884" s="7">
        <v>15</v>
      </c>
      <c r="N884" s="7">
        <v>10383.75</v>
      </c>
      <c r="O884" s="7">
        <v>10591.42</v>
      </c>
      <c r="P884" s="7">
        <v>169</v>
      </c>
      <c r="Q884" s="7">
        <v>69601.679999999993</v>
      </c>
      <c r="R884" s="7" t="s">
        <v>54</v>
      </c>
      <c r="S884" s="7" t="s">
        <v>63</v>
      </c>
      <c r="T884" s="7" t="s">
        <v>46</v>
      </c>
      <c r="U884" s="7" t="s">
        <v>36</v>
      </c>
      <c r="V884" s="7" t="s">
        <v>37</v>
      </c>
      <c r="W884" s="7">
        <v>10</v>
      </c>
      <c r="X884" s="7" t="s">
        <v>38</v>
      </c>
      <c r="Y884" s="7">
        <v>5</v>
      </c>
      <c r="Z884" s="7" t="s">
        <v>47</v>
      </c>
    </row>
    <row r="885" spans="1:26" x14ac:dyDescent="0.35">
      <c r="A885" s="7" t="s">
        <v>1537</v>
      </c>
      <c r="B885" s="8">
        <v>46034</v>
      </c>
      <c r="C885" s="7" t="s">
        <v>1538</v>
      </c>
      <c r="D885" s="7" t="s">
        <v>89</v>
      </c>
      <c r="E885" s="7" t="s">
        <v>29</v>
      </c>
      <c r="F885" s="7">
        <v>19</v>
      </c>
      <c r="G885" s="7" t="s">
        <v>30</v>
      </c>
      <c r="H885" s="7" t="s">
        <v>31</v>
      </c>
      <c r="I885" s="7" t="s">
        <v>30</v>
      </c>
      <c r="J885" s="7" t="s">
        <v>112</v>
      </c>
      <c r="K885" s="7">
        <v>3</v>
      </c>
      <c r="L885" s="7">
        <v>39216</v>
      </c>
      <c r="M885" s="7">
        <v>20</v>
      </c>
      <c r="N885" s="7">
        <v>23529.599999999999</v>
      </c>
      <c r="O885" s="7">
        <v>16941.310000000001</v>
      </c>
      <c r="P885" s="7">
        <v>13</v>
      </c>
      <c r="Q885" s="7">
        <v>111072.71</v>
      </c>
      <c r="R885" s="7" t="s">
        <v>33</v>
      </c>
      <c r="S885" s="7" t="s">
        <v>63</v>
      </c>
      <c r="T885" s="7" t="s">
        <v>103</v>
      </c>
      <c r="U885" s="7" t="s">
        <v>103</v>
      </c>
      <c r="V885" s="7" t="s">
        <v>57</v>
      </c>
      <c r="W885" s="7">
        <v>1</v>
      </c>
      <c r="X885" s="7" t="s">
        <v>47</v>
      </c>
      <c r="Y885" s="7">
        <v>4</v>
      </c>
      <c r="Z885" s="7" t="s">
        <v>39</v>
      </c>
    </row>
    <row r="886" spans="1:26" x14ac:dyDescent="0.35">
      <c r="A886" s="7" t="s">
        <v>1539</v>
      </c>
      <c r="B886" s="8">
        <v>46101</v>
      </c>
      <c r="C886" s="7" t="s">
        <v>1540</v>
      </c>
      <c r="D886" s="7" t="s">
        <v>42</v>
      </c>
      <c r="E886" s="7" t="s">
        <v>43</v>
      </c>
      <c r="F886" s="7">
        <v>40</v>
      </c>
      <c r="G886" s="7" t="s">
        <v>51</v>
      </c>
      <c r="H886" s="7" t="s">
        <v>52</v>
      </c>
      <c r="I886" s="7" t="s">
        <v>51</v>
      </c>
      <c r="J886" s="7" t="s">
        <v>69</v>
      </c>
      <c r="K886" s="7">
        <v>5</v>
      </c>
      <c r="L886" s="7">
        <v>21764</v>
      </c>
      <c r="M886" s="7">
        <v>20</v>
      </c>
      <c r="N886" s="7">
        <v>21764</v>
      </c>
      <c r="O886" s="7">
        <v>15670.08</v>
      </c>
      <c r="P886" s="7">
        <v>260</v>
      </c>
      <c r="Q886" s="7">
        <v>102986.08</v>
      </c>
      <c r="R886" s="7" t="s">
        <v>54</v>
      </c>
      <c r="S886" s="7" t="s">
        <v>34</v>
      </c>
      <c r="T886" s="7" t="s">
        <v>70</v>
      </c>
      <c r="U886" s="7" t="s">
        <v>56</v>
      </c>
      <c r="V886" s="7" t="s">
        <v>57</v>
      </c>
      <c r="W886" s="7">
        <v>2</v>
      </c>
      <c r="X886" s="7" t="s">
        <v>47</v>
      </c>
      <c r="Y886" s="7">
        <v>4</v>
      </c>
      <c r="Z886" s="7" t="s">
        <v>39</v>
      </c>
    </row>
    <row r="887" spans="1:26" x14ac:dyDescent="0.35">
      <c r="A887" s="7" t="s">
        <v>1541</v>
      </c>
      <c r="B887" s="8">
        <v>45765</v>
      </c>
      <c r="C887" s="7" t="s">
        <v>576</v>
      </c>
      <c r="D887" s="7" t="s">
        <v>61</v>
      </c>
      <c r="E887" s="7" t="s">
        <v>29</v>
      </c>
      <c r="F887" s="7">
        <v>21</v>
      </c>
      <c r="G887" s="7" t="s">
        <v>139</v>
      </c>
      <c r="H887" s="7" t="s">
        <v>31</v>
      </c>
      <c r="I887" s="7" t="s">
        <v>139</v>
      </c>
      <c r="J887" s="7" t="s">
        <v>62</v>
      </c>
      <c r="K887" s="7">
        <v>1</v>
      </c>
      <c r="L887" s="7">
        <v>35662</v>
      </c>
      <c r="M887" s="7">
        <v>20</v>
      </c>
      <c r="N887" s="7">
        <v>7132.4</v>
      </c>
      <c r="O887" s="7">
        <v>5135.33</v>
      </c>
      <c r="P887" s="7">
        <v>390</v>
      </c>
      <c r="Q887" s="7">
        <v>34054.93</v>
      </c>
      <c r="R887" s="7" t="s">
        <v>33</v>
      </c>
      <c r="S887" s="7" t="s">
        <v>63</v>
      </c>
      <c r="T887" s="7" t="s">
        <v>95</v>
      </c>
      <c r="U887" s="7" t="s">
        <v>96</v>
      </c>
      <c r="V887" s="7" t="s">
        <v>57</v>
      </c>
      <c r="W887" s="7">
        <v>5</v>
      </c>
      <c r="X887" s="7" t="s">
        <v>47</v>
      </c>
      <c r="Y887" s="7">
        <v>3</v>
      </c>
      <c r="Z887" s="7" t="s">
        <v>47</v>
      </c>
    </row>
    <row r="888" spans="1:26" x14ac:dyDescent="0.35">
      <c r="A888" s="7" t="s">
        <v>1542</v>
      </c>
      <c r="B888" s="8">
        <v>46079</v>
      </c>
      <c r="C888" s="7" t="s">
        <v>1543</v>
      </c>
      <c r="D888" s="7" t="s">
        <v>108</v>
      </c>
      <c r="E888" s="7" t="s">
        <v>29</v>
      </c>
      <c r="F888" s="7">
        <v>26</v>
      </c>
      <c r="G888" s="7" t="s">
        <v>139</v>
      </c>
      <c r="H888" s="7" t="s">
        <v>31</v>
      </c>
      <c r="I888" s="7" t="s">
        <v>139</v>
      </c>
      <c r="J888" s="7" t="s">
        <v>125</v>
      </c>
      <c r="K888" s="7">
        <v>2</v>
      </c>
      <c r="L888" s="7">
        <v>32832</v>
      </c>
      <c r="M888" s="7">
        <v>10</v>
      </c>
      <c r="N888" s="7">
        <v>6566.4</v>
      </c>
      <c r="O888" s="7">
        <v>10637.57</v>
      </c>
      <c r="P888" s="7">
        <v>492</v>
      </c>
      <c r="Q888" s="7">
        <v>70227.17</v>
      </c>
      <c r="R888" s="7" t="s">
        <v>45</v>
      </c>
      <c r="S888" s="7" t="s">
        <v>63</v>
      </c>
      <c r="T888" s="7" t="s">
        <v>103</v>
      </c>
      <c r="U888" s="7" t="s">
        <v>103</v>
      </c>
      <c r="V888" s="7" t="s">
        <v>57</v>
      </c>
      <c r="W888" s="7">
        <v>3</v>
      </c>
      <c r="X888" s="7" t="s">
        <v>47</v>
      </c>
      <c r="Y888" s="7">
        <v>4</v>
      </c>
      <c r="Z888" s="7" t="s">
        <v>39</v>
      </c>
    </row>
    <row r="889" spans="1:26" x14ac:dyDescent="0.35">
      <c r="A889" s="7" t="s">
        <v>1544</v>
      </c>
      <c r="B889" s="8">
        <v>46043</v>
      </c>
      <c r="C889" s="7" t="s">
        <v>921</v>
      </c>
      <c r="D889" s="7" t="s">
        <v>108</v>
      </c>
      <c r="E889" s="7" t="s">
        <v>43</v>
      </c>
      <c r="F889" s="7">
        <v>51</v>
      </c>
      <c r="G889" s="7" t="s">
        <v>139</v>
      </c>
      <c r="H889" s="7" t="s">
        <v>31</v>
      </c>
      <c r="I889" s="7" t="s">
        <v>139</v>
      </c>
      <c r="J889" s="7" t="s">
        <v>62</v>
      </c>
      <c r="K889" s="7">
        <v>5</v>
      </c>
      <c r="L889" s="7">
        <v>42505</v>
      </c>
      <c r="M889" s="7">
        <v>15</v>
      </c>
      <c r="N889" s="7">
        <v>31878.75</v>
      </c>
      <c r="O889" s="7">
        <v>32516.32</v>
      </c>
      <c r="P889" s="7">
        <v>414</v>
      </c>
      <c r="Q889" s="7">
        <v>213576.58</v>
      </c>
      <c r="R889" s="7" t="s">
        <v>45</v>
      </c>
      <c r="S889" s="7" t="s">
        <v>34</v>
      </c>
      <c r="T889" s="7" t="s">
        <v>35</v>
      </c>
      <c r="U889" s="7" t="s">
        <v>36</v>
      </c>
      <c r="V889" s="7" t="s">
        <v>37</v>
      </c>
      <c r="W889" s="7">
        <v>7</v>
      </c>
      <c r="X889" s="7" t="s">
        <v>38</v>
      </c>
      <c r="Y889" s="7">
        <v>2</v>
      </c>
      <c r="Z889" s="7" t="s">
        <v>47</v>
      </c>
    </row>
    <row r="890" spans="1:26" x14ac:dyDescent="0.35">
      <c r="A890" s="7" t="s">
        <v>1545</v>
      </c>
      <c r="B890" s="8">
        <v>45814</v>
      </c>
      <c r="C890" s="7" t="s">
        <v>1087</v>
      </c>
      <c r="D890" s="7" t="s">
        <v>42</v>
      </c>
      <c r="E890" s="7" t="s">
        <v>29</v>
      </c>
      <c r="F890" s="7">
        <v>60</v>
      </c>
      <c r="G890" s="7" t="s">
        <v>30</v>
      </c>
      <c r="H890" s="7" t="s">
        <v>31</v>
      </c>
      <c r="I890" s="7" t="s">
        <v>30</v>
      </c>
      <c r="J890" s="7" t="s">
        <v>102</v>
      </c>
      <c r="K890" s="7">
        <v>4</v>
      </c>
      <c r="L890" s="7">
        <v>42685</v>
      </c>
      <c r="M890" s="7">
        <v>20</v>
      </c>
      <c r="N890" s="7">
        <v>34148</v>
      </c>
      <c r="O890" s="7">
        <v>24586.560000000001</v>
      </c>
      <c r="P890" s="7">
        <v>281</v>
      </c>
      <c r="Q890" s="7">
        <v>161459.56</v>
      </c>
      <c r="R890" s="7" t="s">
        <v>54</v>
      </c>
      <c r="S890" s="7" t="s">
        <v>34</v>
      </c>
      <c r="T890" s="7" t="s">
        <v>70</v>
      </c>
      <c r="U890" s="7" t="s">
        <v>56</v>
      </c>
      <c r="V890" s="7" t="s">
        <v>57</v>
      </c>
      <c r="W890" s="7">
        <v>4</v>
      </c>
      <c r="X890" s="7" t="s">
        <v>47</v>
      </c>
      <c r="Y890" s="7">
        <v>4</v>
      </c>
      <c r="Z890" s="7" t="s">
        <v>39</v>
      </c>
    </row>
    <row r="891" spans="1:26" x14ac:dyDescent="0.35">
      <c r="A891" s="7" t="s">
        <v>1546</v>
      </c>
      <c r="B891" s="8">
        <v>45969</v>
      </c>
      <c r="C891" s="7" t="s">
        <v>1547</v>
      </c>
      <c r="D891" s="7" t="s">
        <v>28</v>
      </c>
      <c r="E891" s="7" t="s">
        <v>29</v>
      </c>
      <c r="F891" s="7">
        <v>42</v>
      </c>
      <c r="G891" s="7" t="s">
        <v>94</v>
      </c>
      <c r="H891" s="7" t="s">
        <v>31</v>
      </c>
      <c r="I891" s="7" t="s">
        <v>94</v>
      </c>
      <c r="J891" s="7" t="s">
        <v>150</v>
      </c>
      <c r="K891" s="7">
        <v>4</v>
      </c>
      <c r="L891" s="7">
        <v>38588</v>
      </c>
      <c r="M891" s="7">
        <v>5</v>
      </c>
      <c r="N891" s="7">
        <v>7717.6</v>
      </c>
      <c r="O891" s="7">
        <v>26394.19</v>
      </c>
      <c r="P891" s="7">
        <v>304</v>
      </c>
      <c r="Q891" s="7">
        <v>173332.59</v>
      </c>
      <c r="R891" s="7" t="s">
        <v>45</v>
      </c>
      <c r="S891" s="7" t="s">
        <v>34</v>
      </c>
      <c r="T891" s="7" t="s">
        <v>76</v>
      </c>
      <c r="U891" s="7" t="s">
        <v>77</v>
      </c>
      <c r="V891" s="7" t="s">
        <v>57</v>
      </c>
      <c r="W891" s="7">
        <v>10</v>
      </c>
      <c r="X891" s="7" t="s">
        <v>47</v>
      </c>
      <c r="Y891" s="7">
        <v>3</v>
      </c>
      <c r="Z891" s="7" t="s">
        <v>58</v>
      </c>
    </row>
    <row r="892" spans="1:26" x14ac:dyDescent="0.35">
      <c r="A892" s="7" t="s">
        <v>1548</v>
      </c>
      <c r="B892" s="8">
        <v>45888</v>
      </c>
      <c r="C892" s="7" t="s">
        <v>141</v>
      </c>
      <c r="D892" s="7" t="s">
        <v>61</v>
      </c>
      <c r="E892" s="7" t="s">
        <v>43</v>
      </c>
      <c r="F892" s="7">
        <v>27</v>
      </c>
      <c r="G892" s="7" t="s">
        <v>44</v>
      </c>
      <c r="H892" s="7" t="s">
        <v>31</v>
      </c>
      <c r="I892" s="7" t="s">
        <v>44</v>
      </c>
      <c r="J892" s="7" t="s">
        <v>62</v>
      </c>
      <c r="K892" s="7">
        <v>4</v>
      </c>
      <c r="L892" s="7">
        <v>13547</v>
      </c>
      <c r="M892" s="7">
        <v>15</v>
      </c>
      <c r="N892" s="7">
        <v>8128.2</v>
      </c>
      <c r="O892" s="7">
        <v>8290.76</v>
      </c>
      <c r="P892" s="7">
        <v>303</v>
      </c>
      <c r="Q892" s="7">
        <v>54653.56</v>
      </c>
      <c r="R892" s="7" t="s">
        <v>33</v>
      </c>
      <c r="S892" s="7" t="s">
        <v>34</v>
      </c>
      <c r="T892" s="7" t="s">
        <v>103</v>
      </c>
      <c r="U892" s="7" t="s">
        <v>103</v>
      </c>
      <c r="V892" s="7" t="s">
        <v>57</v>
      </c>
      <c r="W892" s="7">
        <v>3</v>
      </c>
      <c r="X892" s="7" t="s">
        <v>47</v>
      </c>
      <c r="Y892" s="7">
        <v>4</v>
      </c>
      <c r="Z892" s="7" t="s">
        <v>39</v>
      </c>
    </row>
    <row r="893" spans="1:26" x14ac:dyDescent="0.35">
      <c r="A893" s="7" t="s">
        <v>1549</v>
      </c>
      <c r="B893" s="8">
        <v>45886</v>
      </c>
      <c r="C893" s="7" t="s">
        <v>806</v>
      </c>
      <c r="D893" s="7" t="s">
        <v>28</v>
      </c>
      <c r="E893" s="7" t="s">
        <v>43</v>
      </c>
      <c r="F893" s="7">
        <v>53</v>
      </c>
      <c r="G893" s="7" t="s">
        <v>99</v>
      </c>
      <c r="H893" s="7" t="s">
        <v>52</v>
      </c>
      <c r="I893" s="7" t="s">
        <v>99</v>
      </c>
      <c r="J893" s="7" t="s">
        <v>62</v>
      </c>
      <c r="K893" s="7">
        <v>3</v>
      </c>
      <c r="L893" s="7">
        <v>21239</v>
      </c>
      <c r="M893" s="7">
        <v>0</v>
      </c>
      <c r="N893" s="7">
        <v>0</v>
      </c>
      <c r="O893" s="7">
        <v>11469.06</v>
      </c>
      <c r="P893" s="7">
        <v>442</v>
      </c>
      <c r="Q893" s="7">
        <v>75628.06</v>
      </c>
      <c r="R893" s="7" t="s">
        <v>45</v>
      </c>
      <c r="S893" s="7" t="s">
        <v>34</v>
      </c>
      <c r="T893" s="7" t="s">
        <v>76</v>
      </c>
      <c r="U893" s="7" t="s">
        <v>77</v>
      </c>
      <c r="V893" s="7" t="s">
        <v>57</v>
      </c>
      <c r="W893" s="7">
        <v>2</v>
      </c>
      <c r="X893" s="7" t="s">
        <v>47</v>
      </c>
      <c r="Y893" s="7">
        <v>3</v>
      </c>
      <c r="Z893" s="7" t="s">
        <v>91</v>
      </c>
    </row>
    <row r="894" spans="1:26" x14ac:dyDescent="0.35">
      <c r="A894" s="7" t="s">
        <v>1550</v>
      </c>
      <c r="B894" s="8">
        <v>45794</v>
      </c>
      <c r="C894" s="7" t="s">
        <v>484</v>
      </c>
      <c r="D894" s="7" t="s">
        <v>111</v>
      </c>
      <c r="E894" s="7" t="s">
        <v>43</v>
      </c>
      <c r="F894" s="7">
        <v>31</v>
      </c>
      <c r="G894" s="7" t="s">
        <v>44</v>
      </c>
      <c r="H894" s="7" t="s">
        <v>31</v>
      </c>
      <c r="I894" s="7" t="s">
        <v>44</v>
      </c>
      <c r="J894" s="7" t="s">
        <v>53</v>
      </c>
      <c r="K894" s="7">
        <v>5</v>
      </c>
      <c r="L894" s="7">
        <v>29270</v>
      </c>
      <c r="M894" s="7">
        <v>5</v>
      </c>
      <c r="N894" s="7">
        <v>7317.5</v>
      </c>
      <c r="O894" s="7">
        <v>25025.85</v>
      </c>
      <c r="P894" s="7">
        <v>96</v>
      </c>
      <c r="Q894" s="7">
        <v>164154.35</v>
      </c>
      <c r="R894" s="7" t="s">
        <v>33</v>
      </c>
      <c r="S894" s="7" t="s">
        <v>34</v>
      </c>
      <c r="T894" s="7" t="s">
        <v>55</v>
      </c>
      <c r="U894" s="7" t="s">
        <v>56</v>
      </c>
      <c r="V894" s="7" t="s">
        <v>57</v>
      </c>
      <c r="W894" s="7">
        <v>3</v>
      </c>
      <c r="X894" s="7" t="s">
        <v>47</v>
      </c>
      <c r="Y894" s="7">
        <v>5</v>
      </c>
      <c r="Z894" s="7" t="s">
        <v>58</v>
      </c>
    </row>
    <row r="895" spans="1:26" x14ac:dyDescent="0.35">
      <c r="A895" s="7" t="s">
        <v>1551</v>
      </c>
      <c r="B895" s="8">
        <v>46089</v>
      </c>
      <c r="C895" s="7" t="s">
        <v>231</v>
      </c>
      <c r="D895" s="7" t="s">
        <v>42</v>
      </c>
      <c r="E895" s="7" t="s">
        <v>29</v>
      </c>
      <c r="F895" s="7">
        <v>50</v>
      </c>
      <c r="G895" s="7" t="s">
        <v>134</v>
      </c>
      <c r="H895" s="7" t="s">
        <v>31</v>
      </c>
      <c r="I895" s="7" t="s">
        <v>134</v>
      </c>
      <c r="J895" s="7" t="s">
        <v>112</v>
      </c>
      <c r="K895" s="7">
        <v>2</v>
      </c>
      <c r="L895" s="7">
        <v>21419</v>
      </c>
      <c r="M895" s="7">
        <v>5</v>
      </c>
      <c r="N895" s="7">
        <v>2141.9</v>
      </c>
      <c r="O895" s="7">
        <v>7325.3</v>
      </c>
      <c r="P895" s="7">
        <v>117</v>
      </c>
      <c r="Q895" s="7">
        <v>48138.400000000001</v>
      </c>
      <c r="R895" s="7" t="s">
        <v>45</v>
      </c>
      <c r="S895" s="7" t="s">
        <v>34</v>
      </c>
      <c r="T895" s="7" t="s">
        <v>70</v>
      </c>
      <c r="U895" s="7" t="s">
        <v>56</v>
      </c>
      <c r="V895" s="7" t="s">
        <v>57</v>
      </c>
      <c r="W895" s="7">
        <v>4</v>
      </c>
      <c r="X895" s="7" t="s">
        <v>38</v>
      </c>
      <c r="Y895" s="7">
        <v>5</v>
      </c>
      <c r="Z895" s="7" t="s">
        <v>58</v>
      </c>
    </row>
    <row r="896" spans="1:26" x14ac:dyDescent="0.35">
      <c r="A896" s="7" t="s">
        <v>1552</v>
      </c>
      <c r="B896" s="8">
        <v>46025</v>
      </c>
      <c r="C896" s="7" t="s">
        <v>1553</v>
      </c>
      <c r="D896" s="7" t="s">
        <v>28</v>
      </c>
      <c r="E896" s="7" t="s">
        <v>43</v>
      </c>
      <c r="F896" s="7">
        <v>32</v>
      </c>
      <c r="G896" s="7" t="s">
        <v>51</v>
      </c>
      <c r="H896" s="7" t="s">
        <v>52</v>
      </c>
      <c r="I896" s="7" t="s">
        <v>51</v>
      </c>
      <c r="J896" s="7" t="s">
        <v>75</v>
      </c>
      <c r="K896" s="7">
        <v>1</v>
      </c>
      <c r="L896" s="7">
        <v>49049</v>
      </c>
      <c r="M896" s="7">
        <v>0</v>
      </c>
      <c r="N896" s="7">
        <v>0</v>
      </c>
      <c r="O896" s="7">
        <v>8828.82</v>
      </c>
      <c r="P896" s="7">
        <v>224</v>
      </c>
      <c r="Q896" s="7">
        <v>58101.82</v>
      </c>
      <c r="R896" s="7" t="s">
        <v>45</v>
      </c>
      <c r="S896" s="7" t="s">
        <v>63</v>
      </c>
      <c r="T896" s="7" t="s">
        <v>55</v>
      </c>
      <c r="U896" s="7" t="s">
        <v>56</v>
      </c>
      <c r="V896" s="7" t="s">
        <v>57</v>
      </c>
      <c r="W896" s="7">
        <v>5</v>
      </c>
      <c r="X896" s="7" t="s">
        <v>47</v>
      </c>
      <c r="Y896" s="7">
        <v>1</v>
      </c>
      <c r="Z896" s="7" t="s">
        <v>39</v>
      </c>
    </row>
    <row r="897" spans="1:26" x14ac:dyDescent="0.35">
      <c r="A897" s="7" t="s">
        <v>1554</v>
      </c>
      <c r="B897" s="8">
        <v>46011</v>
      </c>
      <c r="C897" s="7" t="s">
        <v>447</v>
      </c>
      <c r="D897" s="7" t="s">
        <v>108</v>
      </c>
      <c r="E897" s="7" t="s">
        <v>43</v>
      </c>
      <c r="F897" s="7">
        <v>19</v>
      </c>
      <c r="G897" s="7" t="s">
        <v>90</v>
      </c>
      <c r="H897" s="7" t="s">
        <v>31</v>
      </c>
      <c r="I897" s="7" t="s">
        <v>90</v>
      </c>
      <c r="J897" s="7" t="s">
        <v>102</v>
      </c>
      <c r="K897" s="7">
        <v>3</v>
      </c>
      <c r="L897" s="7">
        <v>49307</v>
      </c>
      <c r="M897" s="7">
        <v>5</v>
      </c>
      <c r="N897" s="7">
        <v>7396.05</v>
      </c>
      <c r="O897" s="7">
        <v>25294.49</v>
      </c>
      <c r="P897" s="7">
        <v>113</v>
      </c>
      <c r="Q897" s="7">
        <v>165932.44</v>
      </c>
      <c r="R897" s="7" t="s">
        <v>54</v>
      </c>
      <c r="S897" s="7" t="s">
        <v>34</v>
      </c>
      <c r="T897" s="7" t="s">
        <v>76</v>
      </c>
      <c r="U897" s="7" t="s">
        <v>77</v>
      </c>
      <c r="V897" s="7" t="s">
        <v>57</v>
      </c>
      <c r="W897" s="7">
        <v>8</v>
      </c>
      <c r="X897" s="7" t="s">
        <v>38</v>
      </c>
      <c r="Y897" s="7">
        <v>3</v>
      </c>
      <c r="Z897" s="7" t="s">
        <v>39</v>
      </c>
    </row>
    <row r="898" spans="1:26" x14ac:dyDescent="0.35">
      <c r="A898" s="7" t="s">
        <v>1555</v>
      </c>
      <c r="B898" s="8">
        <v>45864</v>
      </c>
      <c r="C898" s="7" t="s">
        <v>1032</v>
      </c>
      <c r="D898" s="7" t="s">
        <v>42</v>
      </c>
      <c r="E898" s="7" t="s">
        <v>43</v>
      </c>
      <c r="F898" s="7">
        <v>50</v>
      </c>
      <c r="G898" s="7" t="s">
        <v>30</v>
      </c>
      <c r="H898" s="7" t="s">
        <v>31</v>
      </c>
      <c r="I898" s="7" t="s">
        <v>30</v>
      </c>
      <c r="J898" s="7" t="s">
        <v>53</v>
      </c>
      <c r="K898" s="7">
        <v>1</v>
      </c>
      <c r="L898" s="7">
        <v>16899</v>
      </c>
      <c r="M898" s="7">
        <v>15</v>
      </c>
      <c r="N898" s="7">
        <v>2534.85</v>
      </c>
      <c r="O898" s="7">
        <v>2585.5500000000002</v>
      </c>
      <c r="P898" s="7">
        <v>2</v>
      </c>
      <c r="Q898" s="7">
        <v>16951.7</v>
      </c>
      <c r="R898" s="7" t="s">
        <v>54</v>
      </c>
      <c r="S898" s="7" t="s">
        <v>34</v>
      </c>
      <c r="T898" s="7" t="s">
        <v>70</v>
      </c>
      <c r="U898" s="7" t="s">
        <v>56</v>
      </c>
      <c r="V898" s="7" t="s">
        <v>57</v>
      </c>
      <c r="W898" s="7">
        <v>10</v>
      </c>
      <c r="X898" s="7" t="s">
        <v>38</v>
      </c>
      <c r="Y898" s="7">
        <v>4</v>
      </c>
      <c r="Z898" s="7" t="s">
        <v>39</v>
      </c>
    </row>
    <row r="899" spans="1:26" x14ac:dyDescent="0.35">
      <c r="A899" s="7" t="s">
        <v>1556</v>
      </c>
      <c r="B899" s="8">
        <v>45842</v>
      </c>
      <c r="C899" s="7" t="s">
        <v>49</v>
      </c>
      <c r="D899" s="7" t="s">
        <v>61</v>
      </c>
      <c r="E899" s="7" t="s">
        <v>43</v>
      </c>
      <c r="F899" s="7">
        <v>30</v>
      </c>
      <c r="G899" s="7" t="s">
        <v>99</v>
      </c>
      <c r="H899" s="7" t="s">
        <v>52</v>
      </c>
      <c r="I899" s="7" t="s">
        <v>99</v>
      </c>
      <c r="J899" s="7" t="s">
        <v>62</v>
      </c>
      <c r="K899" s="7">
        <v>3</v>
      </c>
      <c r="L899" s="7">
        <v>48086</v>
      </c>
      <c r="M899" s="7">
        <v>5</v>
      </c>
      <c r="N899" s="7">
        <v>7212.9</v>
      </c>
      <c r="O899" s="7">
        <v>24668.12</v>
      </c>
      <c r="P899" s="7">
        <v>82</v>
      </c>
      <c r="Q899" s="7">
        <v>161795.22</v>
      </c>
      <c r="R899" s="7" t="s">
        <v>83</v>
      </c>
      <c r="S899" s="7" t="s">
        <v>63</v>
      </c>
      <c r="T899" s="7" t="s">
        <v>46</v>
      </c>
      <c r="U899" s="7" t="s">
        <v>36</v>
      </c>
      <c r="V899" s="7" t="s">
        <v>37</v>
      </c>
      <c r="W899" s="7">
        <v>6</v>
      </c>
      <c r="X899" s="7" t="s">
        <v>47</v>
      </c>
      <c r="Y899" s="7">
        <v>1</v>
      </c>
      <c r="Z899" s="7" t="s">
        <v>91</v>
      </c>
    </row>
    <row r="900" spans="1:26" x14ac:dyDescent="0.35">
      <c r="A900" s="7" t="s">
        <v>1557</v>
      </c>
      <c r="B900" s="8">
        <v>45859</v>
      </c>
      <c r="C900" s="7" t="s">
        <v>899</v>
      </c>
      <c r="D900" s="7" t="s">
        <v>80</v>
      </c>
      <c r="E900" s="7" t="s">
        <v>43</v>
      </c>
      <c r="F900" s="7">
        <v>59</v>
      </c>
      <c r="G900" s="7" t="s">
        <v>94</v>
      </c>
      <c r="H900" s="7" t="s">
        <v>31</v>
      </c>
      <c r="I900" s="7" t="s">
        <v>94</v>
      </c>
      <c r="J900" s="7" t="s">
        <v>112</v>
      </c>
      <c r="K900" s="7">
        <v>2</v>
      </c>
      <c r="L900" s="7">
        <v>39784</v>
      </c>
      <c r="M900" s="7">
        <v>10</v>
      </c>
      <c r="N900" s="7">
        <v>7956.8</v>
      </c>
      <c r="O900" s="7">
        <v>12890.02</v>
      </c>
      <c r="P900" s="7">
        <v>184</v>
      </c>
      <c r="Q900" s="7">
        <v>84685.22</v>
      </c>
      <c r="R900" s="7" t="s">
        <v>45</v>
      </c>
      <c r="S900" s="7" t="s">
        <v>63</v>
      </c>
      <c r="T900" s="7" t="s">
        <v>46</v>
      </c>
      <c r="U900" s="7" t="s">
        <v>36</v>
      </c>
      <c r="V900" s="7" t="s">
        <v>37</v>
      </c>
      <c r="W900" s="7">
        <v>6</v>
      </c>
      <c r="X900" s="7" t="s">
        <v>38</v>
      </c>
      <c r="Y900" s="7">
        <v>3</v>
      </c>
      <c r="Z900" s="7" t="s">
        <v>91</v>
      </c>
    </row>
    <row r="901" spans="1:26" x14ac:dyDescent="0.35">
      <c r="A901" s="7" t="s">
        <v>1558</v>
      </c>
      <c r="B901" s="8">
        <v>45791</v>
      </c>
      <c r="C901" s="7" t="s">
        <v>1559</v>
      </c>
      <c r="D901" s="7" t="s">
        <v>42</v>
      </c>
      <c r="E901" s="7" t="s">
        <v>29</v>
      </c>
      <c r="F901" s="7">
        <v>58</v>
      </c>
      <c r="G901" s="7" t="s">
        <v>134</v>
      </c>
      <c r="H901" s="7" t="s">
        <v>31</v>
      </c>
      <c r="I901" s="7" t="s">
        <v>134</v>
      </c>
      <c r="J901" s="7" t="s">
        <v>125</v>
      </c>
      <c r="K901" s="7">
        <v>1</v>
      </c>
      <c r="L901" s="7">
        <v>17849</v>
      </c>
      <c r="M901" s="7">
        <v>15</v>
      </c>
      <c r="N901" s="7">
        <v>2677.35</v>
      </c>
      <c r="O901" s="7">
        <v>2730.9</v>
      </c>
      <c r="P901" s="7">
        <v>268</v>
      </c>
      <c r="Q901" s="7">
        <v>18170.55</v>
      </c>
      <c r="R901" s="7" t="s">
        <v>83</v>
      </c>
      <c r="S901" s="7" t="s">
        <v>63</v>
      </c>
      <c r="T901" s="7" t="s">
        <v>46</v>
      </c>
      <c r="U901" s="7" t="s">
        <v>36</v>
      </c>
      <c r="V901" s="7" t="s">
        <v>37</v>
      </c>
      <c r="W901" s="7">
        <v>3</v>
      </c>
      <c r="X901" s="7" t="s">
        <v>38</v>
      </c>
      <c r="Y901" s="7">
        <v>4</v>
      </c>
      <c r="Z901" s="7" t="s">
        <v>91</v>
      </c>
    </row>
    <row r="902" spans="1:26" x14ac:dyDescent="0.35">
      <c r="A902" s="7" t="s">
        <v>1560</v>
      </c>
      <c r="B902" s="8">
        <v>46037</v>
      </c>
      <c r="C902" s="7" t="s">
        <v>363</v>
      </c>
      <c r="D902" s="7" t="s">
        <v>42</v>
      </c>
      <c r="E902" s="7" t="s">
        <v>29</v>
      </c>
      <c r="F902" s="7">
        <v>18</v>
      </c>
      <c r="G902" s="7" t="s">
        <v>51</v>
      </c>
      <c r="H902" s="7" t="s">
        <v>52</v>
      </c>
      <c r="I902" s="7" t="s">
        <v>51</v>
      </c>
      <c r="J902" s="7" t="s">
        <v>102</v>
      </c>
      <c r="K902" s="7">
        <v>4</v>
      </c>
      <c r="L902" s="7">
        <v>22659</v>
      </c>
      <c r="M902" s="7">
        <v>15</v>
      </c>
      <c r="N902" s="7">
        <v>13595.4</v>
      </c>
      <c r="O902" s="7">
        <v>13867.31</v>
      </c>
      <c r="P902" s="7">
        <v>374</v>
      </c>
      <c r="Q902" s="7">
        <v>91281.91</v>
      </c>
      <c r="R902" s="7" t="s">
        <v>33</v>
      </c>
      <c r="S902" s="7" t="s">
        <v>34</v>
      </c>
      <c r="T902" s="7" t="s">
        <v>55</v>
      </c>
      <c r="U902" s="7" t="s">
        <v>56</v>
      </c>
      <c r="V902" s="7" t="s">
        <v>57</v>
      </c>
      <c r="W902" s="7">
        <v>6</v>
      </c>
      <c r="X902" s="7" t="s">
        <v>47</v>
      </c>
      <c r="Y902" s="7">
        <v>5</v>
      </c>
      <c r="Z902" s="7" t="s">
        <v>91</v>
      </c>
    </row>
    <row r="903" spans="1:26" x14ac:dyDescent="0.35">
      <c r="A903" s="7" t="s">
        <v>1561</v>
      </c>
      <c r="B903" s="8">
        <v>46010</v>
      </c>
      <c r="C903" s="7" t="s">
        <v>686</v>
      </c>
      <c r="D903" s="7" t="s">
        <v>80</v>
      </c>
      <c r="E903" s="7" t="s">
        <v>29</v>
      </c>
      <c r="F903" s="7">
        <v>32</v>
      </c>
      <c r="G903" s="7" t="s">
        <v>90</v>
      </c>
      <c r="H903" s="7" t="s">
        <v>31</v>
      </c>
      <c r="I903" s="7" t="s">
        <v>90</v>
      </c>
      <c r="J903" s="7" t="s">
        <v>32</v>
      </c>
      <c r="K903" s="7">
        <v>4</v>
      </c>
      <c r="L903" s="7">
        <v>34273</v>
      </c>
      <c r="M903" s="7">
        <v>0</v>
      </c>
      <c r="N903" s="7">
        <v>0</v>
      </c>
      <c r="O903" s="7">
        <v>24676.560000000001</v>
      </c>
      <c r="P903" s="7">
        <v>420</v>
      </c>
      <c r="Q903" s="7">
        <v>162188.56</v>
      </c>
      <c r="R903" s="7" t="s">
        <v>83</v>
      </c>
      <c r="S903" s="7" t="s">
        <v>63</v>
      </c>
      <c r="T903" s="7" t="s">
        <v>84</v>
      </c>
      <c r="U903" s="7" t="s">
        <v>85</v>
      </c>
      <c r="V903" s="7" t="s">
        <v>86</v>
      </c>
      <c r="W903" s="7">
        <v>10</v>
      </c>
      <c r="X903" s="7" t="s">
        <v>47</v>
      </c>
      <c r="Y903" s="7">
        <v>2</v>
      </c>
      <c r="Z903" s="7" t="s">
        <v>47</v>
      </c>
    </row>
    <row r="904" spans="1:26" x14ac:dyDescent="0.35">
      <c r="A904" s="7" t="s">
        <v>1562</v>
      </c>
      <c r="B904" s="8">
        <v>46044</v>
      </c>
      <c r="C904" s="7" t="s">
        <v>1155</v>
      </c>
      <c r="D904" s="7" t="s">
        <v>111</v>
      </c>
      <c r="E904" s="7" t="s">
        <v>43</v>
      </c>
      <c r="F904" s="7">
        <v>26</v>
      </c>
      <c r="G904" s="7" t="s">
        <v>51</v>
      </c>
      <c r="H904" s="7" t="s">
        <v>52</v>
      </c>
      <c r="I904" s="7" t="s">
        <v>51</v>
      </c>
      <c r="J904" s="7" t="s">
        <v>32</v>
      </c>
      <c r="K904" s="7">
        <v>1</v>
      </c>
      <c r="L904" s="7">
        <v>5894</v>
      </c>
      <c r="M904" s="7">
        <v>20</v>
      </c>
      <c r="N904" s="7">
        <v>1178.8</v>
      </c>
      <c r="O904" s="7">
        <v>848.74</v>
      </c>
      <c r="P904" s="7">
        <v>203</v>
      </c>
      <c r="Q904" s="7">
        <v>5766.94</v>
      </c>
      <c r="R904" s="7" t="s">
        <v>54</v>
      </c>
      <c r="S904" s="7" t="s">
        <v>63</v>
      </c>
      <c r="T904" s="7" t="s">
        <v>103</v>
      </c>
      <c r="U904" s="7" t="s">
        <v>103</v>
      </c>
      <c r="V904" s="7" t="s">
        <v>57</v>
      </c>
      <c r="W904" s="7">
        <v>10</v>
      </c>
      <c r="X904" s="7" t="s">
        <v>38</v>
      </c>
      <c r="Y904" s="7">
        <v>2</v>
      </c>
      <c r="Z904" s="7" t="s">
        <v>39</v>
      </c>
    </row>
    <row r="905" spans="1:26" x14ac:dyDescent="0.35">
      <c r="A905" s="7" t="s">
        <v>1563</v>
      </c>
      <c r="B905" s="8">
        <v>46105</v>
      </c>
      <c r="C905" s="7" t="s">
        <v>1564</v>
      </c>
      <c r="D905" s="7" t="s">
        <v>80</v>
      </c>
      <c r="E905" s="7" t="s">
        <v>43</v>
      </c>
      <c r="F905" s="7">
        <v>53</v>
      </c>
      <c r="G905" s="7" t="s">
        <v>44</v>
      </c>
      <c r="H905" s="7" t="s">
        <v>31</v>
      </c>
      <c r="I905" s="7" t="s">
        <v>44</v>
      </c>
      <c r="J905" s="7" t="s">
        <v>53</v>
      </c>
      <c r="K905" s="7">
        <v>5</v>
      </c>
      <c r="L905" s="7">
        <v>31840</v>
      </c>
      <c r="M905" s="7">
        <v>20</v>
      </c>
      <c r="N905" s="7">
        <v>31840</v>
      </c>
      <c r="O905" s="7">
        <v>22924.799999999999</v>
      </c>
      <c r="P905" s="7">
        <v>434</v>
      </c>
      <c r="Q905" s="7">
        <v>150718.79999999999</v>
      </c>
      <c r="R905" s="7" t="s">
        <v>54</v>
      </c>
      <c r="S905" s="7" t="s">
        <v>34</v>
      </c>
      <c r="T905" s="7" t="s">
        <v>76</v>
      </c>
      <c r="U905" s="7" t="s">
        <v>77</v>
      </c>
      <c r="V905" s="7" t="s">
        <v>57</v>
      </c>
      <c r="W905" s="7">
        <v>7</v>
      </c>
      <c r="X905" s="7" t="s">
        <v>38</v>
      </c>
      <c r="Y905" s="7">
        <v>1</v>
      </c>
      <c r="Z905" s="7" t="s">
        <v>47</v>
      </c>
    </row>
    <row r="906" spans="1:26" x14ac:dyDescent="0.35">
      <c r="A906" s="7" t="s">
        <v>1565</v>
      </c>
      <c r="B906" s="8">
        <v>45961</v>
      </c>
      <c r="C906" s="7" t="s">
        <v>1566</v>
      </c>
      <c r="D906" s="7" t="s">
        <v>80</v>
      </c>
      <c r="E906" s="7" t="s">
        <v>43</v>
      </c>
      <c r="F906" s="7">
        <v>44</v>
      </c>
      <c r="G906" s="7" t="s">
        <v>67</v>
      </c>
      <c r="H906" s="7" t="s">
        <v>68</v>
      </c>
      <c r="I906" s="7" t="s">
        <v>67</v>
      </c>
      <c r="J906" s="7" t="s">
        <v>32</v>
      </c>
      <c r="K906" s="7">
        <v>1</v>
      </c>
      <c r="L906" s="7">
        <v>3751</v>
      </c>
      <c r="M906" s="7">
        <v>10</v>
      </c>
      <c r="N906" s="7">
        <v>375.1</v>
      </c>
      <c r="O906" s="7">
        <v>607.66</v>
      </c>
      <c r="P906" s="7">
        <v>21</v>
      </c>
      <c r="Q906" s="7">
        <v>4004.56</v>
      </c>
      <c r="R906" s="7" t="s">
        <v>54</v>
      </c>
      <c r="S906" s="7" t="s">
        <v>63</v>
      </c>
      <c r="T906" s="7" t="s">
        <v>95</v>
      </c>
      <c r="U906" s="7" t="s">
        <v>96</v>
      </c>
      <c r="V906" s="7" t="s">
        <v>57</v>
      </c>
      <c r="W906" s="7">
        <v>6</v>
      </c>
      <c r="X906" s="7" t="s">
        <v>47</v>
      </c>
      <c r="Y906" s="7">
        <v>5</v>
      </c>
      <c r="Z906" s="7" t="s">
        <v>39</v>
      </c>
    </row>
    <row r="907" spans="1:26" x14ac:dyDescent="0.35">
      <c r="A907" s="7" t="s">
        <v>1567</v>
      </c>
      <c r="B907" s="8">
        <v>45832</v>
      </c>
      <c r="C907" s="7" t="s">
        <v>1245</v>
      </c>
      <c r="D907" s="7" t="s">
        <v>42</v>
      </c>
      <c r="E907" s="7" t="s">
        <v>29</v>
      </c>
      <c r="F907" s="7">
        <v>43</v>
      </c>
      <c r="G907" s="7" t="s">
        <v>30</v>
      </c>
      <c r="H907" s="7" t="s">
        <v>31</v>
      </c>
      <c r="I907" s="7" t="s">
        <v>30</v>
      </c>
      <c r="J907" s="7" t="s">
        <v>62</v>
      </c>
      <c r="K907" s="7">
        <v>1</v>
      </c>
      <c r="L907" s="7">
        <v>9225</v>
      </c>
      <c r="M907" s="7">
        <v>5</v>
      </c>
      <c r="N907" s="7">
        <v>461.25</v>
      </c>
      <c r="O907" s="7">
        <v>1577.47</v>
      </c>
      <c r="P907" s="7">
        <v>455</v>
      </c>
      <c r="Q907" s="7">
        <v>10796.23</v>
      </c>
      <c r="R907" s="7" t="s">
        <v>33</v>
      </c>
      <c r="S907" s="7" t="s">
        <v>34</v>
      </c>
      <c r="T907" s="7" t="s">
        <v>95</v>
      </c>
      <c r="U907" s="7" t="s">
        <v>96</v>
      </c>
      <c r="V907" s="7" t="s">
        <v>57</v>
      </c>
      <c r="W907" s="7">
        <v>1</v>
      </c>
      <c r="X907" s="7" t="s">
        <v>47</v>
      </c>
      <c r="Y907" s="7">
        <v>3</v>
      </c>
      <c r="Z907" s="7" t="s">
        <v>91</v>
      </c>
    </row>
    <row r="908" spans="1:26" x14ac:dyDescent="0.35">
      <c r="A908" s="7" t="s">
        <v>1568</v>
      </c>
      <c r="B908" s="8">
        <v>45945</v>
      </c>
      <c r="C908" s="7" t="s">
        <v>1431</v>
      </c>
      <c r="D908" s="7" t="s">
        <v>111</v>
      </c>
      <c r="E908" s="7" t="s">
        <v>43</v>
      </c>
      <c r="F908" s="7">
        <v>44</v>
      </c>
      <c r="G908" s="7" t="s">
        <v>134</v>
      </c>
      <c r="H908" s="7" t="s">
        <v>31</v>
      </c>
      <c r="I908" s="7" t="s">
        <v>134</v>
      </c>
      <c r="J908" s="7" t="s">
        <v>102</v>
      </c>
      <c r="K908" s="7">
        <v>1</v>
      </c>
      <c r="L908" s="7">
        <v>6372</v>
      </c>
      <c r="M908" s="7">
        <v>0</v>
      </c>
      <c r="N908" s="7">
        <v>0</v>
      </c>
      <c r="O908" s="7">
        <v>1146.96</v>
      </c>
      <c r="P908" s="7">
        <v>422</v>
      </c>
      <c r="Q908" s="7">
        <v>7940.96</v>
      </c>
      <c r="R908" s="7" t="s">
        <v>54</v>
      </c>
      <c r="S908" s="7" t="s">
        <v>34</v>
      </c>
      <c r="T908" s="7" t="s">
        <v>46</v>
      </c>
      <c r="U908" s="7" t="s">
        <v>36</v>
      </c>
      <c r="V908" s="7" t="s">
        <v>37</v>
      </c>
      <c r="W908" s="7">
        <v>8</v>
      </c>
      <c r="X908" s="7" t="s">
        <v>38</v>
      </c>
      <c r="Y908" s="7">
        <v>1</v>
      </c>
      <c r="Z908" s="7" t="s">
        <v>91</v>
      </c>
    </row>
    <row r="909" spans="1:26" x14ac:dyDescent="0.35">
      <c r="A909" s="7" t="s">
        <v>1569</v>
      </c>
      <c r="B909" s="8">
        <v>45984</v>
      </c>
      <c r="C909" s="7" t="s">
        <v>1570</v>
      </c>
      <c r="D909" s="7" t="s">
        <v>73</v>
      </c>
      <c r="E909" s="7" t="s">
        <v>29</v>
      </c>
      <c r="F909" s="7">
        <v>24</v>
      </c>
      <c r="G909" s="7" t="s">
        <v>51</v>
      </c>
      <c r="H909" s="7" t="s">
        <v>52</v>
      </c>
      <c r="I909" s="7" t="s">
        <v>51</v>
      </c>
      <c r="J909" s="7" t="s">
        <v>32</v>
      </c>
      <c r="K909" s="7">
        <v>5</v>
      </c>
      <c r="L909" s="7">
        <v>49982</v>
      </c>
      <c r="M909" s="7">
        <v>10</v>
      </c>
      <c r="N909" s="7">
        <v>24991</v>
      </c>
      <c r="O909" s="7">
        <v>40485.42</v>
      </c>
      <c r="P909" s="7">
        <v>205</v>
      </c>
      <c r="Q909" s="7">
        <v>265609.42</v>
      </c>
      <c r="R909" s="7" t="s">
        <v>45</v>
      </c>
      <c r="S909" s="7" t="s">
        <v>63</v>
      </c>
      <c r="T909" s="7" t="s">
        <v>103</v>
      </c>
      <c r="U909" s="7" t="s">
        <v>103</v>
      </c>
      <c r="V909" s="7" t="s">
        <v>57</v>
      </c>
      <c r="W909" s="7">
        <v>1</v>
      </c>
      <c r="X909" s="7" t="s">
        <v>47</v>
      </c>
      <c r="Y909" s="7">
        <v>1</v>
      </c>
      <c r="Z909" s="7" t="s">
        <v>91</v>
      </c>
    </row>
    <row r="910" spans="1:26" x14ac:dyDescent="0.35">
      <c r="A910" s="7" t="s">
        <v>1571</v>
      </c>
      <c r="B910" s="8">
        <v>45789</v>
      </c>
      <c r="C910" s="7" t="s">
        <v>229</v>
      </c>
      <c r="D910" s="7" t="s">
        <v>28</v>
      </c>
      <c r="E910" s="7" t="s">
        <v>29</v>
      </c>
      <c r="F910" s="7">
        <v>44</v>
      </c>
      <c r="G910" s="7" t="s">
        <v>67</v>
      </c>
      <c r="H910" s="7" t="s">
        <v>68</v>
      </c>
      <c r="I910" s="7" t="s">
        <v>67</v>
      </c>
      <c r="J910" s="7" t="s">
        <v>32</v>
      </c>
      <c r="K910" s="7">
        <v>5</v>
      </c>
      <c r="L910" s="7">
        <v>35237</v>
      </c>
      <c r="M910" s="7">
        <v>10</v>
      </c>
      <c r="N910" s="7">
        <v>17618.5</v>
      </c>
      <c r="O910" s="7">
        <v>28541.97</v>
      </c>
      <c r="P910" s="7">
        <v>14</v>
      </c>
      <c r="Q910" s="7">
        <v>187122.47</v>
      </c>
      <c r="R910" s="7" t="s">
        <v>45</v>
      </c>
      <c r="S910" s="7" t="s">
        <v>63</v>
      </c>
      <c r="T910" s="7" t="s">
        <v>46</v>
      </c>
      <c r="U910" s="7" t="s">
        <v>36</v>
      </c>
      <c r="V910" s="7" t="s">
        <v>37</v>
      </c>
      <c r="W910" s="7">
        <v>1</v>
      </c>
      <c r="X910" s="7" t="s">
        <v>47</v>
      </c>
      <c r="Y910" s="7">
        <v>4</v>
      </c>
      <c r="Z910" s="7" t="s">
        <v>47</v>
      </c>
    </row>
    <row r="911" spans="1:26" x14ac:dyDescent="0.35">
      <c r="A911" s="7" t="s">
        <v>1572</v>
      </c>
      <c r="B911" s="8">
        <v>45772</v>
      </c>
      <c r="C911" s="7" t="s">
        <v>1497</v>
      </c>
      <c r="D911" s="7" t="s">
        <v>50</v>
      </c>
      <c r="E911" s="7" t="s">
        <v>43</v>
      </c>
      <c r="F911" s="7">
        <v>47</v>
      </c>
      <c r="G911" s="7" t="s">
        <v>51</v>
      </c>
      <c r="H911" s="7" t="s">
        <v>52</v>
      </c>
      <c r="I911" s="7" t="s">
        <v>51</v>
      </c>
      <c r="J911" s="7" t="s">
        <v>125</v>
      </c>
      <c r="K911" s="7">
        <v>4</v>
      </c>
      <c r="L911" s="7">
        <v>26654</v>
      </c>
      <c r="M911" s="7">
        <v>15</v>
      </c>
      <c r="N911" s="7">
        <v>15992.4</v>
      </c>
      <c r="O911" s="7">
        <v>16312.25</v>
      </c>
      <c r="P911" s="7">
        <v>222</v>
      </c>
      <c r="Q911" s="7">
        <v>107157.85</v>
      </c>
      <c r="R911" s="7" t="s">
        <v>33</v>
      </c>
      <c r="S911" s="7" t="s">
        <v>63</v>
      </c>
      <c r="T911" s="7" t="s">
        <v>35</v>
      </c>
      <c r="U911" s="7" t="s">
        <v>36</v>
      </c>
      <c r="V911" s="7" t="s">
        <v>37</v>
      </c>
      <c r="W911" s="7">
        <v>3</v>
      </c>
      <c r="X911" s="7" t="s">
        <v>38</v>
      </c>
      <c r="Y911" s="7">
        <v>2</v>
      </c>
      <c r="Z911" s="7" t="s">
        <v>39</v>
      </c>
    </row>
    <row r="912" spans="1:26" x14ac:dyDescent="0.35">
      <c r="A912" s="7" t="s">
        <v>1573</v>
      </c>
      <c r="B912" s="8">
        <v>45834</v>
      </c>
      <c r="C912" s="7" t="s">
        <v>209</v>
      </c>
      <c r="D912" s="7" t="s">
        <v>80</v>
      </c>
      <c r="E912" s="7" t="s">
        <v>29</v>
      </c>
      <c r="F912" s="7">
        <v>25</v>
      </c>
      <c r="G912" s="7" t="s">
        <v>134</v>
      </c>
      <c r="H912" s="7" t="s">
        <v>31</v>
      </c>
      <c r="I912" s="7" t="s">
        <v>134</v>
      </c>
      <c r="J912" s="7" t="s">
        <v>102</v>
      </c>
      <c r="K912" s="7">
        <v>3</v>
      </c>
      <c r="L912" s="7">
        <v>12886</v>
      </c>
      <c r="M912" s="7">
        <v>5</v>
      </c>
      <c r="N912" s="7">
        <v>1932.9</v>
      </c>
      <c r="O912" s="7">
        <v>6610.52</v>
      </c>
      <c r="P912" s="7">
        <v>485</v>
      </c>
      <c r="Q912" s="7">
        <v>43820.62</v>
      </c>
      <c r="R912" s="7" t="s">
        <v>83</v>
      </c>
      <c r="S912" s="7" t="s">
        <v>34</v>
      </c>
      <c r="T912" s="7" t="s">
        <v>55</v>
      </c>
      <c r="U912" s="7" t="s">
        <v>56</v>
      </c>
      <c r="V912" s="7" t="s">
        <v>57</v>
      </c>
      <c r="W912" s="7">
        <v>2</v>
      </c>
      <c r="X912" s="7" t="s">
        <v>47</v>
      </c>
      <c r="Y912" s="7">
        <v>3</v>
      </c>
      <c r="Z912" s="7" t="s">
        <v>58</v>
      </c>
    </row>
    <row r="913" spans="1:26" x14ac:dyDescent="0.35">
      <c r="A913" s="7" t="s">
        <v>1574</v>
      </c>
      <c r="B913" s="8">
        <v>45899</v>
      </c>
      <c r="C913" s="7" t="s">
        <v>488</v>
      </c>
      <c r="D913" s="7" t="s">
        <v>111</v>
      </c>
      <c r="E913" s="7" t="s">
        <v>43</v>
      </c>
      <c r="F913" s="7">
        <v>28</v>
      </c>
      <c r="G913" s="7" t="s">
        <v>51</v>
      </c>
      <c r="H913" s="7" t="s">
        <v>52</v>
      </c>
      <c r="I913" s="7" t="s">
        <v>51</v>
      </c>
      <c r="J913" s="7" t="s">
        <v>69</v>
      </c>
      <c r="K913" s="7">
        <v>4</v>
      </c>
      <c r="L913" s="7">
        <v>35630</v>
      </c>
      <c r="M913" s="7">
        <v>15</v>
      </c>
      <c r="N913" s="7">
        <v>21378</v>
      </c>
      <c r="O913" s="7">
        <v>21805.56</v>
      </c>
      <c r="P913" s="7">
        <v>107</v>
      </c>
      <c r="Q913" s="7">
        <v>143054.56</v>
      </c>
      <c r="R913" s="7" t="s">
        <v>45</v>
      </c>
      <c r="S913" s="7" t="s">
        <v>63</v>
      </c>
      <c r="T913" s="7" t="s">
        <v>35</v>
      </c>
      <c r="U913" s="7" t="s">
        <v>36</v>
      </c>
      <c r="V913" s="7" t="s">
        <v>37</v>
      </c>
      <c r="W913" s="7">
        <v>3</v>
      </c>
      <c r="X913" s="7" t="s">
        <v>38</v>
      </c>
      <c r="Y913" s="7">
        <v>1</v>
      </c>
      <c r="Z913" s="7" t="s">
        <v>47</v>
      </c>
    </row>
    <row r="914" spans="1:26" x14ac:dyDescent="0.35">
      <c r="A914" s="7" t="s">
        <v>1575</v>
      </c>
      <c r="B914" s="8">
        <v>45804</v>
      </c>
      <c r="C914" s="7" t="s">
        <v>1576</v>
      </c>
      <c r="D914" s="7" t="s">
        <v>42</v>
      </c>
      <c r="E914" s="7" t="s">
        <v>43</v>
      </c>
      <c r="F914" s="7">
        <v>59</v>
      </c>
      <c r="G914" s="7" t="s">
        <v>139</v>
      </c>
      <c r="H914" s="7" t="s">
        <v>31</v>
      </c>
      <c r="I914" s="7" t="s">
        <v>139</v>
      </c>
      <c r="J914" s="7" t="s">
        <v>150</v>
      </c>
      <c r="K914" s="7">
        <v>2</v>
      </c>
      <c r="L914" s="7">
        <v>36760</v>
      </c>
      <c r="M914" s="7">
        <v>20</v>
      </c>
      <c r="N914" s="7">
        <v>14704</v>
      </c>
      <c r="O914" s="7">
        <v>10586.88</v>
      </c>
      <c r="P914" s="7">
        <v>454</v>
      </c>
      <c r="Q914" s="7">
        <v>69856.88</v>
      </c>
      <c r="R914" s="7" t="s">
        <v>54</v>
      </c>
      <c r="S914" s="7" t="s">
        <v>34</v>
      </c>
      <c r="T914" s="7" t="s">
        <v>55</v>
      </c>
      <c r="U914" s="7" t="s">
        <v>56</v>
      </c>
      <c r="V914" s="7" t="s">
        <v>57</v>
      </c>
      <c r="W914" s="7">
        <v>8</v>
      </c>
      <c r="X914" s="7" t="s">
        <v>47</v>
      </c>
      <c r="Y914" s="7">
        <v>2</v>
      </c>
      <c r="Z914" s="7" t="s">
        <v>91</v>
      </c>
    </row>
    <row r="915" spans="1:26" x14ac:dyDescent="0.35">
      <c r="A915" s="7" t="s">
        <v>1577</v>
      </c>
      <c r="B915" s="8">
        <v>45803</v>
      </c>
      <c r="C915" s="7" t="s">
        <v>1245</v>
      </c>
      <c r="D915" s="7" t="s">
        <v>111</v>
      </c>
      <c r="E915" s="7" t="s">
        <v>43</v>
      </c>
      <c r="F915" s="7">
        <v>49</v>
      </c>
      <c r="G915" s="7" t="s">
        <v>134</v>
      </c>
      <c r="H915" s="7" t="s">
        <v>31</v>
      </c>
      <c r="I915" s="7" t="s">
        <v>134</v>
      </c>
      <c r="J915" s="7" t="s">
        <v>102</v>
      </c>
      <c r="K915" s="7">
        <v>1</v>
      </c>
      <c r="L915" s="7">
        <v>18286</v>
      </c>
      <c r="M915" s="7">
        <v>20</v>
      </c>
      <c r="N915" s="7">
        <v>3657.2</v>
      </c>
      <c r="O915" s="7">
        <v>2633.18</v>
      </c>
      <c r="P915" s="7">
        <v>99</v>
      </c>
      <c r="Q915" s="7">
        <v>17360.98</v>
      </c>
      <c r="R915" s="7" t="s">
        <v>54</v>
      </c>
      <c r="S915" s="7" t="s">
        <v>34</v>
      </c>
      <c r="T915" s="7" t="s">
        <v>70</v>
      </c>
      <c r="U915" s="7" t="s">
        <v>56</v>
      </c>
      <c r="V915" s="7" t="s">
        <v>57</v>
      </c>
      <c r="W915" s="7">
        <v>3</v>
      </c>
      <c r="X915" s="7" t="s">
        <v>47</v>
      </c>
      <c r="Y915" s="7">
        <v>3</v>
      </c>
      <c r="Z915" s="7" t="s">
        <v>47</v>
      </c>
    </row>
    <row r="916" spans="1:26" x14ac:dyDescent="0.35">
      <c r="A916" s="7" t="s">
        <v>1578</v>
      </c>
      <c r="B916" s="8">
        <v>45794</v>
      </c>
      <c r="C916" s="7" t="s">
        <v>1579</v>
      </c>
      <c r="D916" s="7" t="s">
        <v>89</v>
      </c>
      <c r="E916" s="7" t="s">
        <v>29</v>
      </c>
      <c r="F916" s="7">
        <v>52</v>
      </c>
      <c r="G916" s="7" t="s">
        <v>51</v>
      </c>
      <c r="H916" s="7" t="s">
        <v>52</v>
      </c>
      <c r="I916" s="7" t="s">
        <v>51</v>
      </c>
      <c r="J916" s="7" t="s">
        <v>32</v>
      </c>
      <c r="K916" s="7">
        <v>2</v>
      </c>
      <c r="L916" s="7">
        <v>25487</v>
      </c>
      <c r="M916" s="7">
        <v>20</v>
      </c>
      <c r="N916" s="7">
        <v>10194.799999999999</v>
      </c>
      <c r="O916" s="7">
        <v>7340.26</v>
      </c>
      <c r="P916" s="7">
        <v>126</v>
      </c>
      <c r="Q916" s="7">
        <v>48245.46</v>
      </c>
      <c r="R916" s="7" t="s">
        <v>33</v>
      </c>
      <c r="S916" s="7" t="s">
        <v>63</v>
      </c>
      <c r="T916" s="7" t="s">
        <v>103</v>
      </c>
      <c r="U916" s="7" t="s">
        <v>103</v>
      </c>
      <c r="V916" s="7" t="s">
        <v>57</v>
      </c>
      <c r="W916" s="7">
        <v>4</v>
      </c>
      <c r="X916" s="7" t="s">
        <v>47</v>
      </c>
      <c r="Y916" s="7">
        <v>5</v>
      </c>
      <c r="Z916" s="7" t="s">
        <v>47</v>
      </c>
    </row>
    <row r="917" spans="1:26" x14ac:dyDescent="0.35">
      <c r="A917" s="7" t="s">
        <v>1580</v>
      </c>
      <c r="B917" s="8">
        <v>45972</v>
      </c>
      <c r="C917" s="7" t="s">
        <v>1497</v>
      </c>
      <c r="D917" s="7" t="s">
        <v>111</v>
      </c>
      <c r="E917" s="7" t="s">
        <v>43</v>
      </c>
      <c r="F917" s="7">
        <v>51</v>
      </c>
      <c r="G917" s="7" t="s">
        <v>74</v>
      </c>
      <c r="H917" s="7" t="s">
        <v>31</v>
      </c>
      <c r="I917" s="7" t="s">
        <v>74</v>
      </c>
      <c r="J917" s="7" t="s">
        <v>69</v>
      </c>
      <c r="K917" s="7">
        <v>3</v>
      </c>
      <c r="L917" s="7">
        <v>3238</v>
      </c>
      <c r="M917" s="7">
        <v>0</v>
      </c>
      <c r="N917" s="7">
        <v>0</v>
      </c>
      <c r="O917" s="7">
        <v>1748.52</v>
      </c>
      <c r="P917" s="7">
        <v>121</v>
      </c>
      <c r="Q917" s="7">
        <v>11583.52</v>
      </c>
      <c r="R917" s="7" t="s">
        <v>54</v>
      </c>
      <c r="S917" s="7" t="s">
        <v>34</v>
      </c>
      <c r="T917" s="7" t="s">
        <v>103</v>
      </c>
      <c r="U917" s="7" t="s">
        <v>103</v>
      </c>
      <c r="V917" s="7" t="s">
        <v>57</v>
      </c>
      <c r="W917" s="7">
        <v>3</v>
      </c>
      <c r="X917" s="7" t="s">
        <v>38</v>
      </c>
      <c r="Y917" s="7">
        <v>3</v>
      </c>
      <c r="Z917" s="7" t="s">
        <v>91</v>
      </c>
    </row>
    <row r="918" spans="1:26" x14ac:dyDescent="0.35">
      <c r="A918" s="7" t="s">
        <v>1581</v>
      </c>
      <c r="B918" s="8">
        <v>45786</v>
      </c>
      <c r="C918" s="7" t="s">
        <v>1582</v>
      </c>
      <c r="D918" s="7" t="s">
        <v>28</v>
      </c>
      <c r="E918" s="7" t="s">
        <v>43</v>
      </c>
      <c r="F918" s="7">
        <v>59</v>
      </c>
      <c r="G918" s="7" t="s">
        <v>99</v>
      </c>
      <c r="H918" s="7" t="s">
        <v>52</v>
      </c>
      <c r="I918" s="7" t="s">
        <v>99</v>
      </c>
      <c r="J918" s="7" t="s">
        <v>150</v>
      </c>
      <c r="K918" s="7">
        <v>4</v>
      </c>
      <c r="L918" s="7">
        <v>9369</v>
      </c>
      <c r="M918" s="7">
        <v>5</v>
      </c>
      <c r="N918" s="7">
        <v>1873.8</v>
      </c>
      <c r="O918" s="7">
        <v>6408.4</v>
      </c>
      <c r="P918" s="7">
        <v>483</v>
      </c>
      <c r="Q918" s="7">
        <v>42493.599999999999</v>
      </c>
      <c r="R918" s="7" t="s">
        <v>33</v>
      </c>
      <c r="S918" s="7" t="s">
        <v>34</v>
      </c>
      <c r="T918" s="7" t="s">
        <v>84</v>
      </c>
      <c r="U918" s="7" t="s">
        <v>85</v>
      </c>
      <c r="V918" s="7" t="s">
        <v>86</v>
      </c>
      <c r="W918" s="7">
        <v>2</v>
      </c>
      <c r="X918" s="7" t="s">
        <v>38</v>
      </c>
      <c r="Y918" s="7">
        <v>2</v>
      </c>
      <c r="Z918" s="7" t="s">
        <v>58</v>
      </c>
    </row>
    <row r="919" spans="1:26" x14ac:dyDescent="0.35">
      <c r="A919" s="7" t="s">
        <v>1583</v>
      </c>
      <c r="B919" s="8">
        <v>46033</v>
      </c>
      <c r="C919" s="7" t="s">
        <v>1584</v>
      </c>
      <c r="D919" s="7" t="s">
        <v>73</v>
      </c>
      <c r="E919" s="7" t="s">
        <v>43</v>
      </c>
      <c r="F919" s="7">
        <v>20</v>
      </c>
      <c r="G919" s="7" t="s">
        <v>67</v>
      </c>
      <c r="H919" s="7" t="s">
        <v>68</v>
      </c>
      <c r="I919" s="7" t="s">
        <v>67</v>
      </c>
      <c r="J919" s="7" t="s">
        <v>53</v>
      </c>
      <c r="K919" s="7">
        <v>5</v>
      </c>
      <c r="L919" s="7">
        <v>7487</v>
      </c>
      <c r="M919" s="7">
        <v>20</v>
      </c>
      <c r="N919" s="7">
        <v>7487</v>
      </c>
      <c r="O919" s="7">
        <v>5390.64</v>
      </c>
      <c r="P919" s="7">
        <v>492</v>
      </c>
      <c r="Q919" s="7">
        <v>35830.639999999999</v>
      </c>
      <c r="R919" s="7" t="s">
        <v>83</v>
      </c>
      <c r="S919" s="7" t="s">
        <v>34</v>
      </c>
      <c r="T919" s="7" t="s">
        <v>55</v>
      </c>
      <c r="U919" s="7" t="s">
        <v>56</v>
      </c>
      <c r="V919" s="7" t="s">
        <v>57</v>
      </c>
      <c r="W919" s="7">
        <v>4</v>
      </c>
      <c r="X919" s="7" t="s">
        <v>38</v>
      </c>
      <c r="Y919" s="7">
        <v>4</v>
      </c>
      <c r="Z919" s="7" t="s">
        <v>47</v>
      </c>
    </row>
    <row r="920" spans="1:26" x14ac:dyDescent="0.35">
      <c r="A920" s="7" t="s">
        <v>1585</v>
      </c>
      <c r="B920" s="8">
        <v>45879</v>
      </c>
      <c r="C920" s="7" t="s">
        <v>386</v>
      </c>
      <c r="D920" s="7" t="s">
        <v>108</v>
      </c>
      <c r="E920" s="7" t="s">
        <v>29</v>
      </c>
      <c r="F920" s="7">
        <v>42</v>
      </c>
      <c r="G920" s="7" t="s">
        <v>90</v>
      </c>
      <c r="H920" s="7" t="s">
        <v>31</v>
      </c>
      <c r="I920" s="7" t="s">
        <v>90</v>
      </c>
      <c r="J920" s="7" t="s">
        <v>75</v>
      </c>
      <c r="K920" s="7">
        <v>5</v>
      </c>
      <c r="L920" s="7">
        <v>8615</v>
      </c>
      <c r="M920" s="7">
        <v>5</v>
      </c>
      <c r="N920" s="7">
        <v>2153.75</v>
      </c>
      <c r="O920" s="7">
        <v>7365.82</v>
      </c>
      <c r="P920" s="7">
        <v>143</v>
      </c>
      <c r="Q920" s="7">
        <v>48430.07</v>
      </c>
      <c r="R920" s="7" t="s">
        <v>54</v>
      </c>
      <c r="S920" s="7" t="s">
        <v>34</v>
      </c>
      <c r="T920" s="7" t="s">
        <v>35</v>
      </c>
      <c r="U920" s="7" t="s">
        <v>36</v>
      </c>
      <c r="V920" s="7" t="s">
        <v>37</v>
      </c>
      <c r="W920" s="7">
        <v>7</v>
      </c>
      <c r="X920" s="7" t="s">
        <v>38</v>
      </c>
      <c r="Y920" s="7">
        <v>5</v>
      </c>
      <c r="Z920" s="7" t="s">
        <v>39</v>
      </c>
    </row>
    <row r="921" spans="1:26" x14ac:dyDescent="0.35">
      <c r="A921" s="7" t="s">
        <v>1586</v>
      </c>
      <c r="B921" s="8">
        <v>45945</v>
      </c>
      <c r="C921" s="7" t="s">
        <v>359</v>
      </c>
      <c r="D921" s="7" t="s">
        <v>80</v>
      </c>
      <c r="E921" s="7" t="s">
        <v>29</v>
      </c>
      <c r="F921" s="7">
        <v>47</v>
      </c>
      <c r="G921" s="7" t="s">
        <v>30</v>
      </c>
      <c r="H921" s="7" t="s">
        <v>31</v>
      </c>
      <c r="I921" s="7" t="s">
        <v>30</v>
      </c>
      <c r="J921" s="7" t="s">
        <v>75</v>
      </c>
      <c r="K921" s="7">
        <v>1</v>
      </c>
      <c r="L921" s="7">
        <v>17074</v>
      </c>
      <c r="M921" s="7">
        <v>15</v>
      </c>
      <c r="N921" s="7">
        <v>2561.1</v>
      </c>
      <c r="O921" s="7">
        <v>2612.3200000000002</v>
      </c>
      <c r="P921" s="7">
        <v>197</v>
      </c>
      <c r="Q921" s="7">
        <v>17322.22</v>
      </c>
      <c r="R921" s="7" t="s">
        <v>83</v>
      </c>
      <c r="S921" s="7" t="s">
        <v>63</v>
      </c>
      <c r="T921" s="7" t="s">
        <v>103</v>
      </c>
      <c r="U921" s="7" t="s">
        <v>103</v>
      </c>
      <c r="V921" s="7" t="s">
        <v>57</v>
      </c>
      <c r="W921" s="7">
        <v>10</v>
      </c>
      <c r="X921" s="7" t="s">
        <v>47</v>
      </c>
      <c r="Y921" s="7">
        <v>2</v>
      </c>
      <c r="Z921" s="7" t="s">
        <v>39</v>
      </c>
    </row>
    <row r="922" spans="1:26" x14ac:dyDescent="0.35">
      <c r="A922" s="7" t="s">
        <v>1587</v>
      </c>
      <c r="B922" s="8">
        <v>45828</v>
      </c>
      <c r="C922" s="7" t="s">
        <v>307</v>
      </c>
      <c r="D922" s="7" t="s">
        <v>89</v>
      </c>
      <c r="E922" s="7" t="s">
        <v>29</v>
      </c>
      <c r="F922" s="7">
        <v>22</v>
      </c>
      <c r="G922" s="7" t="s">
        <v>94</v>
      </c>
      <c r="H922" s="7" t="s">
        <v>31</v>
      </c>
      <c r="I922" s="7" t="s">
        <v>94</v>
      </c>
      <c r="J922" s="7" t="s">
        <v>75</v>
      </c>
      <c r="K922" s="7">
        <v>5</v>
      </c>
      <c r="L922" s="7">
        <v>31555</v>
      </c>
      <c r="M922" s="7">
        <v>0</v>
      </c>
      <c r="N922" s="7">
        <v>0</v>
      </c>
      <c r="O922" s="7">
        <v>28399.5</v>
      </c>
      <c r="P922" s="7">
        <v>290</v>
      </c>
      <c r="Q922" s="7">
        <v>186464.5</v>
      </c>
      <c r="R922" s="7" t="s">
        <v>83</v>
      </c>
      <c r="S922" s="7" t="s">
        <v>34</v>
      </c>
      <c r="T922" s="7" t="s">
        <v>76</v>
      </c>
      <c r="U922" s="7" t="s">
        <v>77</v>
      </c>
      <c r="V922" s="7" t="s">
        <v>57</v>
      </c>
      <c r="W922" s="7">
        <v>5</v>
      </c>
      <c r="X922" s="7" t="s">
        <v>47</v>
      </c>
      <c r="Y922" s="7">
        <v>2</v>
      </c>
      <c r="Z922" s="7" t="s">
        <v>39</v>
      </c>
    </row>
    <row r="923" spans="1:26" x14ac:dyDescent="0.35">
      <c r="A923" s="7" t="s">
        <v>1588</v>
      </c>
      <c r="B923" s="8">
        <v>45965</v>
      </c>
      <c r="C923" s="7" t="s">
        <v>1589</v>
      </c>
      <c r="D923" s="7" t="s">
        <v>73</v>
      </c>
      <c r="E923" s="7" t="s">
        <v>43</v>
      </c>
      <c r="F923" s="7">
        <v>42</v>
      </c>
      <c r="G923" s="7" t="s">
        <v>90</v>
      </c>
      <c r="H923" s="7" t="s">
        <v>31</v>
      </c>
      <c r="I923" s="7" t="s">
        <v>90</v>
      </c>
      <c r="J923" s="7" t="s">
        <v>150</v>
      </c>
      <c r="K923" s="7">
        <v>2</v>
      </c>
      <c r="L923" s="7">
        <v>36468</v>
      </c>
      <c r="M923" s="7">
        <v>10</v>
      </c>
      <c r="N923" s="7">
        <v>7293.6</v>
      </c>
      <c r="O923" s="7">
        <v>11815.63</v>
      </c>
      <c r="P923" s="7">
        <v>106</v>
      </c>
      <c r="Q923" s="7">
        <v>77564.03</v>
      </c>
      <c r="R923" s="7" t="s">
        <v>33</v>
      </c>
      <c r="S923" s="7" t="s">
        <v>63</v>
      </c>
      <c r="T923" s="7" t="s">
        <v>95</v>
      </c>
      <c r="U923" s="7" t="s">
        <v>96</v>
      </c>
      <c r="V923" s="7" t="s">
        <v>57</v>
      </c>
      <c r="W923" s="7">
        <v>7</v>
      </c>
      <c r="X923" s="7" t="s">
        <v>38</v>
      </c>
      <c r="Y923" s="7">
        <v>1</v>
      </c>
      <c r="Z923" s="7" t="s">
        <v>39</v>
      </c>
    </row>
    <row r="924" spans="1:26" x14ac:dyDescent="0.35">
      <c r="A924" s="7" t="s">
        <v>1590</v>
      </c>
      <c r="B924" s="8">
        <v>46109</v>
      </c>
      <c r="C924" s="7" t="s">
        <v>1591</v>
      </c>
      <c r="D924" s="7" t="s">
        <v>42</v>
      </c>
      <c r="E924" s="7" t="s">
        <v>29</v>
      </c>
      <c r="F924" s="7">
        <v>19</v>
      </c>
      <c r="G924" s="7" t="s">
        <v>99</v>
      </c>
      <c r="H924" s="7" t="s">
        <v>52</v>
      </c>
      <c r="I924" s="7" t="s">
        <v>99</v>
      </c>
      <c r="J924" s="7" t="s">
        <v>125</v>
      </c>
      <c r="K924" s="7">
        <v>1</v>
      </c>
      <c r="L924" s="7">
        <v>17001</v>
      </c>
      <c r="M924" s="7">
        <v>20</v>
      </c>
      <c r="N924" s="7">
        <v>3400.2</v>
      </c>
      <c r="O924" s="7">
        <v>2448.14</v>
      </c>
      <c r="P924" s="7">
        <v>72</v>
      </c>
      <c r="Q924" s="7">
        <v>16120.94</v>
      </c>
      <c r="R924" s="7" t="s">
        <v>54</v>
      </c>
      <c r="S924" s="7" t="s">
        <v>34</v>
      </c>
      <c r="T924" s="7" t="s">
        <v>70</v>
      </c>
      <c r="U924" s="7" t="s">
        <v>56</v>
      </c>
      <c r="V924" s="7" t="s">
        <v>57</v>
      </c>
      <c r="W924" s="7">
        <v>3</v>
      </c>
      <c r="X924" s="7" t="s">
        <v>38</v>
      </c>
      <c r="Y924" s="7">
        <v>4</v>
      </c>
      <c r="Z924" s="7" t="s">
        <v>39</v>
      </c>
    </row>
    <row r="925" spans="1:26" x14ac:dyDescent="0.35">
      <c r="A925" s="7" t="s">
        <v>1592</v>
      </c>
      <c r="B925" s="8">
        <v>45823</v>
      </c>
      <c r="C925" s="7" t="s">
        <v>897</v>
      </c>
      <c r="D925" s="7" t="s">
        <v>66</v>
      </c>
      <c r="E925" s="7" t="s">
        <v>43</v>
      </c>
      <c r="F925" s="7">
        <v>24</v>
      </c>
      <c r="G925" s="7" t="s">
        <v>99</v>
      </c>
      <c r="H925" s="7" t="s">
        <v>52</v>
      </c>
      <c r="I925" s="7" t="s">
        <v>99</v>
      </c>
      <c r="J925" s="7" t="s">
        <v>62</v>
      </c>
      <c r="K925" s="7">
        <v>1</v>
      </c>
      <c r="L925" s="7">
        <v>2091</v>
      </c>
      <c r="M925" s="7">
        <v>10</v>
      </c>
      <c r="N925" s="7">
        <v>209.1</v>
      </c>
      <c r="O925" s="7">
        <v>338.74</v>
      </c>
      <c r="P925" s="7">
        <v>95</v>
      </c>
      <c r="Q925" s="7">
        <v>2315.64</v>
      </c>
      <c r="R925" s="7" t="s">
        <v>45</v>
      </c>
      <c r="S925" s="7" t="s">
        <v>63</v>
      </c>
      <c r="T925" s="7" t="s">
        <v>46</v>
      </c>
      <c r="U925" s="7" t="s">
        <v>36</v>
      </c>
      <c r="V925" s="7" t="s">
        <v>37</v>
      </c>
      <c r="W925" s="7">
        <v>4</v>
      </c>
      <c r="X925" s="7" t="s">
        <v>47</v>
      </c>
      <c r="Y925" s="7">
        <v>4</v>
      </c>
      <c r="Z925" s="7" t="s">
        <v>58</v>
      </c>
    </row>
    <row r="926" spans="1:26" x14ac:dyDescent="0.35">
      <c r="A926" s="7" t="s">
        <v>1593</v>
      </c>
      <c r="B926" s="8">
        <v>45767</v>
      </c>
      <c r="C926" s="7" t="s">
        <v>1521</v>
      </c>
      <c r="D926" s="7" t="s">
        <v>111</v>
      </c>
      <c r="E926" s="7" t="s">
        <v>29</v>
      </c>
      <c r="F926" s="7">
        <v>24</v>
      </c>
      <c r="G926" s="7" t="s">
        <v>74</v>
      </c>
      <c r="H926" s="7" t="s">
        <v>31</v>
      </c>
      <c r="I926" s="7" t="s">
        <v>74</v>
      </c>
      <c r="J926" s="7" t="s">
        <v>201</v>
      </c>
      <c r="K926" s="7">
        <v>5</v>
      </c>
      <c r="L926" s="7">
        <v>27061</v>
      </c>
      <c r="M926" s="7">
        <v>15</v>
      </c>
      <c r="N926" s="7">
        <v>20295.75</v>
      </c>
      <c r="O926" s="7">
        <v>20701.669999999998</v>
      </c>
      <c r="P926" s="7">
        <v>389</v>
      </c>
      <c r="Q926" s="7">
        <v>136099.92000000001</v>
      </c>
      <c r="R926" s="7" t="s">
        <v>54</v>
      </c>
      <c r="S926" s="7" t="s">
        <v>63</v>
      </c>
      <c r="T926" s="7" t="s">
        <v>76</v>
      </c>
      <c r="U926" s="7" t="s">
        <v>77</v>
      </c>
      <c r="V926" s="7" t="s">
        <v>57</v>
      </c>
      <c r="W926" s="7">
        <v>4</v>
      </c>
      <c r="X926" s="7" t="s">
        <v>38</v>
      </c>
      <c r="Y926" s="7">
        <v>2</v>
      </c>
      <c r="Z926" s="7" t="s">
        <v>58</v>
      </c>
    </row>
    <row r="927" spans="1:26" x14ac:dyDescent="0.35">
      <c r="A927" s="7" t="s">
        <v>1594</v>
      </c>
      <c r="B927" s="8">
        <v>46000</v>
      </c>
      <c r="C927" s="7" t="s">
        <v>1595</v>
      </c>
      <c r="D927" s="7" t="s">
        <v>61</v>
      </c>
      <c r="E927" s="7" t="s">
        <v>29</v>
      </c>
      <c r="F927" s="7">
        <v>35</v>
      </c>
      <c r="G927" s="7" t="s">
        <v>74</v>
      </c>
      <c r="H927" s="7" t="s">
        <v>31</v>
      </c>
      <c r="I927" s="7" t="s">
        <v>74</v>
      </c>
      <c r="J927" s="7" t="s">
        <v>102</v>
      </c>
      <c r="K927" s="7">
        <v>3</v>
      </c>
      <c r="L927" s="7">
        <v>9812</v>
      </c>
      <c r="M927" s="7">
        <v>20</v>
      </c>
      <c r="N927" s="7">
        <v>5887.2</v>
      </c>
      <c r="O927" s="7">
        <v>4238.78</v>
      </c>
      <c r="P927" s="7">
        <v>136</v>
      </c>
      <c r="Q927" s="7">
        <v>27923.58</v>
      </c>
      <c r="R927" s="7" t="s">
        <v>45</v>
      </c>
      <c r="S927" s="7" t="s">
        <v>34</v>
      </c>
      <c r="T927" s="7" t="s">
        <v>103</v>
      </c>
      <c r="U927" s="7" t="s">
        <v>103</v>
      </c>
      <c r="V927" s="7" t="s">
        <v>57</v>
      </c>
      <c r="W927" s="7">
        <v>5</v>
      </c>
      <c r="X927" s="7" t="s">
        <v>47</v>
      </c>
      <c r="Y927" s="7">
        <v>5</v>
      </c>
      <c r="Z927" s="7" t="s">
        <v>58</v>
      </c>
    </row>
    <row r="928" spans="1:26" x14ac:dyDescent="0.35">
      <c r="A928" s="7" t="s">
        <v>1596</v>
      </c>
      <c r="B928" s="8">
        <v>45907</v>
      </c>
      <c r="C928" s="7" t="s">
        <v>441</v>
      </c>
      <c r="D928" s="7" t="s">
        <v>50</v>
      </c>
      <c r="E928" s="7" t="s">
        <v>29</v>
      </c>
      <c r="F928" s="7">
        <v>48</v>
      </c>
      <c r="G928" s="7" t="s">
        <v>134</v>
      </c>
      <c r="H928" s="7" t="s">
        <v>31</v>
      </c>
      <c r="I928" s="7" t="s">
        <v>134</v>
      </c>
      <c r="J928" s="7" t="s">
        <v>53</v>
      </c>
      <c r="K928" s="7">
        <v>2</v>
      </c>
      <c r="L928" s="7">
        <v>42773</v>
      </c>
      <c r="M928" s="7">
        <v>0</v>
      </c>
      <c r="N928" s="7">
        <v>0</v>
      </c>
      <c r="O928" s="7">
        <v>15398.28</v>
      </c>
      <c r="P928" s="7">
        <v>254</v>
      </c>
      <c r="Q928" s="7">
        <v>101198.28</v>
      </c>
      <c r="R928" s="7" t="s">
        <v>45</v>
      </c>
      <c r="S928" s="7" t="s">
        <v>34</v>
      </c>
      <c r="T928" s="7" t="s">
        <v>46</v>
      </c>
      <c r="U928" s="7" t="s">
        <v>36</v>
      </c>
      <c r="V928" s="7" t="s">
        <v>37</v>
      </c>
      <c r="W928" s="7">
        <v>3</v>
      </c>
      <c r="X928" s="7" t="s">
        <v>47</v>
      </c>
      <c r="Y928" s="7">
        <v>2</v>
      </c>
      <c r="Z928" s="7" t="s">
        <v>58</v>
      </c>
    </row>
    <row r="929" spans="1:26" x14ac:dyDescent="0.35">
      <c r="A929" s="7" t="s">
        <v>1597</v>
      </c>
      <c r="B929" s="8">
        <v>46119</v>
      </c>
      <c r="C929" s="7" t="s">
        <v>141</v>
      </c>
      <c r="D929" s="7" t="s">
        <v>61</v>
      </c>
      <c r="E929" s="7" t="s">
        <v>43</v>
      </c>
      <c r="F929" s="7">
        <v>42</v>
      </c>
      <c r="G929" s="7" t="s">
        <v>90</v>
      </c>
      <c r="H929" s="7" t="s">
        <v>31</v>
      </c>
      <c r="I929" s="7" t="s">
        <v>90</v>
      </c>
      <c r="J929" s="7" t="s">
        <v>125</v>
      </c>
      <c r="K929" s="7">
        <v>1</v>
      </c>
      <c r="L929" s="7">
        <v>14852</v>
      </c>
      <c r="M929" s="7">
        <v>15</v>
      </c>
      <c r="N929" s="7">
        <v>2227.8000000000002</v>
      </c>
      <c r="O929" s="7">
        <v>2272.36</v>
      </c>
      <c r="P929" s="7">
        <v>109</v>
      </c>
      <c r="Q929" s="7">
        <v>15005.56</v>
      </c>
      <c r="R929" s="7" t="s">
        <v>83</v>
      </c>
      <c r="S929" s="7" t="s">
        <v>63</v>
      </c>
      <c r="T929" s="7" t="s">
        <v>103</v>
      </c>
      <c r="U929" s="7" t="s">
        <v>103</v>
      </c>
      <c r="V929" s="7" t="s">
        <v>57</v>
      </c>
      <c r="W929" s="7">
        <v>5</v>
      </c>
      <c r="X929" s="7" t="s">
        <v>38</v>
      </c>
      <c r="Y929" s="7">
        <v>5</v>
      </c>
      <c r="Z929" s="7" t="s">
        <v>47</v>
      </c>
    </row>
    <row r="930" spans="1:26" x14ac:dyDescent="0.35">
      <c r="A930" s="7" t="s">
        <v>1598</v>
      </c>
      <c r="B930" s="8">
        <v>45906</v>
      </c>
      <c r="C930" s="7" t="s">
        <v>848</v>
      </c>
      <c r="D930" s="7" t="s">
        <v>108</v>
      </c>
      <c r="E930" s="7" t="s">
        <v>43</v>
      </c>
      <c r="F930" s="7">
        <v>58</v>
      </c>
      <c r="G930" s="7" t="s">
        <v>139</v>
      </c>
      <c r="H930" s="7" t="s">
        <v>31</v>
      </c>
      <c r="I930" s="7" t="s">
        <v>139</v>
      </c>
      <c r="J930" s="7" t="s">
        <v>69</v>
      </c>
      <c r="K930" s="7">
        <v>3</v>
      </c>
      <c r="L930" s="7">
        <v>8496</v>
      </c>
      <c r="M930" s="7">
        <v>15</v>
      </c>
      <c r="N930" s="7">
        <v>3823.2</v>
      </c>
      <c r="O930" s="7">
        <v>3899.66</v>
      </c>
      <c r="P930" s="7">
        <v>138</v>
      </c>
      <c r="Q930" s="7">
        <v>25702.46</v>
      </c>
      <c r="R930" s="7" t="s">
        <v>33</v>
      </c>
      <c r="S930" s="7" t="s">
        <v>34</v>
      </c>
      <c r="T930" s="7" t="s">
        <v>103</v>
      </c>
      <c r="U930" s="7" t="s">
        <v>103</v>
      </c>
      <c r="V930" s="7" t="s">
        <v>57</v>
      </c>
      <c r="W930" s="7">
        <v>9</v>
      </c>
      <c r="X930" s="7" t="s">
        <v>38</v>
      </c>
      <c r="Y930" s="7">
        <v>3</v>
      </c>
      <c r="Z930" s="7" t="s">
        <v>91</v>
      </c>
    </row>
    <row r="931" spans="1:26" x14ac:dyDescent="0.35">
      <c r="A931" s="7" t="s">
        <v>1599</v>
      </c>
      <c r="B931" s="8">
        <v>45955</v>
      </c>
      <c r="C931" s="7" t="s">
        <v>1600</v>
      </c>
      <c r="D931" s="7" t="s">
        <v>108</v>
      </c>
      <c r="E931" s="7" t="s">
        <v>43</v>
      </c>
      <c r="F931" s="7">
        <v>49</v>
      </c>
      <c r="G931" s="7" t="s">
        <v>139</v>
      </c>
      <c r="H931" s="7" t="s">
        <v>31</v>
      </c>
      <c r="I931" s="7" t="s">
        <v>139</v>
      </c>
      <c r="J931" s="7" t="s">
        <v>62</v>
      </c>
      <c r="K931" s="7">
        <v>3</v>
      </c>
      <c r="L931" s="7">
        <v>8963</v>
      </c>
      <c r="M931" s="7">
        <v>20</v>
      </c>
      <c r="N931" s="7">
        <v>5377.8</v>
      </c>
      <c r="O931" s="7">
        <v>3872.02</v>
      </c>
      <c r="P931" s="7">
        <v>168</v>
      </c>
      <c r="Q931" s="7">
        <v>25551.22</v>
      </c>
      <c r="R931" s="7" t="s">
        <v>45</v>
      </c>
      <c r="S931" s="7" t="s">
        <v>34</v>
      </c>
      <c r="T931" s="7" t="s">
        <v>103</v>
      </c>
      <c r="U931" s="7" t="s">
        <v>103</v>
      </c>
      <c r="V931" s="7" t="s">
        <v>57</v>
      </c>
      <c r="W931" s="7">
        <v>8</v>
      </c>
      <c r="X931" s="7" t="s">
        <v>47</v>
      </c>
      <c r="Y931" s="7">
        <v>1</v>
      </c>
      <c r="Z931" s="7" t="s">
        <v>91</v>
      </c>
    </row>
    <row r="932" spans="1:26" x14ac:dyDescent="0.35">
      <c r="A932" s="7" t="s">
        <v>1601</v>
      </c>
      <c r="B932" s="8">
        <v>45949</v>
      </c>
      <c r="C932" s="7" t="s">
        <v>858</v>
      </c>
      <c r="D932" s="7" t="s">
        <v>73</v>
      </c>
      <c r="E932" s="7" t="s">
        <v>43</v>
      </c>
      <c r="F932" s="7">
        <v>41</v>
      </c>
      <c r="G932" s="7" t="s">
        <v>74</v>
      </c>
      <c r="H932" s="7" t="s">
        <v>31</v>
      </c>
      <c r="I932" s="7" t="s">
        <v>74</v>
      </c>
      <c r="J932" s="7" t="s">
        <v>69</v>
      </c>
      <c r="K932" s="7">
        <v>5</v>
      </c>
      <c r="L932" s="7">
        <v>13929</v>
      </c>
      <c r="M932" s="7">
        <v>0</v>
      </c>
      <c r="N932" s="7">
        <v>0</v>
      </c>
      <c r="O932" s="7">
        <v>12536.1</v>
      </c>
      <c r="P932" s="7">
        <v>429</v>
      </c>
      <c r="Q932" s="7">
        <v>82610.100000000006</v>
      </c>
      <c r="R932" s="7" t="s">
        <v>83</v>
      </c>
      <c r="S932" s="7" t="s">
        <v>34</v>
      </c>
      <c r="T932" s="7" t="s">
        <v>35</v>
      </c>
      <c r="U932" s="7" t="s">
        <v>36</v>
      </c>
      <c r="V932" s="7" t="s">
        <v>37</v>
      </c>
      <c r="W932" s="7">
        <v>1</v>
      </c>
      <c r="X932" s="7" t="s">
        <v>38</v>
      </c>
      <c r="Y932" s="7">
        <v>2</v>
      </c>
      <c r="Z932" s="7" t="s">
        <v>39</v>
      </c>
    </row>
    <row r="933" spans="1:26" x14ac:dyDescent="0.35">
      <c r="A933" s="7" t="s">
        <v>1602</v>
      </c>
      <c r="B933" s="8">
        <v>46092</v>
      </c>
      <c r="C933" s="7" t="s">
        <v>1431</v>
      </c>
      <c r="D933" s="7" t="s">
        <v>28</v>
      </c>
      <c r="E933" s="7" t="s">
        <v>43</v>
      </c>
      <c r="F933" s="7">
        <v>20</v>
      </c>
      <c r="G933" s="7" t="s">
        <v>94</v>
      </c>
      <c r="H933" s="7" t="s">
        <v>31</v>
      </c>
      <c r="I933" s="7" t="s">
        <v>94</v>
      </c>
      <c r="J933" s="7" t="s">
        <v>75</v>
      </c>
      <c r="K933" s="7">
        <v>3</v>
      </c>
      <c r="L933" s="7">
        <v>5257</v>
      </c>
      <c r="M933" s="7">
        <v>0</v>
      </c>
      <c r="N933" s="7">
        <v>0</v>
      </c>
      <c r="O933" s="7">
        <v>2838.78</v>
      </c>
      <c r="P933" s="7">
        <v>305</v>
      </c>
      <c r="Q933" s="7">
        <v>18914.78</v>
      </c>
      <c r="R933" s="7" t="s">
        <v>45</v>
      </c>
      <c r="S933" s="7" t="s">
        <v>63</v>
      </c>
      <c r="T933" s="7" t="s">
        <v>46</v>
      </c>
      <c r="U933" s="7" t="s">
        <v>36</v>
      </c>
      <c r="V933" s="7" t="s">
        <v>37</v>
      </c>
      <c r="W933" s="7">
        <v>8</v>
      </c>
      <c r="X933" s="7" t="s">
        <v>47</v>
      </c>
      <c r="Y933" s="7">
        <v>1</v>
      </c>
      <c r="Z933" s="7" t="s">
        <v>58</v>
      </c>
    </row>
    <row r="934" spans="1:26" x14ac:dyDescent="0.35">
      <c r="A934" s="7" t="s">
        <v>1603</v>
      </c>
      <c r="B934" s="8">
        <v>45994</v>
      </c>
      <c r="C934" s="7" t="s">
        <v>1453</v>
      </c>
      <c r="D934" s="7" t="s">
        <v>42</v>
      </c>
      <c r="E934" s="7" t="s">
        <v>29</v>
      </c>
      <c r="F934" s="7">
        <v>34</v>
      </c>
      <c r="G934" s="7" t="s">
        <v>67</v>
      </c>
      <c r="H934" s="7" t="s">
        <v>68</v>
      </c>
      <c r="I934" s="7" t="s">
        <v>67</v>
      </c>
      <c r="J934" s="7" t="s">
        <v>75</v>
      </c>
      <c r="K934" s="7">
        <v>5</v>
      </c>
      <c r="L934" s="7">
        <v>38726</v>
      </c>
      <c r="M934" s="7">
        <v>10</v>
      </c>
      <c r="N934" s="7">
        <v>19363</v>
      </c>
      <c r="O934" s="7">
        <v>31368.06</v>
      </c>
      <c r="P934" s="7">
        <v>69</v>
      </c>
      <c r="Q934" s="7">
        <v>205704.06</v>
      </c>
      <c r="R934" s="7" t="s">
        <v>45</v>
      </c>
      <c r="S934" s="7" t="s">
        <v>34</v>
      </c>
      <c r="T934" s="7" t="s">
        <v>84</v>
      </c>
      <c r="U934" s="7" t="s">
        <v>85</v>
      </c>
      <c r="V934" s="7" t="s">
        <v>86</v>
      </c>
      <c r="W934" s="7">
        <v>5</v>
      </c>
      <c r="X934" s="7" t="s">
        <v>38</v>
      </c>
      <c r="Y934" s="7">
        <v>3</v>
      </c>
      <c r="Z934" s="7" t="s">
        <v>91</v>
      </c>
    </row>
    <row r="935" spans="1:26" x14ac:dyDescent="0.35">
      <c r="A935" s="7" t="s">
        <v>1604</v>
      </c>
      <c r="B935" s="8">
        <v>45782</v>
      </c>
      <c r="C935" s="7" t="s">
        <v>1234</v>
      </c>
      <c r="D935" s="7" t="s">
        <v>28</v>
      </c>
      <c r="E935" s="7" t="s">
        <v>29</v>
      </c>
      <c r="F935" s="7">
        <v>37</v>
      </c>
      <c r="G935" s="7" t="s">
        <v>139</v>
      </c>
      <c r="H935" s="7" t="s">
        <v>31</v>
      </c>
      <c r="I935" s="7" t="s">
        <v>139</v>
      </c>
      <c r="J935" s="7" t="s">
        <v>69</v>
      </c>
      <c r="K935" s="7">
        <v>3</v>
      </c>
      <c r="L935" s="7">
        <v>36827</v>
      </c>
      <c r="M935" s="7">
        <v>20</v>
      </c>
      <c r="N935" s="7">
        <v>22096.2</v>
      </c>
      <c r="O935" s="7">
        <v>15909.26</v>
      </c>
      <c r="P935" s="7">
        <v>406</v>
      </c>
      <c r="Q935" s="7">
        <v>104700.06</v>
      </c>
      <c r="R935" s="7" t="s">
        <v>83</v>
      </c>
      <c r="S935" s="7" t="s">
        <v>63</v>
      </c>
      <c r="T935" s="7" t="s">
        <v>76</v>
      </c>
      <c r="U935" s="7" t="s">
        <v>77</v>
      </c>
      <c r="V935" s="7" t="s">
        <v>57</v>
      </c>
      <c r="W935" s="7">
        <v>2</v>
      </c>
      <c r="X935" s="7" t="s">
        <v>38</v>
      </c>
      <c r="Y935" s="7">
        <v>1</v>
      </c>
      <c r="Z935" s="7" t="s">
        <v>58</v>
      </c>
    </row>
    <row r="936" spans="1:26" x14ac:dyDescent="0.35">
      <c r="A936" s="7" t="s">
        <v>1605</v>
      </c>
      <c r="B936" s="8">
        <v>46095</v>
      </c>
      <c r="C936" s="7" t="s">
        <v>1267</v>
      </c>
      <c r="D936" s="7" t="s">
        <v>42</v>
      </c>
      <c r="E936" s="7" t="s">
        <v>43</v>
      </c>
      <c r="F936" s="7">
        <v>41</v>
      </c>
      <c r="G936" s="7" t="s">
        <v>74</v>
      </c>
      <c r="H936" s="7" t="s">
        <v>31</v>
      </c>
      <c r="I936" s="7" t="s">
        <v>74</v>
      </c>
      <c r="J936" s="7" t="s">
        <v>75</v>
      </c>
      <c r="K936" s="7">
        <v>5</v>
      </c>
      <c r="L936" s="7">
        <v>41450</v>
      </c>
      <c r="M936" s="7">
        <v>15</v>
      </c>
      <c r="N936" s="7">
        <v>31087.5</v>
      </c>
      <c r="O936" s="7">
        <v>31709.25</v>
      </c>
      <c r="P936" s="7">
        <v>432</v>
      </c>
      <c r="Q936" s="7">
        <v>208303.75</v>
      </c>
      <c r="R936" s="7" t="s">
        <v>83</v>
      </c>
      <c r="S936" s="7" t="s">
        <v>63</v>
      </c>
      <c r="T936" s="7" t="s">
        <v>95</v>
      </c>
      <c r="U936" s="7" t="s">
        <v>96</v>
      </c>
      <c r="V936" s="7" t="s">
        <v>57</v>
      </c>
      <c r="W936" s="7">
        <v>10</v>
      </c>
      <c r="X936" s="7" t="s">
        <v>47</v>
      </c>
      <c r="Y936" s="7">
        <v>3</v>
      </c>
      <c r="Z936" s="7" t="s">
        <v>91</v>
      </c>
    </row>
    <row r="937" spans="1:26" x14ac:dyDescent="0.35">
      <c r="A937" s="7" t="s">
        <v>1606</v>
      </c>
      <c r="B937" s="8">
        <v>45950</v>
      </c>
      <c r="C937" s="7" t="s">
        <v>1607</v>
      </c>
      <c r="D937" s="7" t="s">
        <v>108</v>
      </c>
      <c r="E937" s="7" t="s">
        <v>29</v>
      </c>
      <c r="F937" s="7">
        <v>49</v>
      </c>
      <c r="G937" s="7" t="s">
        <v>99</v>
      </c>
      <c r="H937" s="7" t="s">
        <v>52</v>
      </c>
      <c r="I937" s="7" t="s">
        <v>99</v>
      </c>
      <c r="J937" s="7" t="s">
        <v>53</v>
      </c>
      <c r="K937" s="7">
        <v>4</v>
      </c>
      <c r="L937" s="7">
        <v>26576</v>
      </c>
      <c r="M937" s="7">
        <v>5</v>
      </c>
      <c r="N937" s="7">
        <v>5315.2</v>
      </c>
      <c r="O937" s="7">
        <v>18177.98</v>
      </c>
      <c r="P937" s="7">
        <v>152</v>
      </c>
      <c r="Q937" s="7">
        <v>119318.78</v>
      </c>
      <c r="R937" s="7" t="s">
        <v>45</v>
      </c>
      <c r="S937" s="7" t="s">
        <v>63</v>
      </c>
      <c r="T937" s="7" t="s">
        <v>103</v>
      </c>
      <c r="U937" s="7" t="s">
        <v>103</v>
      </c>
      <c r="V937" s="7" t="s">
        <v>57</v>
      </c>
      <c r="W937" s="7">
        <v>9</v>
      </c>
      <c r="X937" s="7" t="s">
        <v>47</v>
      </c>
      <c r="Y937" s="7">
        <v>4</v>
      </c>
      <c r="Z937" s="7" t="s">
        <v>91</v>
      </c>
    </row>
    <row r="938" spans="1:26" x14ac:dyDescent="0.35">
      <c r="A938" s="7" t="s">
        <v>1608</v>
      </c>
      <c r="B938" s="8">
        <v>45800</v>
      </c>
      <c r="C938" s="7" t="s">
        <v>1110</v>
      </c>
      <c r="D938" s="7" t="s">
        <v>50</v>
      </c>
      <c r="E938" s="7" t="s">
        <v>43</v>
      </c>
      <c r="F938" s="7">
        <v>29</v>
      </c>
      <c r="G938" s="7" t="s">
        <v>30</v>
      </c>
      <c r="H938" s="7" t="s">
        <v>31</v>
      </c>
      <c r="I938" s="7" t="s">
        <v>30</v>
      </c>
      <c r="J938" s="7" t="s">
        <v>102</v>
      </c>
      <c r="K938" s="7">
        <v>1</v>
      </c>
      <c r="L938" s="7">
        <v>24845</v>
      </c>
      <c r="M938" s="7">
        <v>5</v>
      </c>
      <c r="N938" s="7">
        <v>1242.25</v>
      </c>
      <c r="O938" s="7">
        <v>4248.49</v>
      </c>
      <c r="P938" s="7">
        <v>17</v>
      </c>
      <c r="Q938" s="7">
        <v>27868.240000000002</v>
      </c>
      <c r="R938" s="7" t="s">
        <v>45</v>
      </c>
      <c r="S938" s="7" t="s">
        <v>34</v>
      </c>
      <c r="T938" s="7" t="s">
        <v>35</v>
      </c>
      <c r="U938" s="7" t="s">
        <v>36</v>
      </c>
      <c r="V938" s="7" t="s">
        <v>37</v>
      </c>
      <c r="W938" s="7">
        <v>9</v>
      </c>
      <c r="X938" s="7" t="s">
        <v>47</v>
      </c>
      <c r="Y938" s="7">
        <v>4</v>
      </c>
      <c r="Z938" s="7" t="s">
        <v>39</v>
      </c>
    </row>
    <row r="939" spans="1:26" x14ac:dyDescent="0.35">
      <c r="A939" s="7" t="s">
        <v>1609</v>
      </c>
      <c r="B939" s="8">
        <v>46115</v>
      </c>
      <c r="C939" s="7" t="s">
        <v>375</v>
      </c>
      <c r="D939" s="7" t="s">
        <v>111</v>
      </c>
      <c r="E939" s="7" t="s">
        <v>43</v>
      </c>
      <c r="F939" s="7">
        <v>55</v>
      </c>
      <c r="G939" s="7" t="s">
        <v>30</v>
      </c>
      <c r="H939" s="7" t="s">
        <v>31</v>
      </c>
      <c r="I939" s="7" t="s">
        <v>30</v>
      </c>
      <c r="J939" s="7" t="s">
        <v>53</v>
      </c>
      <c r="K939" s="7">
        <v>2</v>
      </c>
      <c r="L939" s="7">
        <v>49886</v>
      </c>
      <c r="M939" s="7">
        <v>15</v>
      </c>
      <c r="N939" s="7">
        <v>14965.8</v>
      </c>
      <c r="O939" s="7">
        <v>15265.12</v>
      </c>
      <c r="P939" s="7">
        <v>266</v>
      </c>
      <c r="Q939" s="7">
        <v>100337.32</v>
      </c>
      <c r="R939" s="7" t="s">
        <v>54</v>
      </c>
      <c r="S939" s="7" t="s">
        <v>34</v>
      </c>
      <c r="T939" s="7" t="s">
        <v>55</v>
      </c>
      <c r="U939" s="7" t="s">
        <v>56</v>
      </c>
      <c r="V939" s="7" t="s">
        <v>57</v>
      </c>
      <c r="W939" s="7">
        <v>1</v>
      </c>
      <c r="X939" s="7" t="s">
        <v>38</v>
      </c>
      <c r="Y939" s="7">
        <v>5</v>
      </c>
      <c r="Z939" s="7" t="s">
        <v>91</v>
      </c>
    </row>
    <row r="940" spans="1:26" x14ac:dyDescent="0.35">
      <c r="A940" s="7" t="s">
        <v>1610</v>
      </c>
      <c r="B940" s="8">
        <v>45946</v>
      </c>
      <c r="C940" s="7" t="s">
        <v>299</v>
      </c>
      <c r="D940" s="7" t="s">
        <v>108</v>
      </c>
      <c r="E940" s="7" t="s">
        <v>29</v>
      </c>
      <c r="F940" s="7">
        <v>52</v>
      </c>
      <c r="G940" s="7" t="s">
        <v>94</v>
      </c>
      <c r="H940" s="7" t="s">
        <v>31</v>
      </c>
      <c r="I940" s="7" t="s">
        <v>94</v>
      </c>
      <c r="J940" s="7" t="s">
        <v>32</v>
      </c>
      <c r="K940" s="7">
        <v>5</v>
      </c>
      <c r="L940" s="7">
        <v>31838</v>
      </c>
      <c r="M940" s="7">
        <v>15</v>
      </c>
      <c r="N940" s="7">
        <v>23878.5</v>
      </c>
      <c r="O940" s="7">
        <v>24356.07</v>
      </c>
      <c r="P940" s="7">
        <v>154</v>
      </c>
      <c r="Q940" s="7">
        <v>159821.57</v>
      </c>
      <c r="R940" s="7" t="s">
        <v>33</v>
      </c>
      <c r="S940" s="7" t="s">
        <v>34</v>
      </c>
      <c r="T940" s="7" t="s">
        <v>76</v>
      </c>
      <c r="U940" s="7" t="s">
        <v>77</v>
      </c>
      <c r="V940" s="7" t="s">
        <v>57</v>
      </c>
      <c r="W940" s="7">
        <v>4</v>
      </c>
      <c r="X940" s="7" t="s">
        <v>38</v>
      </c>
      <c r="Y940" s="7">
        <v>1</v>
      </c>
      <c r="Z940" s="7" t="s">
        <v>91</v>
      </c>
    </row>
    <row r="941" spans="1:26" x14ac:dyDescent="0.35">
      <c r="A941" s="7" t="s">
        <v>1611</v>
      </c>
      <c r="B941" s="8">
        <v>45829</v>
      </c>
      <c r="C941" s="7" t="s">
        <v>1612</v>
      </c>
      <c r="D941" s="7" t="s">
        <v>111</v>
      </c>
      <c r="E941" s="7" t="s">
        <v>29</v>
      </c>
      <c r="F941" s="7">
        <v>43</v>
      </c>
      <c r="G941" s="7" t="s">
        <v>51</v>
      </c>
      <c r="H941" s="7" t="s">
        <v>52</v>
      </c>
      <c r="I941" s="7" t="s">
        <v>51</v>
      </c>
      <c r="J941" s="7" t="s">
        <v>201</v>
      </c>
      <c r="K941" s="7">
        <v>5</v>
      </c>
      <c r="L941" s="7">
        <v>41624</v>
      </c>
      <c r="M941" s="7">
        <v>5</v>
      </c>
      <c r="N941" s="7">
        <v>10406</v>
      </c>
      <c r="O941" s="7">
        <v>35588.519999999997</v>
      </c>
      <c r="P941" s="7">
        <v>290</v>
      </c>
      <c r="Q941" s="7">
        <v>233592.52</v>
      </c>
      <c r="R941" s="7" t="s">
        <v>33</v>
      </c>
      <c r="S941" s="7" t="s">
        <v>34</v>
      </c>
      <c r="T941" s="7" t="s">
        <v>84</v>
      </c>
      <c r="U941" s="7" t="s">
        <v>85</v>
      </c>
      <c r="V941" s="7" t="s">
        <v>86</v>
      </c>
      <c r="W941" s="7">
        <v>3</v>
      </c>
      <c r="X941" s="7" t="s">
        <v>38</v>
      </c>
      <c r="Y941" s="7">
        <v>2</v>
      </c>
      <c r="Z941" s="7" t="s">
        <v>91</v>
      </c>
    </row>
    <row r="942" spans="1:26" x14ac:dyDescent="0.35">
      <c r="A942" s="7" t="s">
        <v>1613</v>
      </c>
      <c r="B942" s="8">
        <v>45943</v>
      </c>
      <c r="C942" s="7" t="s">
        <v>1614</v>
      </c>
      <c r="D942" s="7" t="s">
        <v>89</v>
      </c>
      <c r="E942" s="7" t="s">
        <v>29</v>
      </c>
      <c r="F942" s="7">
        <v>40</v>
      </c>
      <c r="G942" s="7" t="s">
        <v>51</v>
      </c>
      <c r="H942" s="7" t="s">
        <v>52</v>
      </c>
      <c r="I942" s="7" t="s">
        <v>51</v>
      </c>
      <c r="J942" s="7" t="s">
        <v>201</v>
      </c>
      <c r="K942" s="7">
        <v>5</v>
      </c>
      <c r="L942" s="7">
        <v>7734</v>
      </c>
      <c r="M942" s="7">
        <v>0</v>
      </c>
      <c r="N942" s="7">
        <v>0</v>
      </c>
      <c r="O942" s="7">
        <v>6960.6</v>
      </c>
      <c r="P942" s="7">
        <v>264</v>
      </c>
      <c r="Q942" s="7">
        <v>45894.6</v>
      </c>
      <c r="R942" s="7" t="s">
        <v>54</v>
      </c>
      <c r="S942" s="7" t="s">
        <v>63</v>
      </c>
      <c r="T942" s="7" t="s">
        <v>35</v>
      </c>
      <c r="U942" s="7" t="s">
        <v>36</v>
      </c>
      <c r="V942" s="7" t="s">
        <v>37</v>
      </c>
      <c r="W942" s="7">
        <v>5</v>
      </c>
      <c r="X942" s="7" t="s">
        <v>38</v>
      </c>
      <c r="Y942" s="7">
        <v>5</v>
      </c>
      <c r="Z942" s="7" t="s">
        <v>39</v>
      </c>
    </row>
    <row r="943" spans="1:26" x14ac:dyDescent="0.35">
      <c r="A943" s="7" t="s">
        <v>1615</v>
      </c>
      <c r="B943" s="8">
        <v>46001</v>
      </c>
      <c r="C943" s="7" t="s">
        <v>268</v>
      </c>
      <c r="D943" s="7" t="s">
        <v>61</v>
      </c>
      <c r="E943" s="7" t="s">
        <v>29</v>
      </c>
      <c r="F943" s="7">
        <v>46</v>
      </c>
      <c r="G943" s="7" t="s">
        <v>67</v>
      </c>
      <c r="H943" s="7" t="s">
        <v>68</v>
      </c>
      <c r="I943" s="7" t="s">
        <v>67</v>
      </c>
      <c r="J943" s="7" t="s">
        <v>201</v>
      </c>
      <c r="K943" s="7">
        <v>1</v>
      </c>
      <c r="L943" s="7">
        <v>13846</v>
      </c>
      <c r="M943" s="7">
        <v>5</v>
      </c>
      <c r="N943" s="7">
        <v>692.3</v>
      </c>
      <c r="O943" s="7">
        <v>2367.67</v>
      </c>
      <c r="P943" s="7">
        <v>300</v>
      </c>
      <c r="Q943" s="7">
        <v>15821.37</v>
      </c>
      <c r="R943" s="7" t="s">
        <v>54</v>
      </c>
      <c r="S943" s="7" t="s">
        <v>63</v>
      </c>
      <c r="T943" s="7" t="s">
        <v>55</v>
      </c>
      <c r="U943" s="7" t="s">
        <v>56</v>
      </c>
      <c r="V943" s="7" t="s">
        <v>57</v>
      </c>
      <c r="W943" s="7">
        <v>6</v>
      </c>
      <c r="X943" s="7" t="s">
        <v>47</v>
      </c>
      <c r="Y943" s="7">
        <v>5</v>
      </c>
      <c r="Z943" s="7" t="s">
        <v>58</v>
      </c>
    </row>
    <row r="944" spans="1:26" x14ac:dyDescent="0.35">
      <c r="A944" s="7" t="s">
        <v>1616</v>
      </c>
      <c r="B944" s="8">
        <v>46073</v>
      </c>
      <c r="C944" s="7" t="s">
        <v>713</v>
      </c>
      <c r="D944" s="7" t="s">
        <v>42</v>
      </c>
      <c r="E944" s="7" t="s">
        <v>43</v>
      </c>
      <c r="F944" s="7">
        <v>51</v>
      </c>
      <c r="G944" s="7" t="s">
        <v>67</v>
      </c>
      <c r="H944" s="7" t="s">
        <v>68</v>
      </c>
      <c r="I944" s="7" t="s">
        <v>67</v>
      </c>
      <c r="J944" s="7" t="s">
        <v>201</v>
      </c>
      <c r="K944" s="7">
        <v>3</v>
      </c>
      <c r="L944" s="7">
        <v>7577</v>
      </c>
      <c r="M944" s="7">
        <v>10</v>
      </c>
      <c r="N944" s="7">
        <v>2273.1</v>
      </c>
      <c r="O944" s="7">
        <v>3682.42</v>
      </c>
      <c r="P944" s="7">
        <v>242</v>
      </c>
      <c r="Q944" s="7">
        <v>24382.32</v>
      </c>
      <c r="R944" s="7" t="s">
        <v>33</v>
      </c>
      <c r="S944" s="7" t="s">
        <v>34</v>
      </c>
      <c r="T944" s="7" t="s">
        <v>70</v>
      </c>
      <c r="U944" s="7" t="s">
        <v>56</v>
      </c>
      <c r="V944" s="7" t="s">
        <v>57</v>
      </c>
      <c r="W944" s="7">
        <v>1</v>
      </c>
      <c r="X944" s="7" t="s">
        <v>38</v>
      </c>
      <c r="Y944" s="7">
        <v>2</v>
      </c>
      <c r="Z944" s="7" t="s">
        <v>47</v>
      </c>
    </row>
    <row r="945" spans="1:26" x14ac:dyDescent="0.35">
      <c r="A945" s="7" t="s">
        <v>1617</v>
      </c>
      <c r="B945" s="8">
        <v>46119</v>
      </c>
      <c r="C945" s="7" t="s">
        <v>1618</v>
      </c>
      <c r="D945" s="7" t="s">
        <v>61</v>
      </c>
      <c r="E945" s="7" t="s">
        <v>29</v>
      </c>
      <c r="F945" s="7">
        <v>20</v>
      </c>
      <c r="G945" s="7" t="s">
        <v>44</v>
      </c>
      <c r="H945" s="7" t="s">
        <v>31</v>
      </c>
      <c r="I945" s="7" t="s">
        <v>44</v>
      </c>
      <c r="J945" s="7" t="s">
        <v>53</v>
      </c>
      <c r="K945" s="7">
        <v>5</v>
      </c>
      <c r="L945" s="7">
        <v>32146</v>
      </c>
      <c r="M945" s="7">
        <v>10</v>
      </c>
      <c r="N945" s="7">
        <v>16073</v>
      </c>
      <c r="O945" s="7">
        <v>26038.26</v>
      </c>
      <c r="P945" s="7">
        <v>38</v>
      </c>
      <c r="Q945" s="7">
        <v>170733.26</v>
      </c>
      <c r="R945" s="7" t="s">
        <v>33</v>
      </c>
      <c r="S945" s="7" t="s">
        <v>63</v>
      </c>
      <c r="T945" s="7" t="s">
        <v>70</v>
      </c>
      <c r="U945" s="7" t="s">
        <v>56</v>
      </c>
      <c r="V945" s="7" t="s">
        <v>57</v>
      </c>
      <c r="W945" s="7">
        <v>3</v>
      </c>
      <c r="X945" s="7" t="s">
        <v>47</v>
      </c>
      <c r="Y945" s="7">
        <v>1</v>
      </c>
      <c r="Z945" s="7" t="s">
        <v>47</v>
      </c>
    </row>
    <row r="946" spans="1:26" x14ac:dyDescent="0.35">
      <c r="A946" s="7" t="s">
        <v>1619</v>
      </c>
      <c r="B946" s="8">
        <v>45976</v>
      </c>
      <c r="C946" s="7" t="s">
        <v>1187</v>
      </c>
      <c r="D946" s="7" t="s">
        <v>61</v>
      </c>
      <c r="E946" s="7" t="s">
        <v>29</v>
      </c>
      <c r="F946" s="7">
        <v>37</v>
      </c>
      <c r="G946" s="7" t="s">
        <v>134</v>
      </c>
      <c r="H946" s="7" t="s">
        <v>31</v>
      </c>
      <c r="I946" s="7" t="s">
        <v>134</v>
      </c>
      <c r="J946" s="7" t="s">
        <v>32</v>
      </c>
      <c r="K946" s="7">
        <v>2</v>
      </c>
      <c r="L946" s="7">
        <v>36331</v>
      </c>
      <c r="M946" s="7">
        <v>15</v>
      </c>
      <c r="N946" s="7">
        <v>10899.3</v>
      </c>
      <c r="O946" s="7">
        <v>11117.29</v>
      </c>
      <c r="P946" s="7">
        <v>386</v>
      </c>
      <c r="Q946" s="7">
        <v>73265.990000000005</v>
      </c>
      <c r="R946" s="7" t="s">
        <v>45</v>
      </c>
      <c r="S946" s="7" t="s">
        <v>34</v>
      </c>
      <c r="T946" s="7" t="s">
        <v>35</v>
      </c>
      <c r="U946" s="7" t="s">
        <v>36</v>
      </c>
      <c r="V946" s="7" t="s">
        <v>37</v>
      </c>
      <c r="W946" s="7">
        <v>3</v>
      </c>
      <c r="X946" s="7" t="s">
        <v>47</v>
      </c>
      <c r="Y946" s="7">
        <v>5</v>
      </c>
      <c r="Z946" s="7" t="s">
        <v>91</v>
      </c>
    </row>
    <row r="947" spans="1:26" x14ac:dyDescent="0.35">
      <c r="A947" s="7" t="s">
        <v>1620</v>
      </c>
      <c r="B947" s="8">
        <v>45970</v>
      </c>
      <c r="C947" s="7" t="s">
        <v>1621</v>
      </c>
      <c r="D947" s="7" t="s">
        <v>61</v>
      </c>
      <c r="E947" s="7" t="s">
        <v>43</v>
      </c>
      <c r="F947" s="7">
        <v>54</v>
      </c>
      <c r="G947" s="7" t="s">
        <v>67</v>
      </c>
      <c r="H947" s="7" t="s">
        <v>68</v>
      </c>
      <c r="I947" s="7" t="s">
        <v>67</v>
      </c>
      <c r="J947" s="7" t="s">
        <v>62</v>
      </c>
      <c r="K947" s="7">
        <v>3</v>
      </c>
      <c r="L947" s="7">
        <v>30863</v>
      </c>
      <c r="M947" s="7">
        <v>0</v>
      </c>
      <c r="N947" s="7">
        <v>0</v>
      </c>
      <c r="O947" s="7">
        <v>16666.02</v>
      </c>
      <c r="P947" s="7">
        <v>493</v>
      </c>
      <c r="Q947" s="7">
        <v>109748.02</v>
      </c>
      <c r="R947" s="7" t="s">
        <v>83</v>
      </c>
      <c r="S947" s="7" t="s">
        <v>63</v>
      </c>
      <c r="T947" s="7" t="s">
        <v>70</v>
      </c>
      <c r="U947" s="7" t="s">
        <v>56</v>
      </c>
      <c r="V947" s="7" t="s">
        <v>57</v>
      </c>
      <c r="W947" s="7">
        <v>10</v>
      </c>
      <c r="X947" s="7" t="s">
        <v>38</v>
      </c>
      <c r="Y947" s="7">
        <v>3</v>
      </c>
      <c r="Z947" s="7" t="s">
        <v>58</v>
      </c>
    </row>
    <row r="948" spans="1:26" x14ac:dyDescent="0.35">
      <c r="A948" s="7" t="s">
        <v>1622</v>
      </c>
      <c r="B948" s="8">
        <v>46095</v>
      </c>
      <c r="C948" s="7" t="s">
        <v>1265</v>
      </c>
      <c r="D948" s="7" t="s">
        <v>42</v>
      </c>
      <c r="E948" s="7" t="s">
        <v>43</v>
      </c>
      <c r="F948" s="7">
        <v>18</v>
      </c>
      <c r="G948" s="7" t="s">
        <v>134</v>
      </c>
      <c r="H948" s="7" t="s">
        <v>31</v>
      </c>
      <c r="I948" s="7" t="s">
        <v>134</v>
      </c>
      <c r="J948" s="7" t="s">
        <v>69</v>
      </c>
      <c r="K948" s="7">
        <v>1</v>
      </c>
      <c r="L948" s="7">
        <v>14652</v>
      </c>
      <c r="M948" s="7">
        <v>0</v>
      </c>
      <c r="N948" s="7">
        <v>0</v>
      </c>
      <c r="O948" s="7">
        <v>2637.36</v>
      </c>
      <c r="P948" s="7">
        <v>24</v>
      </c>
      <c r="Q948" s="7">
        <v>17313.36</v>
      </c>
      <c r="R948" s="7" t="s">
        <v>83</v>
      </c>
      <c r="S948" s="7" t="s">
        <v>63</v>
      </c>
      <c r="T948" s="7" t="s">
        <v>55</v>
      </c>
      <c r="U948" s="7" t="s">
        <v>56</v>
      </c>
      <c r="V948" s="7" t="s">
        <v>57</v>
      </c>
      <c r="W948" s="7">
        <v>4</v>
      </c>
      <c r="X948" s="7" t="s">
        <v>38</v>
      </c>
      <c r="Y948" s="7">
        <v>4</v>
      </c>
      <c r="Z948" s="7" t="s">
        <v>47</v>
      </c>
    </row>
    <row r="949" spans="1:26" x14ac:dyDescent="0.35">
      <c r="A949" s="7" t="s">
        <v>1623</v>
      </c>
      <c r="B949" s="8">
        <v>46118</v>
      </c>
      <c r="C949" s="7" t="s">
        <v>740</v>
      </c>
      <c r="D949" s="7" t="s">
        <v>80</v>
      </c>
      <c r="E949" s="7" t="s">
        <v>43</v>
      </c>
      <c r="F949" s="7">
        <v>21</v>
      </c>
      <c r="G949" s="7" t="s">
        <v>30</v>
      </c>
      <c r="H949" s="7" t="s">
        <v>31</v>
      </c>
      <c r="I949" s="7" t="s">
        <v>30</v>
      </c>
      <c r="J949" s="7" t="s">
        <v>201</v>
      </c>
      <c r="K949" s="7">
        <v>5</v>
      </c>
      <c r="L949" s="7">
        <v>1032</v>
      </c>
      <c r="M949" s="7">
        <v>10</v>
      </c>
      <c r="N949" s="7">
        <v>516</v>
      </c>
      <c r="O949" s="7">
        <v>835.92</v>
      </c>
      <c r="P949" s="7">
        <v>234</v>
      </c>
      <c r="Q949" s="7">
        <v>5713.92</v>
      </c>
      <c r="R949" s="7" t="s">
        <v>83</v>
      </c>
      <c r="S949" s="7" t="s">
        <v>34</v>
      </c>
      <c r="T949" s="7" t="s">
        <v>35</v>
      </c>
      <c r="U949" s="7" t="s">
        <v>36</v>
      </c>
      <c r="V949" s="7" t="s">
        <v>37</v>
      </c>
      <c r="W949" s="7">
        <v>4</v>
      </c>
      <c r="X949" s="7" t="s">
        <v>38</v>
      </c>
      <c r="Y949" s="7">
        <v>3</v>
      </c>
      <c r="Z949" s="7" t="s">
        <v>39</v>
      </c>
    </row>
    <row r="950" spans="1:26" x14ac:dyDescent="0.35">
      <c r="A950" s="7" t="s">
        <v>1624</v>
      </c>
      <c r="B950" s="8">
        <v>45766</v>
      </c>
      <c r="C950" s="7" t="s">
        <v>1625</v>
      </c>
      <c r="D950" s="7" t="s">
        <v>89</v>
      </c>
      <c r="E950" s="7" t="s">
        <v>29</v>
      </c>
      <c r="F950" s="7">
        <v>42</v>
      </c>
      <c r="G950" s="7" t="s">
        <v>90</v>
      </c>
      <c r="H950" s="7" t="s">
        <v>31</v>
      </c>
      <c r="I950" s="7" t="s">
        <v>90</v>
      </c>
      <c r="J950" s="7" t="s">
        <v>62</v>
      </c>
      <c r="K950" s="7">
        <v>5</v>
      </c>
      <c r="L950" s="7">
        <v>4697</v>
      </c>
      <c r="M950" s="7">
        <v>0</v>
      </c>
      <c r="N950" s="7">
        <v>0</v>
      </c>
      <c r="O950" s="7">
        <v>4227.3</v>
      </c>
      <c r="P950" s="7">
        <v>377</v>
      </c>
      <c r="Q950" s="7">
        <v>28089.3</v>
      </c>
      <c r="R950" s="7" t="s">
        <v>83</v>
      </c>
      <c r="S950" s="7" t="s">
        <v>63</v>
      </c>
      <c r="T950" s="7" t="s">
        <v>46</v>
      </c>
      <c r="U950" s="7" t="s">
        <v>36</v>
      </c>
      <c r="V950" s="7" t="s">
        <v>37</v>
      </c>
      <c r="W950" s="7">
        <v>7</v>
      </c>
      <c r="X950" s="7" t="s">
        <v>38</v>
      </c>
      <c r="Y950" s="7">
        <v>3</v>
      </c>
      <c r="Z950" s="7" t="s">
        <v>39</v>
      </c>
    </row>
    <row r="951" spans="1:26" x14ac:dyDescent="0.35">
      <c r="A951" s="7" t="s">
        <v>1626</v>
      </c>
      <c r="B951" s="8">
        <v>46079</v>
      </c>
      <c r="C951" s="7" t="s">
        <v>1627</v>
      </c>
      <c r="D951" s="7" t="s">
        <v>73</v>
      </c>
      <c r="E951" s="7" t="s">
        <v>43</v>
      </c>
      <c r="F951" s="7">
        <v>44</v>
      </c>
      <c r="G951" s="7" t="s">
        <v>139</v>
      </c>
      <c r="H951" s="7" t="s">
        <v>31</v>
      </c>
      <c r="I951" s="7" t="s">
        <v>139</v>
      </c>
      <c r="J951" s="7" t="s">
        <v>75</v>
      </c>
      <c r="K951" s="7">
        <v>1</v>
      </c>
      <c r="L951" s="7">
        <v>5912</v>
      </c>
      <c r="M951" s="7">
        <v>10</v>
      </c>
      <c r="N951" s="7">
        <v>591.20000000000005</v>
      </c>
      <c r="O951" s="7">
        <v>957.74</v>
      </c>
      <c r="P951" s="7">
        <v>45</v>
      </c>
      <c r="Q951" s="7">
        <v>6323.54</v>
      </c>
      <c r="R951" s="7" t="s">
        <v>33</v>
      </c>
      <c r="S951" s="7" t="s">
        <v>34</v>
      </c>
      <c r="T951" s="7" t="s">
        <v>35</v>
      </c>
      <c r="U951" s="7" t="s">
        <v>36</v>
      </c>
      <c r="V951" s="7" t="s">
        <v>37</v>
      </c>
      <c r="W951" s="7">
        <v>2</v>
      </c>
      <c r="X951" s="7" t="s">
        <v>47</v>
      </c>
      <c r="Y951" s="7">
        <v>2</v>
      </c>
      <c r="Z951" s="7" t="s">
        <v>39</v>
      </c>
    </row>
    <row r="952" spans="1:26" x14ac:dyDescent="0.35">
      <c r="A952" s="7" t="s">
        <v>1628</v>
      </c>
      <c r="B952" s="8">
        <v>45973</v>
      </c>
      <c r="C952" s="7" t="s">
        <v>1629</v>
      </c>
      <c r="D952" s="7" t="s">
        <v>80</v>
      </c>
      <c r="E952" s="7" t="s">
        <v>29</v>
      </c>
      <c r="F952" s="7">
        <v>39</v>
      </c>
      <c r="G952" s="7" t="s">
        <v>51</v>
      </c>
      <c r="H952" s="7" t="s">
        <v>52</v>
      </c>
      <c r="I952" s="7" t="s">
        <v>51</v>
      </c>
      <c r="J952" s="7" t="s">
        <v>53</v>
      </c>
      <c r="K952" s="7">
        <v>2</v>
      </c>
      <c r="L952" s="7">
        <v>43132</v>
      </c>
      <c r="M952" s="7">
        <v>0</v>
      </c>
      <c r="N952" s="7">
        <v>0</v>
      </c>
      <c r="O952" s="7">
        <v>15527.52</v>
      </c>
      <c r="P952" s="7">
        <v>296</v>
      </c>
      <c r="Q952" s="7">
        <v>102087.52</v>
      </c>
      <c r="R952" s="7" t="s">
        <v>45</v>
      </c>
      <c r="S952" s="7" t="s">
        <v>34</v>
      </c>
      <c r="T952" s="7" t="s">
        <v>55</v>
      </c>
      <c r="U952" s="7" t="s">
        <v>56</v>
      </c>
      <c r="V952" s="7" t="s">
        <v>57</v>
      </c>
      <c r="W952" s="7">
        <v>7</v>
      </c>
      <c r="X952" s="7" t="s">
        <v>47</v>
      </c>
      <c r="Y952" s="7">
        <v>1</v>
      </c>
      <c r="Z952" s="7" t="s">
        <v>39</v>
      </c>
    </row>
    <row r="953" spans="1:26" x14ac:dyDescent="0.35">
      <c r="A953" s="7" t="s">
        <v>1630</v>
      </c>
      <c r="B953" s="8">
        <v>45772</v>
      </c>
      <c r="C953" s="7" t="s">
        <v>1097</v>
      </c>
      <c r="D953" s="7" t="s">
        <v>66</v>
      </c>
      <c r="E953" s="7" t="s">
        <v>43</v>
      </c>
      <c r="F953" s="7">
        <v>23</v>
      </c>
      <c r="G953" s="7" t="s">
        <v>139</v>
      </c>
      <c r="H953" s="7" t="s">
        <v>31</v>
      </c>
      <c r="I953" s="7" t="s">
        <v>139</v>
      </c>
      <c r="J953" s="7" t="s">
        <v>69</v>
      </c>
      <c r="K953" s="7">
        <v>1</v>
      </c>
      <c r="L953" s="7">
        <v>47653</v>
      </c>
      <c r="M953" s="7">
        <v>5</v>
      </c>
      <c r="N953" s="7">
        <v>2382.65</v>
      </c>
      <c r="O953" s="7">
        <v>8148.66</v>
      </c>
      <c r="P953" s="7">
        <v>319</v>
      </c>
      <c r="Q953" s="7">
        <v>53738.01</v>
      </c>
      <c r="R953" s="7" t="s">
        <v>33</v>
      </c>
      <c r="S953" s="7" t="s">
        <v>34</v>
      </c>
      <c r="T953" s="7" t="s">
        <v>84</v>
      </c>
      <c r="U953" s="7" t="s">
        <v>85</v>
      </c>
      <c r="V953" s="7" t="s">
        <v>86</v>
      </c>
      <c r="W953" s="7">
        <v>9</v>
      </c>
      <c r="X953" s="7" t="s">
        <v>47</v>
      </c>
      <c r="Y953" s="7">
        <v>3</v>
      </c>
      <c r="Z953" s="7" t="s">
        <v>39</v>
      </c>
    </row>
    <row r="954" spans="1:26" x14ac:dyDescent="0.35">
      <c r="A954" s="7" t="s">
        <v>1631</v>
      </c>
      <c r="B954" s="8">
        <v>46063</v>
      </c>
      <c r="C954" s="7" t="s">
        <v>1426</v>
      </c>
      <c r="D954" s="7" t="s">
        <v>108</v>
      </c>
      <c r="E954" s="7" t="s">
        <v>43</v>
      </c>
      <c r="F954" s="7">
        <v>49</v>
      </c>
      <c r="G954" s="7" t="s">
        <v>139</v>
      </c>
      <c r="H954" s="7" t="s">
        <v>31</v>
      </c>
      <c r="I954" s="7" t="s">
        <v>139</v>
      </c>
      <c r="J954" s="7" t="s">
        <v>75</v>
      </c>
      <c r="K954" s="7">
        <v>5</v>
      </c>
      <c r="L954" s="7">
        <v>34519</v>
      </c>
      <c r="M954" s="7">
        <v>10</v>
      </c>
      <c r="N954" s="7">
        <v>17259.5</v>
      </c>
      <c r="O954" s="7">
        <v>27960.39</v>
      </c>
      <c r="P954" s="7">
        <v>202</v>
      </c>
      <c r="Q954" s="7">
        <v>183497.89</v>
      </c>
      <c r="R954" s="7" t="s">
        <v>33</v>
      </c>
      <c r="S954" s="7" t="s">
        <v>34</v>
      </c>
      <c r="T954" s="7" t="s">
        <v>46</v>
      </c>
      <c r="U954" s="7" t="s">
        <v>36</v>
      </c>
      <c r="V954" s="7" t="s">
        <v>37</v>
      </c>
      <c r="W954" s="7">
        <v>4</v>
      </c>
      <c r="X954" s="7" t="s">
        <v>38</v>
      </c>
      <c r="Y954" s="7">
        <v>1</v>
      </c>
      <c r="Z954" s="7" t="s">
        <v>58</v>
      </c>
    </row>
    <row r="955" spans="1:26" x14ac:dyDescent="0.35">
      <c r="A955" s="7" t="s">
        <v>1632</v>
      </c>
      <c r="B955" s="8">
        <v>45971</v>
      </c>
      <c r="C955" s="7" t="s">
        <v>1633</v>
      </c>
      <c r="D955" s="7" t="s">
        <v>80</v>
      </c>
      <c r="E955" s="7" t="s">
        <v>29</v>
      </c>
      <c r="F955" s="7">
        <v>23</v>
      </c>
      <c r="G955" s="7" t="s">
        <v>99</v>
      </c>
      <c r="H955" s="7" t="s">
        <v>52</v>
      </c>
      <c r="I955" s="7" t="s">
        <v>99</v>
      </c>
      <c r="J955" s="7" t="s">
        <v>150</v>
      </c>
      <c r="K955" s="7">
        <v>3</v>
      </c>
      <c r="L955" s="7">
        <v>39182</v>
      </c>
      <c r="M955" s="7">
        <v>15</v>
      </c>
      <c r="N955" s="7">
        <v>17631.900000000001</v>
      </c>
      <c r="O955" s="7">
        <v>17984.54</v>
      </c>
      <c r="P955" s="7">
        <v>76</v>
      </c>
      <c r="Q955" s="7">
        <v>117974.64</v>
      </c>
      <c r="R955" s="7" t="s">
        <v>54</v>
      </c>
      <c r="S955" s="7" t="s">
        <v>34</v>
      </c>
      <c r="T955" s="7" t="s">
        <v>76</v>
      </c>
      <c r="U955" s="7" t="s">
        <v>77</v>
      </c>
      <c r="V955" s="7" t="s">
        <v>57</v>
      </c>
      <c r="W955" s="7">
        <v>6</v>
      </c>
      <c r="X955" s="7" t="s">
        <v>38</v>
      </c>
      <c r="Y955" s="7">
        <v>5</v>
      </c>
      <c r="Z955" s="7" t="s">
        <v>39</v>
      </c>
    </row>
    <row r="956" spans="1:26" x14ac:dyDescent="0.35">
      <c r="A956" s="7" t="s">
        <v>1634</v>
      </c>
      <c r="B956" s="8">
        <v>45793</v>
      </c>
      <c r="C956" s="7" t="s">
        <v>1001</v>
      </c>
      <c r="D956" s="7" t="s">
        <v>50</v>
      </c>
      <c r="E956" s="7" t="s">
        <v>29</v>
      </c>
      <c r="F956" s="7">
        <v>51</v>
      </c>
      <c r="G956" s="7" t="s">
        <v>139</v>
      </c>
      <c r="H956" s="7" t="s">
        <v>31</v>
      </c>
      <c r="I956" s="7" t="s">
        <v>1700</v>
      </c>
      <c r="J956" s="7" t="s">
        <v>32</v>
      </c>
      <c r="K956" s="7">
        <v>4</v>
      </c>
      <c r="L956" s="7">
        <v>34291</v>
      </c>
      <c r="M956" s="7">
        <v>20</v>
      </c>
      <c r="N956" s="7">
        <v>27432.799999999999</v>
      </c>
      <c r="O956" s="7">
        <v>19751.62</v>
      </c>
      <c r="P956" s="7">
        <v>458</v>
      </c>
      <c r="Q956" s="7">
        <v>129940.82</v>
      </c>
      <c r="R956" s="7" t="s">
        <v>83</v>
      </c>
      <c r="S956" s="7" t="s">
        <v>63</v>
      </c>
      <c r="T956" s="7" t="s">
        <v>35</v>
      </c>
      <c r="U956" s="7" t="s">
        <v>36</v>
      </c>
      <c r="V956" s="7" t="s">
        <v>37</v>
      </c>
      <c r="W956" s="7">
        <v>7</v>
      </c>
      <c r="X956" s="7" t="s">
        <v>47</v>
      </c>
      <c r="Y956" s="7">
        <v>4</v>
      </c>
      <c r="Z956" s="7" t="s">
        <v>39</v>
      </c>
    </row>
    <row r="957" spans="1:26" x14ac:dyDescent="0.35">
      <c r="A957" s="7" t="s">
        <v>1635</v>
      </c>
      <c r="B957" s="8">
        <v>45790</v>
      </c>
      <c r="C957" s="7" t="s">
        <v>509</v>
      </c>
      <c r="D957" s="7" t="s">
        <v>61</v>
      </c>
      <c r="E957" s="7" t="s">
        <v>43</v>
      </c>
      <c r="F957" s="7">
        <v>44</v>
      </c>
      <c r="G957" s="7" t="s">
        <v>99</v>
      </c>
      <c r="H957" s="7" t="s">
        <v>52</v>
      </c>
      <c r="I957" s="7" t="s">
        <v>99</v>
      </c>
      <c r="J957" s="7" t="s">
        <v>62</v>
      </c>
      <c r="K957" s="7">
        <v>4</v>
      </c>
      <c r="L957" s="7">
        <v>30226</v>
      </c>
      <c r="M957" s="7">
        <v>0</v>
      </c>
      <c r="N957" s="7">
        <v>0</v>
      </c>
      <c r="O957" s="7">
        <v>21762.720000000001</v>
      </c>
      <c r="P957" s="7">
        <v>174</v>
      </c>
      <c r="Q957" s="7">
        <v>142840.72</v>
      </c>
      <c r="R957" s="7" t="s">
        <v>33</v>
      </c>
      <c r="S957" s="7" t="s">
        <v>63</v>
      </c>
      <c r="T957" s="7" t="s">
        <v>76</v>
      </c>
      <c r="U957" s="7" t="s">
        <v>77</v>
      </c>
      <c r="V957" s="7" t="s">
        <v>57</v>
      </c>
      <c r="W957" s="7">
        <v>7</v>
      </c>
      <c r="X957" s="7" t="s">
        <v>38</v>
      </c>
      <c r="Y957" s="7">
        <v>3</v>
      </c>
      <c r="Z957" s="7" t="s">
        <v>47</v>
      </c>
    </row>
    <row r="958" spans="1:26" x14ac:dyDescent="0.35">
      <c r="A958" s="7" t="s">
        <v>1636</v>
      </c>
      <c r="B958" s="8">
        <v>46091</v>
      </c>
      <c r="C958" s="7" t="s">
        <v>971</v>
      </c>
      <c r="D958" s="7" t="s">
        <v>108</v>
      </c>
      <c r="E958" s="7" t="s">
        <v>29</v>
      </c>
      <c r="F958" s="7">
        <v>54</v>
      </c>
      <c r="G958" s="7" t="s">
        <v>90</v>
      </c>
      <c r="H958" s="7" t="s">
        <v>31</v>
      </c>
      <c r="I958" s="7" t="s">
        <v>90</v>
      </c>
      <c r="J958" s="7" t="s">
        <v>150</v>
      </c>
      <c r="K958" s="7">
        <v>3</v>
      </c>
      <c r="L958" s="7">
        <v>3452</v>
      </c>
      <c r="M958" s="7">
        <v>20</v>
      </c>
      <c r="N958" s="7">
        <v>2071.1999999999998</v>
      </c>
      <c r="O958" s="7">
        <v>1491.26</v>
      </c>
      <c r="P958" s="7">
        <v>219</v>
      </c>
      <c r="Q958" s="7">
        <v>9995.06</v>
      </c>
      <c r="R958" s="7" t="s">
        <v>45</v>
      </c>
      <c r="S958" s="7" t="s">
        <v>34</v>
      </c>
      <c r="T958" s="7" t="s">
        <v>76</v>
      </c>
      <c r="U958" s="7" t="s">
        <v>77</v>
      </c>
      <c r="V958" s="7" t="s">
        <v>57</v>
      </c>
      <c r="W958" s="7">
        <v>5</v>
      </c>
      <c r="X958" s="7" t="s">
        <v>47</v>
      </c>
      <c r="Y958" s="7">
        <v>3</v>
      </c>
      <c r="Z958" s="7" t="s">
        <v>91</v>
      </c>
    </row>
    <row r="959" spans="1:26" x14ac:dyDescent="0.35">
      <c r="A959" s="7" t="s">
        <v>1637</v>
      </c>
      <c r="B959" s="8">
        <v>46002</v>
      </c>
      <c r="C959" s="7" t="s">
        <v>1304</v>
      </c>
      <c r="D959" s="7" t="s">
        <v>42</v>
      </c>
      <c r="E959" s="7" t="s">
        <v>43</v>
      </c>
      <c r="F959" s="7">
        <v>24</v>
      </c>
      <c r="G959" s="7" t="s">
        <v>94</v>
      </c>
      <c r="H959" s="7" t="s">
        <v>31</v>
      </c>
      <c r="I959" s="7" t="s">
        <v>94</v>
      </c>
      <c r="J959" s="7" t="s">
        <v>69</v>
      </c>
      <c r="K959" s="7">
        <v>4</v>
      </c>
      <c r="L959" s="7">
        <v>29812</v>
      </c>
      <c r="M959" s="7">
        <v>5</v>
      </c>
      <c r="N959" s="7">
        <v>5962.4</v>
      </c>
      <c r="O959" s="7">
        <v>20391.41</v>
      </c>
      <c r="P959" s="7">
        <v>257</v>
      </c>
      <c r="Q959" s="7">
        <v>133934.01</v>
      </c>
      <c r="R959" s="7" t="s">
        <v>83</v>
      </c>
      <c r="S959" s="7" t="s">
        <v>34</v>
      </c>
      <c r="T959" s="7" t="s">
        <v>84</v>
      </c>
      <c r="U959" s="7" t="s">
        <v>85</v>
      </c>
      <c r="V959" s="7" t="s">
        <v>86</v>
      </c>
      <c r="W959" s="7">
        <v>7</v>
      </c>
      <c r="X959" s="7" t="s">
        <v>47</v>
      </c>
      <c r="Y959" s="7">
        <v>3</v>
      </c>
      <c r="Z959" s="7" t="s">
        <v>39</v>
      </c>
    </row>
    <row r="960" spans="1:26" x14ac:dyDescent="0.35">
      <c r="A960" s="7" t="s">
        <v>1638</v>
      </c>
      <c r="B960" s="8">
        <v>45757</v>
      </c>
      <c r="C960" s="7" t="s">
        <v>1466</v>
      </c>
      <c r="D960" s="7" t="s">
        <v>108</v>
      </c>
      <c r="E960" s="7" t="s">
        <v>29</v>
      </c>
      <c r="F960" s="7">
        <v>33</v>
      </c>
      <c r="G960" s="7" t="s">
        <v>94</v>
      </c>
      <c r="H960" s="7" t="s">
        <v>31</v>
      </c>
      <c r="I960" s="7" t="s">
        <v>1700</v>
      </c>
      <c r="J960" s="7" t="s">
        <v>125</v>
      </c>
      <c r="K960" s="7">
        <v>4</v>
      </c>
      <c r="L960" s="7">
        <v>12665</v>
      </c>
      <c r="M960" s="7">
        <v>10</v>
      </c>
      <c r="N960" s="7">
        <v>5066</v>
      </c>
      <c r="O960" s="7">
        <v>8206.92</v>
      </c>
      <c r="P960" s="7">
        <v>304</v>
      </c>
      <c r="Q960" s="7">
        <v>54104.92</v>
      </c>
      <c r="R960" s="7" t="s">
        <v>33</v>
      </c>
      <c r="S960" s="7" t="s">
        <v>34</v>
      </c>
      <c r="T960" s="7" t="s">
        <v>76</v>
      </c>
      <c r="U960" s="7" t="s">
        <v>77</v>
      </c>
      <c r="V960" s="7" t="s">
        <v>57</v>
      </c>
      <c r="W960" s="7">
        <v>9</v>
      </c>
      <c r="X960" s="7" t="s">
        <v>47</v>
      </c>
      <c r="Y960" s="7">
        <v>3</v>
      </c>
      <c r="Z960" s="7" t="s">
        <v>47</v>
      </c>
    </row>
    <row r="961" spans="1:26" x14ac:dyDescent="0.35">
      <c r="A961" s="7" t="s">
        <v>1639</v>
      </c>
      <c r="B961" s="8">
        <v>45989</v>
      </c>
      <c r="C961" s="7" t="s">
        <v>858</v>
      </c>
      <c r="D961" s="7" t="s">
        <v>73</v>
      </c>
      <c r="E961" s="7" t="s">
        <v>43</v>
      </c>
      <c r="F961" s="7">
        <v>34</v>
      </c>
      <c r="G961" s="7" t="s">
        <v>30</v>
      </c>
      <c r="H961" s="7" t="s">
        <v>31</v>
      </c>
      <c r="I961" s="7" t="s">
        <v>30</v>
      </c>
      <c r="J961" s="7" t="s">
        <v>69</v>
      </c>
      <c r="K961" s="7">
        <v>2</v>
      </c>
      <c r="L961" s="7">
        <v>19888</v>
      </c>
      <c r="M961" s="7">
        <v>5</v>
      </c>
      <c r="N961" s="7">
        <v>1988.8</v>
      </c>
      <c r="O961" s="7">
        <v>6801.7</v>
      </c>
      <c r="P961" s="7">
        <v>174</v>
      </c>
      <c r="Q961" s="7">
        <v>44762.9</v>
      </c>
      <c r="R961" s="7" t="s">
        <v>45</v>
      </c>
      <c r="S961" s="7" t="s">
        <v>63</v>
      </c>
      <c r="T961" s="7" t="s">
        <v>103</v>
      </c>
      <c r="U961" s="7" t="s">
        <v>103</v>
      </c>
      <c r="V961" s="7" t="s">
        <v>57</v>
      </c>
      <c r="W961" s="7">
        <v>7</v>
      </c>
      <c r="X961" s="7" t="s">
        <v>47</v>
      </c>
      <c r="Y961" s="7">
        <v>3</v>
      </c>
      <c r="Z961" s="7" t="s">
        <v>91</v>
      </c>
    </row>
    <row r="962" spans="1:26" x14ac:dyDescent="0.35">
      <c r="A962" s="7" t="s">
        <v>1640</v>
      </c>
      <c r="B962" s="8">
        <v>45982</v>
      </c>
      <c r="C962" s="7" t="s">
        <v>1159</v>
      </c>
      <c r="D962" s="7" t="s">
        <v>61</v>
      </c>
      <c r="E962" s="7" t="s">
        <v>43</v>
      </c>
      <c r="F962" s="7">
        <v>58</v>
      </c>
      <c r="G962" s="7" t="s">
        <v>44</v>
      </c>
      <c r="H962" s="7" t="s">
        <v>31</v>
      </c>
      <c r="I962" s="7" t="s">
        <v>1700</v>
      </c>
      <c r="J962" s="7" t="s">
        <v>201</v>
      </c>
      <c r="K962" s="7">
        <v>5</v>
      </c>
      <c r="L962" s="7">
        <v>24187</v>
      </c>
      <c r="M962" s="7">
        <v>20</v>
      </c>
      <c r="N962" s="7">
        <v>24187</v>
      </c>
      <c r="O962" s="7">
        <v>17414.64</v>
      </c>
      <c r="P962" s="7">
        <v>271</v>
      </c>
      <c r="Q962" s="7">
        <v>114433.64</v>
      </c>
      <c r="R962" s="7" t="s">
        <v>33</v>
      </c>
      <c r="S962" s="7" t="s">
        <v>63</v>
      </c>
      <c r="T962" s="7" t="s">
        <v>103</v>
      </c>
      <c r="U962" s="7" t="s">
        <v>103</v>
      </c>
      <c r="V962" s="7" t="s">
        <v>57</v>
      </c>
      <c r="W962" s="7">
        <v>9</v>
      </c>
      <c r="X962" s="7" t="s">
        <v>47</v>
      </c>
      <c r="Y962" s="7">
        <v>2</v>
      </c>
      <c r="Z962" s="7" t="s">
        <v>39</v>
      </c>
    </row>
    <row r="963" spans="1:26" x14ac:dyDescent="0.35">
      <c r="A963" s="7" t="s">
        <v>1641</v>
      </c>
      <c r="B963" s="8">
        <v>45860</v>
      </c>
      <c r="C963" s="7" t="s">
        <v>693</v>
      </c>
      <c r="D963" s="7" t="s">
        <v>73</v>
      </c>
      <c r="E963" s="7" t="s">
        <v>43</v>
      </c>
      <c r="F963" s="7">
        <v>21</v>
      </c>
      <c r="G963" s="7" t="s">
        <v>51</v>
      </c>
      <c r="H963" s="7" t="s">
        <v>52</v>
      </c>
      <c r="I963" s="7" t="s">
        <v>51</v>
      </c>
      <c r="J963" s="7" t="s">
        <v>75</v>
      </c>
      <c r="K963" s="7">
        <v>1</v>
      </c>
      <c r="L963" s="7">
        <v>27343</v>
      </c>
      <c r="M963" s="7">
        <v>5</v>
      </c>
      <c r="N963" s="7">
        <v>1367.15</v>
      </c>
      <c r="O963" s="7">
        <v>4675.6499999999996</v>
      </c>
      <c r="P963" s="7">
        <v>427</v>
      </c>
      <c r="Q963" s="7">
        <v>31078.5</v>
      </c>
      <c r="R963" s="7" t="s">
        <v>83</v>
      </c>
      <c r="S963" s="7" t="s">
        <v>34</v>
      </c>
      <c r="T963" s="7" t="s">
        <v>55</v>
      </c>
      <c r="U963" s="7" t="s">
        <v>56</v>
      </c>
      <c r="V963" s="7" t="s">
        <v>57</v>
      </c>
      <c r="W963" s="7">
        <v>6</v>
      </c>
      <c r="X963" s="7" t="s">
        <v>38</v>
      </c>
      <c r="Y963" s="7">
        <v>1</v>
      </c>
      <c r="Z963" s="7" t="s">
        <v>91</v>
      </c>
    </row>
    <row r="964" spans="1:26" x14ac:dyDescent="0.35">
      <c r="A964" s="7" t="s">
        <v>1642</v>
      </c>
      <c r="B964" s="8">
        <v>45953</v>
      </c>
      <c r="C964" s="7" t="s">
        <v>264</v>
      </c>
      <c r="D964" s="7" t="s">
        <v>61</v>
      </c>
      <c r="E964" s="7" t="s">
        <v>29</v>
      </c>
      <c r="F964" s="7">
        <v>23</v>
      </c>
      <c r="G964" s="7" t="s">
        <v>74</v>
      </c>
      <c r="H964" s="7" t="s">
        <v>31</v>
      </c>
      <c r="I964" s="7" t="s">
        <v>74</v>
      </c>
      <c r="J964" s="7" t="s">
        <v>62</v>
      </c>
      <c r="K964" s="7">
        <v>1</v>
      </c>
      <c r="L964" s="7">
        <v>36253</v>
      </c>
      <c r="M964" s="7">
        <v>0</v>
      </c>
      <c r="N964" s="7">
        <v>0</v>
      </c>
      <c r="O964" s="7">
        <v>6525.54</v>
      </c>
      <c r="P964" s="7">
        <v>493</v>
      </c>
      <c r="Q964" s="7">
        <v>43271.54</v>
      </c>
      <c r="R964" s="7" t="s">
        <v>54</v>
      </c>
      <c r="S964" s="7" t="s">
        <v>34</v>
      </c>
      <c r="T964" s="7" t="s">
        <v>70</v>
      </c>
      <c r="U964" s="7" t="s">
        <v>56</v>
      </c>
      <c r="V964" s="7" t="s">
        <v>57</v>
      </c>
      <c r="W964" s="7">
        <v>7</v>
      </c>
      <c r="X964" s="7" t="s">
        <v>38</v>
      </c>
      <c r="Y964" s="7">
        <v>2</v>
      </c>
      <c r="Z964" s="7" t="s">
        <v>39</v>
      </c>
    </row>
    <row r="965" spans="1:26" x14ac:dyDescent="0.35">
      <c r="A965" s="7" t="s">
        <v>1643</v>
      </c>
      <c r="B965" s="8">
        <v>45914</v>
      </c>
      <c r="C965" s="7" t="s">
        <v>944</v>
      </c>
      <c r="D965" s="7" t="s">
        <v>73</v>
      </c>
      <c r="E965" s="7" t="s">
        <v>43</v>
      </c>
      <c r="F965" s="7">
        <v>47</v>
      </c>
      <c r="G965" s="7" t="s">
        <v>94</v>
      </c>
      <c r="H965" s="7" t="s">
        <v>31</v>
      </c>
      <c r="I965" s="7" t="s">
        <v>94</v>
      </c>
      <c r="J965" s="7" t="s">
        <v>69</v>
      </c>
      <c r="K965" s="7">
        <v>2</v>
      </c>
      <c r="L965" s="7">
        <v>6461</v>
      </c>
      <c r="M965" s="7">
        <v>0</v>
      </c>
      <c r="N965" s="7">
        <v>0</v>
      </c>
      <c r="O965" s="7">
        <v>2325.96</v>
      </c>
      <c r="P965" s="7">
        <v>137</v>
      </c>
      <c r="Q965" s="7">
        <v>15384.96</v>
      </c>
      <c r="R965" s="7" t="s">
        <v>33</v>
      </c>
      <c r="S965" s="7" t="s">
        <v>63</v>
      </c>
      <c r="T965" s="7" t="s">
        <v>35</v>
      </c>
      <c r="U965" s="7" t="s">
        <v>36</v>
      </c>
      <c r="V965" s="7" t="s">
        <v>37</v>
      </c>
      <c r="W965" s="7">
        <v>4</v>
      </c>
      <c r="X965" s="7" t="s">
        <v>47</v>
      </c>
      <c r="Y965" s="7">
        <v>2</v>
      </c>
      <c r="Z965" s="7" t="s">
        <v>58</v>
      </c>
    </row>
    <row r="966" spans="1:26" x14ac:dyDescent="0.35">
      <c r="A966" s="7" t="s">
        <v>1644</v>
      </c>
      <c r="B966" s="8">
        <v>45937</v>
      </c>
      <c r="C966" s="7" t="s">
        <v>1645</v>
      </c>
      <c r="D966" s="7" t="s">
        <v>42</v>
      </c>
      <c r="E966" s="7" t="s">
        <v>29</v>
      </c>
      <c r="F966" s="7">
        <v>26</v>
      </c>
      <c r="G966" s="7" t="s">
        <v>30</v>
      </c>
      <c r="H966" s="7" t="s">
        <v>31</v>
      </c>
      <c r="I966" s="7" t="s">
        <v>30</v>
      </c>
      <c r="J966" s="7" t="s">
        <v>32</v>
      </c>
      <c r="K966" s="7">
        <v>5</v>
      </c>
      <c r="L966" s="7">
        <v>34990</v>
      </c>
      <c r="M966" s="7">
        <v>20</v>
      </c>
      <c r="N966" s="7">
        <v>34990</v>
      </c>
      <c r="O966" s="7">
        <v>25192.799999999999</v>
      </c>
      <c r="P966" s="7">
        <v>340</v>
      </c>
      <c r="Q966" s="7">
        <v>165492.79999999999</v>
      </c>
      <c r="R966" s="7" t="s">
        <v>83</v>
      </c>
      <c r="S966" s="7" t="s">
        <v>34</v>
      </c>
      <c r="T966" s="7" t="s">
        <v>95</v>
      </c>
      <c r="U966" s="7" t="s">
        <v>96</v>
      </c>
      <c r="V966" s="7" t="s">
        <v>57</v>
      </c>
      <c r="W966" s="7">
        <v>2</v>
      </c>
      <c r="X966" s="7" t="s">
        <v>47</v>
      </c>
      <c r="Y966" s="7">
        <v>1</v>
      </c>
      <c r="Z966" s="7" t="s">
        <v>91</v>
      </c>
    </row>
    <row r="967" spans="1:26" x14ac:dyDescent="0.35">
      <c r="A967" s="7" t="s">
        <v>1646</v>
      </c>
      <c r="B967" s="8">
        <v>46080</v>
      </c>
      <c r="C967" s="7" t="s">
        <v>455</v>
      </c>
      <c r="D967" s="7" t="s">
        <v>50</v>
      </c>
      <c r="E967" s="7" t="s">
        <v>43</v>
      </c>
      <c r="F967" s="7">
        <v>33</v>
      </c>
      <c r="G967" s="7" t="s">
        <v>44</v>
      </c>
      <c r="H967" s="7" t="s">
        <v>31</v>
      </c>
      <c r="I967" s="7" t="s">
        <v>44</v>
      </c>
      <c r="J967" s="7" t="s">
        <v>53</v>
      </c>
      <c r="K967" s="7">
        <v>3</v>
      </c>
      <c r="L967" s="7">
        <v>6736</v>
      </c>
      <c r="M967" s="7">
        <v>15</v>
      </c>
      <c r="N967" s="7">
        <v>3031.2</v>
      </c>
      <c r="O967" s="7">
        <v>3091.82</v>
      </c>
      <c r="P967" s="7">
        <v>130</v>
      </c>
      <c r="Q967" s="7">
        <v>20398.62</v>
      </c>
      <c r="R967" s="7" t="s">
        <v>54</v>
      </c>
      <c r="S967" s="7" t="s">
        <v>34</v>
      </c>
      <c r="T967" s="7" t="s">
        <v>103</v>
      </c>
      <c r="U967" s="7" t="s">
        <v>103</v>
      </c>
      <c r="V967" s="7" t="s">
        <v>57</v>
      </c>
      <c r="W967" s="7">
        <v>8</v>
      </c>
      <c r="X967" s="7" t="s">
        <v>47</v>
      </c>
      <c r="Y967" s="7">
        <v>3</v>
      </c>
      <c r="Z967" s="7" t="s">
        <v>58</v>
      </c>
    </row>
    <row r="968" spans="1:26" x14ac:dyDescent="0.35">
      <c r="A968" s="7" t="s">
        <v>1647</v>
      </c>
      <c r="B968" s="8">
        <v>46062</v>
      </c>
      <c r="C968" s="7" t="s">
        <v>840</v>
      </c>
      <c r="D968" s="7" t="s">
        <v>80</v>
      </c>
      <c r="E968" s="7" t="s">
        <v>29</v>
      </c>
      <c r="F968" s="7">
        <v>27</v>
      </c>
      <c r="G968" s="7" t="s">
        <v>30</v>
      </c>
      <c r="H968" s="7" t="s">
        <v>31</v>
      </c>
      <c r="I968" s="7" t="s">
        <v>30</v>
      </c>
      <c r="J968" s="7" t="s">
        <v>112</v>
      </c>
      <c r="K968" s="7">
        <v>1</v>
      </c>
      <c r="L968" s="7">
        <v>24799</v>
      </c>
      <c r="M968" s="7">
        <v>0</v>
      </c>
      <c r="N968" s="7">
        <v>0</v>
      </c>
      <c r="O968" s="7">
        <v>4463.82</v>
      </c>
      <c r="P968" s="7">
        <v>488</v>
      </c>
      <c r="Q968" s="7">
        <v>29750.82</v>
      </c>
      <c r="R968" s="7" t="s">
        <v>83</v>
      </c>
      <c r="S968" s="7" t="s">
        <v>63</v>
      </c>
      <c r="T968" s="7" t="s">
        <v>55</v>
      </c>
      <c r="U968" s="7" t="s">
        <v>56</v>
      </c>
      <c r="V968" s="7" t="s">
        <v>57</v>
      </c>
      <c r="W968" s="7">
        <v>1</v>
      </c>
      <c r="X968" s="7" t="s">
        <v>47</v>
      </c>
      <c r="Y968" s="7">
        <v>4</v>
      </c>
      <c r="Z968" s="7" t="s">
        <v>91</v>
      </c>
    </row>
    <row r="969" spans="1:26" x14ac:dyDescent="0.35">
      <c r="A969" s="7" t="s">
        <v>1648</v>
      </c>
      <c r="B969" s="8">
        <v>45790</v>
      </c>
      <c r="C969" s="7" t="s">
        <v>540</v>
      </c>
      <c r="D969" s="7" t="s">
        <v>28</v>
      </c>
      <c r="E969" s="7" t="s">
        <v>43</v>
      </c>
      <c r="F969" s="7">
        <v>47</v>
      </c>
      <c r="G969" s="7" t="s">
        <v>139</v>
      </c>
      <c r="H969" s="7" t="s">
        <v>31</v>
      </c>
      <c r="I969" s="7" t="s">
        <v>139</v>
      </c>
      <c r="J969" s="7" t="s">
        <v>112</v>
      </c>
      <c r="K969" s="7">
        <v>1</v>
      </c>
      <c r="L969" s="7">
        <v>9195</v>
      </c>
      <c r="M969" s="7">
        <v>20</v>
      </c>
      <c r="N969" s="7">
        <v>1839</v>
      </c>
      <c r="O969" s="7">
        <v>1324.08</v>
      </c>
      <c r="P969" s="7">
        <v>174</v>
      </c>
      <c r="Q969" s="7">
        <v>8854.08</v>
      </c>
      <c r="R969" s="7" t="s">
        <v>54</v>
      </c>
      <c r="S969" s="7" t="s">
        <v>34</v>
      </c>
      <c r="T969" s="7" t="s">
        <v>103</v>
      </c>
      <c r="U969" s="7" t="s">
        <v>103</v>
      </c>
      <c r="V969" s="7" t="s">
        <v>57</v>
      </c>
      <c r="W969" s="7">
        <v>2</v>
      </c>
      <c r="X969" s="7" t="s">
        <v>47</v>
      </c>
      <c r="Y969" s="7">
        <v>5</v>
      </c>
      <c r="Z969" s="7" t="s">
        <v>47</v>
      </c>
    </row>
    <row r="970" spans="1:26" x14ac:dyDescent="0.35">
      <c r="A970" s="7" t="s">
        <v>1649</v>
      </c>
      <c r="B970" s="8">
        <v>46119</v>
      </c>
      <c r="C970" s="7" t="s">
        <v>1650</v>
      </c>
      <c r="D970" s="7" t="s">
        <v>111</v>
      </c>
      <c r="E970" s="7" t="s">
        <v>29</v>
      </c>
      <c r="F970" s="7">
        <v>41</v>
      </c>
      <c r="G970" s="7" t="s">
        <v>44</v>
      </c>
      <c r="H970" s="7" t="s">
        <v>31</v>
      </c>
      <c r="I970" s="7" t="s">
        <v>44</v>
      </c>
      <c r="J970" s="7" t="s">
        <v>201</v>
      </c>
      <c r="K970" s="7">
        <v>3</v>
      </c>
      <c r="L970" s="7">
        <v>46281</v>
      </c>
      <c r="M970" s="7">
        <v>5</v>
      </c>
      <c r="N970" s="7">
        <v>6942.15</v>
      </c>
      <c r="O970" s="7">
        <v>23742.15</v>
      </c>
      <c r="P970" s="7">
        <v>54</v>
      </c>
      <c r="Q970" s="7">
        <v>155697</v>
      </c>
      <c r="R970" s="7" t="s">
        <v>54</v>
      </c>
      <c r="S970" s="7" t="s">
        <v>63</v>
      </c>
      <c r="T970" s="7" t="s">
        <v>35</v>
      </c>
      <c r="U970" s="7" t="s">
        <v>36</v>
      </c>
      <c r="V970" s="7" t="s">
        <v>37</v>
      </c>
      <c r="W970" s="7">
        <v>8</v>
      </c>
      <c r="X970" s="7" t="s">
        <v>47</v>
      </c>
      <c r="Y970" s="7">
        <v>2</v>
      </c>
      <c r="Z970" s="7" t="s">
        <v>58</v>
      </c>
    </row>
    <row r="971" spans="1:26" x14ac:dyDescent="0.35">
      <c r="A971" s="7" t="s">
        <v>1651</v>
      </c>
      <c r="B971" s="8">
        <v>46000</v>
      </c>
      <c r="C971" s="7" t="s">
        <v>1652</v>
      </c>
      <c r="D971" s="7" t="s">
        <v>73</v>
      </c>
      <c r="E971" s="7" t="s">
        <v>43</v>
      </c>
      <c r="F971" s="7">
        <v>47</v>
      </c>
      <c r="G971" s="7" t="s">
        <v>44</v>
      </c>
      <c r="H971" s="7" t="s">
        <v>31</v>
      </c>
      <c r="I971" s="7" t="s">
        <v>44</v>
      </c>
      <c r="J971" s="7" t="s">
        <v>150</v>
      </c>
      <c r="K971" s="7">
        <v>3</v>
      </c>
      <c r="L971" s="7">
        <v>11665</v>
      </c>
      <c r="M971" s="7">
        <v>15</v>
      </c>
      <c r="N971" s="7">
        <v>5249.25</v>
      </c>
      <c r="O971" s="7">
        <v>5354.23</v>
      </c>
      <c r="P971" s="7">
        <v>392</v>
      </c>
      <c r="Q971" s="7">
        <v>35491.99</v>
      </c>
      <c r="R971" s="7" t="s">
        <v>83</v>
      </c>
      <c r="S971" s="7" t="s">
        <v>63</v>
      </c>
      <c r="T971" s="7" t="s">
        <v>76</v>
      </c>
      <c r="U971" s="7" t="s">
        <v>77</v>
      </c>
      <c r="V971" s="7" t="s">
        <v>57</v>
      </c>
      <c r="W971" s="7">
        <v>6</v>
      </c>
      <c r="X971" s="7" t="s">
        <v>38</v>
      </c>
      <c r="Y971" s="7">
        <v>5</v>
      </c>
      <c r="Z971" s="7" t="s">
        <v>47</v>
      </c>
    </row>
    <row r="972" spans="1:26" x14ac:dyDescent="0.35">
      <c r="A972" s="7" t="s">
        <v>1653</v>
      </c>
      <c r="B972" s="8">
        <v>45778</v>
      </c>
      <c r="C972" s="7" t="s">
        <v>1654</v>
      </c>
      <c r="D972" s="7" t="s">
        <v>42</v>
      </c>
      <c r="E972" s="7" t="s">
        <v>29</v>
      </c>
      <c r="F972" s="7">
        <v>23</v>
      </c>
      <c r="G972" s="7" t="s">
        <v>44</v>
      </c>
      <c r="H972" s="7" t="s">
        <v>31</v>
      </c>
      <c r="I972" s="7" t="s">
        <v>44</v>
      </c>
      <c r="J972" s="7" t="s">
        <v>32</v>
      </c>
      <c r="K972" s="7">
        <v>2</v>
      </c>
      <c r="L972" s="7">
        <v>41905</v>
      </c>
      <c r="M972" s="7">
        <v>20</v>
      </c>
      <c r="N972" s="7">
        <v>16762</v>
      </c>
      <c r="O972" s="7">
        <v>12068.64</v>
      </c>
      <c r="P972" s="7">
        <v>427</v>
      </c>
      <c r="Q972" s="7">
        <v>79543.64</v>
      </c>
      <c r="R972" s="7" t="s">
        <v>54</v>
      </c>
      <c r="S972" s="7" t="s">
        <v>63</v>
      </c>
      <c r="T972" s="7" t="s">
        <v>70</v>
      </c>
      <c r="U972" s="7" t="s">
        <v>56</v>
      </c>
      <c r="V972" s="7" t="s">
        <v>57</v>
      </c>
      <c r="W972" s="7">
        <v>5</v>
      </c>
      <c r="X972" s="7" t="s">
        <v>38</v>
      </c>
      <c r="Y972" s="7">
        <v>1</v>
      </c>
      <c r="Z972" s="7" t="s">
        <v>58</v>
      </c>
    </row>
    <row r="973" spans="1:26" x14ac:dyDescent="0.35">
      <c r="A973" s="7" t="s">
        <v>1655</v>
      </c>
      <c r="B973" s="8">
        <v>45896</v>
      </c>
      <c r="C973" s="7" t="s">
        <v>1589</v>
      </c>
      <c r="D973" s="7" t="s">
        <v>50</v>
      </c>
      <c r="E973" s="7" t="s">
        <v>43</v>
      </c>
      <c r="F973" s="7">
        <v>38</v>
      </c>
      <c r="G973" s="7" t="s">
        <v>44</v>
      </c>
      <c r="H973" s="7" t="s">
        <v>31</v>
      </c>
      <c r="I973" s="7" t="s">
        <v>44</v>
      </c>
      <c r="J973" s="7" t="s">
        <v>75</v>
      </c>
      <c r="K973" s="7">
        <v>1</v>
      </c>
      <c r="L973" s="7">
        <v>13855</v>
      </c>
      <c r="M973" s="7">
        <v>15</v>
      </c>
      <c r="N973" s="7">
        <v>2078.25</v>
      </c>
      <c r="O973" s="7">
        <v>2119.8200000000002</v>
      </c>
      <c r="P973" s="7">
        <v>127</v>
      </c>
      <c r="Q973" s="7">
        <v>14023.57</v>
      </c>
      <c r="R973" s="7" t="s">
        <v>45</v>
      </c>
      <c r="S973" s="7" t="s">
        <v>34</v>
      </c>
      <c r="T973" s="7" t="s">
        <v>76</v>
      </c>
      <c r="U973" s="7" t="s">
        <v>77</v>
      </c>
      <c r="V973" s="7" t="s">
        <v>57</v>
      </c>
      <c r="W973" s="7">
        <v>7</v>
      </c>
      <c r="X973" s="7" t="s">
        <v>47</v>
      </c>
      <c r="Y973" s="7">
        <v>5</v>
      </c>
      <c r="Z973" s="7" t="s">
        <v>39</v>
      </c>
    </row>
    <row r="974" spans="1:26" x14ac:dyDescent="0.35">
      <c r="A974" s="7" t="s">
        <v>1656</v>
      </c>
      <c r="B974" s="8">
        <v>46077</v>
      </c>
      <c r="C974" s="7" t="s">
        <v>1657</v>
      </c>
      <c r="D974" s="7" t="s">
        <v>73</v>
      </c>
      <c r="E974" s="7" t="s">
        <v>43</v>
      </c>
      <c r="F974" s="7">
        <v>51</v>
      </c>
      <c r="G974" s="7" t="s">
        <v>51</v>
      </c>
      <c r="H974" s="7" t="s">
        <v>52</v>
      </c>
      <c r="I974" s="7" t="s">
        <v>51</v>
      </c>
      <c r="J974" s="7" t="s">
        <v>32</v>
      </c>
      <c r="K974" s="7">
        <v>4</v>
      </c>
      <c r="L974" s="7">
        <v>29217</v>
      </c>
      <c r="M974" s="7">
        <v>0</v>
      </c>
      <c r="N974" s="7">
        <v>0</v>
      </c>
      <c r="O974" s="7">
        <v>21036.240000000002</v>
      </c>
      <c r="P974" s="7">
        <v>188</v>
      </c>
      <c r="Q974" s="7">
        <v>138092.24</v>
      </c>
      <c r="R974" s="7" t="s">
        <v>54</v>
      </c>
      <c r="S974" s="7" t="s">
        <v>63</v>
      </c>
      <c r="T974" s="7" t="s">
        <v>35</v>
      </c>
      <c r="U974" s="7" t="s">
        <v>36</v>
      </c>
      <c r="V974" s="7" t="s">
        <v>37</v>
      </c>
      <c r="W974" s="7">
        <v>10</v>
      </c>
      <c r="X974" s="7" t="s">
        <v>38</v>
      </c>
      <c r="Y974" s="7">
        <v>1</v>
      </c>
      <c r="Z974" s="7" t="s">
        <v>39</v>
      </c>
    </row>
    <row r="975" spans="1:26" x14ac:dyDescent="0.35">
      <c r="A975" s="7" t="s">
        <v>1658</v>
      </c>
      <c r="B975" s="8">
        <v>45816</v>
      </c>
      <c r="C975" s="7" t="s">
        <v>1129</v>
      </c>
      <c r="D975" s="7" t="s">
        <v>61</v>
      </c>
      <c r="E975" s="7" t="s">
        <v>29</v>
      </c>
      <c r="F975" s="7">
        <v>19</v>
      </c>
      <c r="G975" s="7" t="s">
        <v>67</v>
      </c>
      <c r="H975" s="7" t="s">
        <v>68</v>
      </c>
      <c r="I975" s="7" t="s">
        <v>67</v>
      </c>
      <c r="J975" s="7" t="s">
        <v>112</v>
      </c>
      <c r="K975" s="7">
        <v>3</v>
      </c>
      <c r="L975" s="7">
        <v>34047</v>
      </c>
      <c r="M975" s="7">
        <v>0</v>
      </c>
      <c r="N975" s="7">
        <v>0</v>
      </c>
      <c r="O975" s="7">
        <v>18385.38</v>
      </c>
      <c r="P975" s="7">
        <v>42</v>
      </c>
      <c r="Q975" s="7">
        <v>120568.38</v>
      </c>
      <c r="R975" s="7" t="s">
        <v>54</v>
      </c>
      <c r="S975" s="7" t="s">
        <v>63</v>
      </c>
      <c r="T975" s="7" t="s">
        <v>103</v>
      </c>
      <c r="U975" s="7" t="s">
        <v>103</v>
      </c>
      <c r="V975" s="7" t="s">
        <v>57</v>
      </c>
      <c r="W975" s="7">
        <v>3</v>
      </c>
      <c r="X975" s="7" t="s">
        <v>38</v>
      </c>
      <c r="Y975" s="7">
        <v>5</v>
      </c>
      <c r="Z975" s="7" t="s">
        <v>39</v>
      </c>
    </row>
    <row r="976" spans="1:26" x14ac:dyDescent="0.35">
      <c r="A976" s="7" t="s">
        <v>1659</v>
      </c>
      <c r="B976" s="8">
        <v>45855</v>
      </c>
      <c r="C976" s="7" t="s">
        <v>1074</v>
      </c>
      <c r="D976" s="7" t="s">
        <v>111</v>
      </c>
      <c r="E976" s="7" t="s">
        <v>43</v>
      </c>
      <c r="F976" s="7">
        <v>47</v>
      </c>
      <c r="G976" s="7" t="s">
        <v>99</v>
      </c>
      <c r="H976" s="7" t="s">
        <v>52</v>
      </c>
      <c r="I976" s="7" t="s">
        <v>99</v>
      </c>
      <c r="J976" s="7" t="s">
        <v>53</v>
      </c>
      <c r="K976" s="7">
        <v>4</v>
      </c>
      <c r="L976" s="7">
        <v>40544</v>
      </c>
      <c r="M976" s="7">
        <v>5</v>
      </c>
      <c r="N976" s="7">
        <v>8108.8</v>
      </c>
      <c r="O976" s="7">
        <v>27732.1</v>
      </c>
      <c r="P976" s="7">
        <v>384</v>
      </c>
      <c r="Q976" s="7">
        <v>182183.3</v>
      </c>
      <c r="R976" s="7" t="s">
        <v>45</v>
      </c>
      <c r="S976" s="7" t="s">
        <v>34</v>
      </c>
      <c r="T976" s="7" t="s">
        <v>103</v>
      </c>
      <c r="U976" s="7" t="s">
        <v>103</v>
      </c>
      <c r="V976" s="7" t="s">
        <v>57</v>
      </c>
      <c r="W976" s="7">
        <v>10</v>
      </c>
      <c r="X976" s="7" t="s">
        <v>47</v>
      </c>
      <c r="Y976" s="7">
        <v>1</v>
      </c>
      <c r="Z976" s="7" t="s">
        <v>58</v>
      </c>
    </row>
    <row r="977" spans="1:26" x14ac:dyDescent="0.35">
      <c r="A977" s="7" t="s">
        <v>1660</v>
      </c>
      <c r="B977" s="8">
        <v>45927</v>
      </c>
      <c r="C977" s="7" t="s">
        <v>1026</v>
      </c>
      <c r="D977" s="7" t="s">
        <v>28</v>
      </c>
      <c r="E977" s="7" t="s">
        <v>43</v>
      </c>
      <c r="F977" s="7">
        <v>23</v>
      </c>
      <c r="G977" s="7" t="s">
        <v>30</v>
      </c>
      <c r="H977" s="7" t="s">
        <v>31</v>
      </c>
      <c r="I977" s="7" t="s">
        <v>30</v>
      </c>
      <c r="J977" s="7" t="s">
        <v>112</v>
      </c>
      <c r="K977" s="7">
        <v>1</v>
      </c>
      <c r="L977" s="7">
        <v>34177</v>
      </c>
      <c r="M977" s="7">
        <v>15</v>
      </c>
      <c r="N977" s="7">
        <v>5126.55</v>
      </c>
      <c r="O977" s="7">
        <v>5229.08</v>
      </c>
      <c r="P977" s="7">
        <v>114</v>
      </c>
      <c r="Q977" s="7">
        <v>34393.53</v>
      </c>
      <c r="R977" s="7" t="s">
        <v>83</v>
      </c>
      <c r="S977" s="7" t="s">
        <v>34</v>
      </c>
      <c r="T977" s="7" t="s">
        <v>84</v>
      </c>
      <c r="U977" s="7" t="s">
        <v>85</v>
      </c>
      <c r="V977" s="7" t="s">
        <v>86</v>
      </c>
      <c r="W977" s="7">
        <v>7</v>
      </c>
      <c r="X977" s="7" t="s">
        <v>38</v>
      </c>
      <c r="Y977" s="7">
        <v>5</v>
      </c>
      <c r="Z977" s="7" t="s">
        <v>58</v>
      </c>
    </row>
    <row r="978" spans="1:26" x14ac:dyDescent="0.35">
      <c r="A978" s="7" t="s">
        <v>1661</v>
      </c>
      <c r="B978" s="8">
        <v>45910</v>
      </c>
      <c r="C978" s="7" t="s">
        <v>578</v>
      </c>
      <c r="D978" s="7" t="s">
        <v>42</v>
      </c>
      <c r="E978" s="7" t="s">
        <v>43</v>
      </c>
      <c r="F978" s="7">
        <v>35</v>
      </c>
      <c r="G978" s="7" t="s">
        <v>99</v>
      </c>
      <c r="H978" s="7" t="s">
        <v>52</v>
      </c>
      <c r="I978" s="7" t="s">
        <v>99</v>
      </c>
      <c r="J978" s="7" t="s">
        <v>32</v>
      </c>
      <c r="K978" s="7">
        <v>4</v>
      </c>
      <c r="L978" s="7">
        <v>32481</v>
      </c>
      <c r="M978" s="7">
        <v>20</v>
      </c>
      <c r="N978" s="7">
        <v>25984.799999999999</v>
      </c>
      <c r="O978" s="7">
        <v>18709.060000000001</v>
      </c>
      <c r="P978" s="7">
        <v>431</v>
      </c>
      <c r="Q978" s="7">
        <v>123079.26</v>
      </c>
      <c r="R978" s="7" t="s">
        <v>54</v>
      </c>
      <c r="S978" s="7" t="s">
        <v>63</v>
      </c>
      <c r="T978" s="7" t="s">
        <v>35</v>
      </c>
      <c r="U978" s="7" t="s">
        <v>36</v>
      </c>
      <c r="V978" s="7" t="s">
        <v>37</v>
      </c>
      <c r="W978" s="7">
        <v>5</v>
      </c>
      <c r="X978" s="7" t="s">
        <v>47</v>
      </c>
      <c r="Y978" s="7">
        <v>3</v>
      </c>
      <c r="Z978" s="7" t="s">
        <v>58</v>
      </c>
    </row>
    <row r="979" spans="1:26" x14ac:dyDescent="0.35">
      <c r="A979" s="7" t="s">
        <v>1662</v>
      </c>
      <c r="B979" s="8">
        <v>45930</v>
      </c>
      <c r="C979" s="7" t="s">
        <v>635</v>
      </c>
      <c r="D979" s="7" t="s">
        <v>108</v>
      </c>
      <c r="E979" s="7" t="s">
        <v>43</v>
      </c>
      <c r="F979" s="7">
        <v>45</v>
      </c>
      <c r="G979" s="7" t="s">
        <v>90</v>
      </c>
      <c r="H979" s="7" t="s">
        <v>31</v>
      </c>
      <c r="I979" s="7" t="s">
        <v>90</v>
      </c>
      <c r="J979" s="7" t="s">
        <v>62</v>
      </c>
      <c r="K979" s="7">
        <v>4</v>
      </c>
      <c r="L979" s="7">
        <v>26540</v>
      </c>
      <c r="M979" s="7">
        <v>10</v>
      </c>
      <c r="N979" s="7">
        <v>10616</v>
      </c>
      <c r="O979" s="7">
        <v>17197.919999999998</v>
      </c>
      <c r="P979" s="7">
        <v>448</v>
      </c>
      <c r="Q979" s="7">
        <v>113189.92</v>
      </c>
      <c r="R979" s="7" t="s">
        <v>33</v>
      </c>
      <c r="S979" s="7" t="s">
        <v>63</v>
      </c>
      <c r="T979" s="7" t="s">
        <v>84</v>
      </c>
      <c r="U979" s="7" t="s">
        <v>85</v>
      </c>
      <c r="V979" s="7" t="s">
        <v>86</v>
      </c>
      <c r="W979" s="7">
        <v>8</v>
      </c>
      <c r="X979" s="7" t="s">
        <v>47</v>
      </c>
      <c r="Y979" s="7">
        <v>5</v>
      </c>
      <c r="Z979" s="7" t="s">
        <v>91</v>
      </c>
    </row>
    <row r="980" spans="1:26" x14ac:dyDescent="0.35">
      <c r="A980" s="7" t="s">
        <v>1663</v>
      </c>
      <c r="B980" s="8">
        <v>45889</v>
      </c>
      <c r="C980" s="7" t="s">
        <v>268</v>
      </c>
      <c r="D980" s="7" t="s">
        <v>42</v>
      </c>
      <c r="E980" s="7" t="s">
        <v>29</v>
      </c>
      <c r="F980" s="7">
        <v>57</v>
      </c>
      <c r="G980" s="7" t="s">
        <v>44</v>
      </c>
      <c r="H980" s="7" t="s">
        <v>31</v>
      </c>
      <c r="I980" s="7" t="s">
        <v>44</v>
      </c>
      <c r="J980" s="7" t="s">
        <v>53</v>
      </c>
      <c r="K980" s="7">
        <v>2</v>
      </c>
      <c r="L980" s="7">
        <v>7396</v>
      </c>
      <c r="M980" s="7">
        <v>20</v>
      </c>
      <c r="N980" s="7">
        <v>2958.4</v>
      </c>
      <c r="O980" s="7">
        <v>2130.0500000000002</v>
      </c>
      <c r="P980" s="7">
        <v>160</v>
      </c>
      <c r="Q980" s="7">
        <v>14123.65</v>
      </c>
      <c r="R980" s="7" t="s">
        <v>33</v>
      </c>
      <c r="S980" s="7" t="s">
        <v>63</v>
      </c>
      <c r="T980" s="7" t="s">
        <v>55</v>
      </c>
      <c r="U980" s="7" t="s">
        <v>56</v>
      </c>
      <c r="V980" s="7" t="s">
        <v>57</v>
      </c>
      <c r="W980" s="7">
        <v>2</v>
      </c>
      <c r="X980" s="7" t="s">
        <v>47</v>
      </c>
      <c r="Y980" s="7">
        <v>4</v>
      </c>
      <c r="Z980" s="7" t="s">
        <v>47</v>
      </c>
    </row>
    <row r="981" spans="1:26" x14ac:dyDescent="0.35">
      <c r="A981" s="7" t="s">
        <v>1664</v>
      </c>
      <c r="B981" s="8">
        <v>46095</v>
      </c>
      <c r="C981" s="7" t="s">
        <v>1194</v>
      </c>
      <c r="D981" s="7" t="s">
        <v>111</v>
      </c>
      <c r="E981" s="7" t="s">
        <v>43</v>
      </c>
      <c r="F981" s="7">
        <v>19</v>
      </c>
      <c r="G981" s="7" t="s">
        <v>74</v>
      </c>
      <c r="H981" s="7" t="s">
        <v>31</v>
      </c>
      <c r="I981" s="7" t="s">
        <v>74</v>
      </c>
      <c r="J981" s="7" t="s">
        <v>102</v>
      </c>
      <c r="K981" s="7">
        <v>4</v>
      </c>
      <c r="L981" s="7">
        <v>12010</v>
      </c>
      <c r="M981" s="7">
        <v>5</v>
      </c>
      <c r="N981" s="7">
        <v>2402</v>
      </c>
      <c r="O981" s="7">
        <v>8214.84</v>
      </c>
      <c r="P981" s="7">
        <v>40</v>
      </c>
      <c r="Q981" s="7">
        <v>53892.84</v>
      </c>
      <c r="R981" s="7" t="s">
        <v>45</v>
      </c>
      <c r="S981" s="7" t="s">
        <v>63</v>
      </c>
      <c r="T981" s="7" t="s">
        <v>35</v>
      </c>
      <c r="U981" s="7" t="s">
        <v>36</v>
      </c>
      <c r="V981" s="7" t="s">
        <v>37</v>
      </c>
      <c r="W981" s="7">
        <v>2</v>
      </c>
      <c r="X981" s="7" t="s">
        <v>47</v>
      </c>
      <c r="Y981" s="7">
        <v>1</v>
      </c>
      <c r="Z981" s="7" t="s">
        <v>47</v>
      </c>
    </row>
    <row r="982" spans="1:26" x14ac:dyDescent="0.35">
      <c r="A982" s="7" t="s">
        <v>1665</v>
      </c>
      <c r="B982" s="8">
        <v>45825</v>
      </c>
      <c r="C982" s="7" t="s">
        <v>1666</v>
      </c>
      <c r="D982" s="7" t="s">
        <v>111</v>
      </c>
      <c r="E982" s="7" t="s">
        <v>43</v>
      </c>
      <c r="F982" s="7">
        <v>26</v>
      </c>
      <c r="G982" s="7" t="s">
        <v>134</v>
      </c>
      <c r="H982" s="7" t="s">
        <v>31</v>
      </c>
      <c r="I982" s="7" t="s">
        <v>1700</v>
      </c>
      <c r="J982" s="7" t="s">
        <v>150</v>
      </c>
      <c r="K982" s="7">
        <v>2</v>
      </c>
      <c r="L982" s="7">
        <v>2315</v>
      </c>
      <c r="M982" s="7">
        <v>20</v>
      </c>
      <c r="N982" s="7">
        <v>926</v>
      </c>
      <c r="O982" s="7">
        <v>666.72</v>
      </c>
      <c r="P982" s="7">
        <v>203</v>
      </c>
      <c r="Q982" s="7">
        <v>4573.72</v>
      </c>
      <c r="R982" s="7" t="s">
        <v>54</v>
      </c>
      <c r="S982" s="7" t="s">
        <v>63</v>
      </c>
      <c r="T982" s="7" t="s">
        <v>46</v>
      </c>
      <c r="U982" s="7" t="s">
        <v>36</v>
      </c>
      <c r="V982" s="7" t="s">
        <v>37</v>
      </c>
      <c r="W982" s="7">
        <v>10</v>
      </c>
      <c r="X982" s="7" t="s">
        <v>38</v>
      </c>
      <c r="Y982" s="7">
        <v>4</v>
      </c>
      <c r="Z982" s="7" t="s">
        <v>47</v>
      </c>
    </row>
    <row r="983" spans="1:26" x14ac:dyDescent="0.35">
      <c r="A983" s="7" t="s">
        <v>1667</v>
      </c>
      <c r="B983" s="8">
        <v>45935</v>
      </c>
      <c r="C983" s="7" t="s">
        <v>1668</v>
      </c>
      <c r="D983" s="7" t="s">
        <v>73</v>
      </c>
      <c r="E983" s="7" t="s">
        <v>43</v>
      </c>
      <c r="F983" s="7">
        <v>59</v>
      </c>
      <c r="G983" s="7" t="s">
        <v>74</v>
      </c>
      <c r="H983" s="7" t="s">
        <v>31</v>
      </c>
      <c r="I983" s="7" t="s">
        <v>74</v>
      </c>
      <c r="J983" s="7" t="s">
        <v>125</v>
      </c>
      <c r="K983" s="7">
        <v>2</v>
      </c>
      <c r="L983" s="7">
        <v>14022</v>
      </c>
      <c r="M983" s="7">
        <v>20</v>
      </c>
      <c r="N983" s="7">
        <v>5608.8</v>
      </c>
      <c r="O983" s="7">
        <v>4038.34</v>
      </c>
      <c r="P983" s="7">
        <v>455</v>
      </c>
      <c r="Q983" s="7">
        <v>26928.54</v>
      </c>
      <c r="R983" s="7" t="s">
        <v>83</v>
      </c>
      <c r="S983" s="7" t="s">
        <v>34</v>
      </c>
      <c r="T983" s="7" t="s">
        <v>103</v>
      </c>
      <c r="U983" s="7" t="s">
        <v>103</v>
      </c>
      <c r="V983" s="7" t="s">
        <v>57</v>
      </c>
      <c r="W983" s="7">
        <v>1</v>
      </c>
      <c r="X983" s="7" t="s">
        <v>38</v>
      </c>
      <c r="Y983" s="7">
        <v>3</v>
      </c>
      <c r="Z983" s="7" t="s">
        <v>47</v>
      </c>
    </row>
    <row r="984" spans="1:26" x14ac:dyDescent="0.35">
      <c r="A984" s="7" t="s">
        <v>1669</v>
      </c>
      <c r="B984" s="8">
        <v>46106</v>
      </c>
      <c r="C984" s="7" t="s">
        <v>1361</v>
      </c>
      <c r="D984" s="7" t="s">
        <v>28</v>
      </c>
      <c r="E984" s="7" t="s">
        <v>43</v>
      </c>
      <c r="F984" s="7">
        <v>58</v>
      </c>
      <c r="G984" s="7" t="s">
        <v>67</v>
      </c>
      <c r="H984" s="7" t="s">
        <v>68</v>
      </c>
      <c r="I984" s="7" t="s">
        <v>67</v>
      </c>
      <c r="J984" s="7" t="s">
        <v>32</v>
      </c>
      <c r="K984" s="7">
        <v>3</v>
      </c>
      <c r="L984" s="7">
        <v>31885</v>
      </c>
      <c r="M984" s="7">
        <v>5</v>
      </c>
      <c r="N984" s="7">
        <v>4782.75</v>
      </c>
      <c r="O984" s="7">
        <v>16357</v>
      </c>
      <c r="P984" s="7">
        <v>220</v>
      </c>
      <c r="Q984" s="7">
        <v>107449.26</v>
      </c>
      <c r="R984" s="7" t="s">
        <v>33</v>
      </c>
      <c r="S984" s="7" t="s">
        <v>34</v>
      </c>
      <c r="T984" s="7" t="s">
        <v>76</v>
      </c>
      <c r="U984" s="7" t="s">
        <v>77</v>
      </c>
      <c r="V984" s="7" t="s">
        <v>57</v>
      </c>
      <c r="W984" s="7">
        <v>8</v>
      </c>
      <c r="X984" s="7" t="s">
        <v>38</v>
      </c>
      <c r="Y984" s="7">
        <v>1</v>
      </c>
      <c r="Z984" s="7" t="s">
        <v>47</v>
      </c>
    </row>
    <row r="985" spans="1:26" x14ac:dyDescent="0.35">
      <c r="A985" s="7" t="s">
        <v>1670</v>
      </c>
      <c r="B985" s="8">
        <v>45969</v>
      </c>
      <c r="C985" s="7" t="s">
        <v>1671</v>
      </c>
      <c r="D985" s="7" t="s">
        <v>28</v>
      </c>
      <c r="E985" s="7" t="s">
        <v>43</v>
      </c>
      <c r="F985" s="7">
        <v>32</v>
      </c>
      <c r="G985" s="7" t="s">
        <v>67</v>
      </c>
      <c r="H985" s="7" t="s">
        <v>68</v>
      </c>
      <c r="I985" s="7" t="s">
        <v>67</v>
      </c>
      <c r="J985" s="7" t="s">
        <v>69</v>
      </c>
      <c r="K985" s="7">
        <v>2</v>
      </c>
      <c r="L985" s="7">
        <v>12286</v>
      </c>
      <c r="M985" s="7">
        <v>20</v>
      </c>
      <c r="N985" s="7">
        <v>4914.3999999999996</v>
      </c>
      <c r="O985" s="7">
        <v>3538.37</v>
      </c>
      <c r="P985" s="7">
        <v>422</v>
      </c>
      <c r="Q985" s="7">
        <v>23617.97</v>
      </c>
      <c r="R985" s="7" t="s">
        <v>83</v>
      </c>
      <c r="S985" s="7" t="s">
        <v>63</v>
      </c>
      <c r="T985" s="7" t="s">
        <v>70</v>
      </c>
      <c r="U985" s="7" t="s">
        <v>56</v>
      </c>
      <c r="V985" s="7" t="s">
        <v>57</v>
      </c>
      <c r="W985" s="7">
        <v>4</v>
      </c>
      <c r="X985" s="7" t="s">
        <v>38</v>
      </c>
      <c r="Y985" s="7">
        <v>3</v>
      </c>
      <c r="Z985" s="7" t="s">
        <v>58</v>
      </c>
    </row>
    <row r="986" spans="1:26" x14ac:dyDescent="0.35">
      <c r="A986" s="7" t="s">
        <v>1672</v>
      </c>
      <c r="B986" s="8">
        <v>45765</v>
      </c>
      <c r="C986" s="7" t="s">
        <v>1124</v>
      </c>
      <c r="D986" s="7" t="s">
        <v>111</v>
      </c>
      <c r="E986" s="7" t="s">
        <v>29</v>
      </c>
      <c r="F986" s="7">
        <v>23</v>
      </c>
      <c r="G986" s="7" t="s">
        <v>134</v>
      </c>
      <c r="H986" s="7" t="s">
        <v>31</v>
      </c>
      <c r="I986" s="7" t="s">
        <v>134</v>
      </c>
      <c r="J986" s="7" t="s">
        <v>112</v>
      </c>
      <c r="K986" s="7">
        <v>3</v>
      </c>
      <c r="L986" s="7">
        <v>49317</v>
      </c>
      <c r="M986" s="7">
        <v>20</v>
      </c>
      <c r="N986" s="7">
        <v>29590.2</v>
      </c>
      <c r="O986" s="7">
        <v>21304.94</v>
      </c>
      <c r="P986" s="7">
        <v>76</v>
      </c>
      <c r="Q986" s="7">
        <v>139741.74</v>
      </c>
      <c r="R986" s="7" t="s">
        <v>45</v>
      </c>
      <c r="S986" s="7" t="s">
        <v>34</v>
      </c>
      <c r="T986" s="7" t="s">
        <v>46</v>
      </c>
      <c r="U986" s="7" t="s">
        <v>36</v>
      </c>
      <c r="V986" s="7" t="s">
        <v>37</v>
      </c>
      <c r="W986" s="7">
        <v>7</v>
      </c>
      <c r="X986" s="7" t="s">
        <v>38</v>
      </c>
      <c r="Y986" s="7">
        <v>4</v>
      </c>
      <c r="Z986" s="7" t="s">
        <v>91</v>
      </c>
    </row>
    <row r="987" spans="1:26" x14ac:dyDescent="0.35">
      <c r="A987" s="7" t="s">
        <v>1673</v>
      </c>
      <c r="B987" s="8">
        <v>46066</v>
      </c>
      <c r="C987" s="7" t="s">
        <v>1674</v>
      </c>
      <c r="D987" s="7" t="s">
        <v>28</v>
      </c>
      <c r="E987" s="7" t="s">
        <v>43</v>
      </c>
      <c r="F987" s="7">
        <v>59</v>
      </c>
      <c r="G987" s="7" t="s">
        <v>94</v>
      </c>
      <c r="H987" s="7" t="s">
        <v>31</v>
      </c>
      <c r="I987" s="7" t="s">
        <v>94</v>
      </c>
      <c r="J987" s="7" t="s">
        <v>69</v>
      </c>
      <c r="K987" s="7">
        <v>1</v>
      </c>
      <c r="L987" s="7">
        <v>2308</v>
      </c>
      <c r="M987" s="7">
        <v>20</v>
      </c>
      <c r="N987" s="7">
        <v>461.6</v>
      </c>
      <c r="O987" s="7">
        <v>332.35</v>
      </c>
      <c r="P987" s="7">
        <v>445</v>
      </c>
      <c r="Q987" s="7">
        <v>2623.75</v>
      </c>
      <c r="R987" s="7" t="s">
        <v>45</v>
      </c>
      <c r="S987" s="7" t="s">
        <v>63</v>
      </c>
      <c r="T987" s="7" t="s">
        <v>84</v>
      </c>
      <c r="U987" s="7" t="s">
        <v>85</v>
      </c>
      <c r="V987" s="7" t="s">
        <v>86</v>
      </c>
      <c r="W987" s="7">
        <v>6</v>
      </c>
      <c r="X987" s="7" t="s">
        <v>38</v>
      </c>
      <c r="Y987" s="7">
        <v>5</v>
      </c>
      <c r="Z987" s="7" t="s">
        <v>91</v>
      </c>
    </row>
    <row r="988" spans="1:26" x14ac:dyDescent="0.35">
      <c r="A988" s="7" t="s">
        <v>1675</v>
      </c>
      <c r="B988" s="8">
        <v>46119</v>
      </c>
      <c r="C988" s="7" t="s">
        <v>1676</v>
      </c>
      <c r="D988" s="7" t="s">
        <v>73</v>
      </c>
      <c r="E988" s="7" t="s">
        <v>43</v>
      </c>
      <c r="F988" s="7">
        <v>49</v>
      </c>
      <c r="G988" s="7" t="s">
        <v>51</v>
      </c>
      <c r="H988" s="7" t="s">
        <v>52</v>
      </c>
      <c r="I988" s="7" t="s">
        <v>51</v>
      </c>
      <c r="J988" s="7" t="s">
        <v>150</v>
      </c>
      <c r="K988" s="7">
        <v>2</v>
      </c>
      <c r="L988" s="7">
        <v>12242</v>
      </c>
      <c r="M988" s="7">
        <v>5</v>
      </c>
      <c r="N988" s="7">
        <v>1224.2</v>
      </c>
      <c r="O988" s="7">
        <v>4186.76</v>
      </c>
      <c r="P988" s="7">
        <v>314</v>
      </c>
      <c r="Q988" s="7">
        <v>27760.560000000001</v>
      </c>
      <c r="R988" s="7" t="s">
        <v>33</v>
      </c>
      <c r="S988" s="7" t="s">
        <v>34</v>
      </c>
      <c r="T988" s="7" t="s">
        <v>103</v>
      </c>
      <c r="U988" s="7" t="s">
        <v>103</v>
      </c>
      <c r="V988" s="7" t="s">
        <v>57</v>
      </c>
      <c r="W988" s="7">
        <v>10</v>
      </c>
      <c r="X988" s="7" t="s">
        <v>47</v>
      </c>
      <c r="Y988" s="7">
        <v>4</v>
      </c>
      <c r="Z988" s="7" t="s">
        <v>47</v>
      </c>
    </row>
    <row r="989" spans="1:26" x14ac:dyDescent="0.35">
      <c r="A989" s="7" t="s">
        <v>1677</v>
      </c>
      <c r="B989" s="8">
        <v>45854</v>
      </c>
      <c r="C989" s="7" t="s">
        <v>336</v>
      </c>
      <c r="D989" s="7" t="s">
        <v>66</v>
      </c>
      <c r="E989" s="7" t="s">
        <v>43</v>
      </c>
      <c r="F989" s="7">
        <v>54</v>
      </c>
      <c r="G989" s="7" t="s">
        <v>139</v>
      </c>
      <c r="H989" s="7" t="s">
        <v>31</v>
      </c>
      <c r="I989" s="7" t="s">
        <v>139</v>
      </c>
      <c r="J989" s="7" t="s">
        <v>32</v>
      </c>
      <c r="K989" s="7">
        <v>4</v>
      </c>
      <c r="L989" s="7">
        <v>2691</v>
      </c>
      <c r="M989" s="7">
        <v>15</v>
      </c>
      <c r="N989" s="7">
        <v>1614.6</v>
      </c>
      <c r="O989" s="7">
        <v>1646.89</v>
      </c>
      <c r="P989" s="7">
        <v>248</v>
      </c>
      <c r="Q989" s="7">
        <v>11044.29</v>
      </c>
      <c r="R989" s="7" t="s">
        <v>33</v>
      </c>
      <c r="S989" s="7" t="s">
        <v>63</v>
      </c>
      <c r="T989" s="7" t="s">
        <v>55</v>
      </c>
      <c r="U989" s="7" t="s">
        <v>56</v>
      </c>
      <c r="V989" s="7" t="s">
        <v>57</v>
      </c>
      <c r="W989" s="7">
        <v>9</v>
      </c>
      <c r="X989" s="7" t="s">
        <v>38</v>
      </c>
      <c r="Y989" s="7">
        <v>1</v>
      </c>
      <c r="Z989" s="7" t="s">
        <v>47</v>
      </c>
    </row>
    <row r="990" spans="1:26" x14ac:dyDescent="0.35">
      <c r="A990" s="7" t="s">
        <v>1678</v>
      </c>
      <c r="B990" s="8">
        <v>45875</v>
      </c>
      <c r="C990" s="7" t="s">
        <v>1679</v>
      </c>
      <c r="D990" s="7" t="s">
        <v>108</v>
      </c>
      <c r="E990" s="7" t="s">
        <v>43</v>
      </c>
      <c r="F990" s="7">
        <v>52</v>
      </c>
      <c r="G990" s="7" t="s">
        <v>74</v>
      </c>
      <c r="H990" s="7" t="s">
        <v>31</v>
      </c>
      <c r="I990" s="7" t="s">
        <v>74</v>
      </c>
      <c r="J990" s="7" t="s">
        <v>150</v>
      </c>
      <c r="K990" s="7">
        <v>1</v>
      </c>
      <c r="L990" s="7">
        <v>3151</v>
      </c>
      <c r="M990" s="7">
        <v>15</v>
      </c>
      <c r="N990" s="7">
        <v>472.65</v>
      </c>
      <c r="O990" s="7">
        <v>482.1</v>
      </c>
      <c r="P990" s="7">
        <v>224</v>
      </c>
      <c r="Q990" s="7">
        <v>3384.45</v>
      </c>
      <c r="R990" s="7" t="s">
        <v>54</v>
      </c>
      <c r="S990" s="7" t="s">
        <v>63</v>
      </c>
      <c r="T990" s="7" t="s">
        <v>84</v>
      </c>
      <c r="U990" s="7" t="s">
        <v>85</v>
      </c>
      <c r="V990" s="7" t="s">
        <v>86</v>
      </c>
      <c r="W990" s="7">
        <v>6</v>
      </c>
      <c r="X990" s="7" t="s">
        <v>38</v>
      </c>
      <c r="Y990" s="7">
        <v>2</v>
      </c>
      <c r="Z990" s="7" t="s">
        <v>39</v>
      </c>
    </row>
    <row r="991" spans="1:26" x14ac:dyDescent="0.35">
      <c r="A991" s="7" t="s">
        <v>1680</v>
      </c>
      <c r="B991" s="8">
        <v>45974</v>
      </c>
      <c r="C991" s="7" t="s">
        <v>728</v>
      </c>
      <c r="D991" s="7" t="s">
        <v>111</v>
      </c>
      <c r="E991" s="7" t="s">
        <v>43</v>
      </c>
      <c r="F991" s="7">
        <v>52</v>
      </c>
      <c r="G991" s="7" t="s">
        <v>139</v>
      </c>
      <c r="H991" s="7" t="s">
        <v>31</v>
      </c>
      <c r="I991" s="7" t="s">
        <v>139</v>
      </c>
      <c r="J991" s="7" t="s">
        <v>112</v>
      </c>
      <c r="K991" s="7">
        <v>5</v>
      </c>
      <c r="L991" s="7">
        <v>31839</v>
      </c>
      <c r="M991" s="7">
        <v>15</v>
      </c>
      <c r="N991" s="7">
        <v>23879.25</v>
      </c>
      <c r="O991" s="7">
        <v>24356.83</v>
      </c>
      <c r="P991" s="7">
        <v>295</v>
      </c>
      <c r="Q991" s="7">
        <v>159967.57999999999</v>
      </c>
      <c r="R991" s="7" t="s">
        <v>33</v>
      </c>
      <c r="S991" s="7" t="s">
        <v>34</v>
      </c>
      <c r="T991" s="7" t="s">
        <v>46</v>
      </c>
      <c r="U991" s="7" t="s">
        <v>36</v>
      </c>
      <c r="V991" s="7" t="s">
        <v>37</v>
      </c>
      <c r="W991" s="7">
        <v>3</v>
      </c>
      <c r="X991" s="7" t="s">
        <v>47</v>
      </c>
      <c r="Y991" s="7">
        <v>4</v>
      </c>
      <c r="Z991" s="7" t="s">
        <v>47</v>
      </c>
    </row>
    <row r="992" spans="1:26" x14ac:dyDescent="0.35">
      <c r="A992" s="7" t="s">
        <v>1681</v>
      </c>
      <c r="B992" s="8">
        <v>45954</v>
      </c>
      <c r="C992" s="7" t="s">
        <v>551</v>
      </c>
      <c r="D992" s="7" t="s">
        <v>66</v>
      </c>
      <c r="E992" s="7" t="s">
        <v>43</v>
      </c>
      <c r="F992" s="7">
        <v>54</v>
      </c>
      <c r="G992" s="7" t="s">
        <v>67</v>
      </c>
      <c r="H992" s="7" t="s">
        <v>68</v>
      </c>
      <c r="I992" s="7" t="s">
        <v>67</v>
      </c>
      <c r="J992" s="7" t="s">
        <v>53</v>
      </c>
      <c r="K992" s="7">
        <v>1</v>
      </c>
      <c r="L992" s="7">
        <v>18336</v>
      </c>
      <c r="M992" s="7">
        <v>0</v>
      </c>
      <c r="N992" s="7">
        <v>0</v>
      </c>
      <c r="O992" s="7">
        <v>3300.48</v>
      </c>
      <c r="P992" s="7">
        <v>116</v>
      </c>
      <c r="Q992" s="7">
        <v>21752.48</v>
      </c>
      <c r="R992" s="7" t="s">
        <v>83</v>
      </c>
      <c r="S992" s="7" t="s">
        <v>63</v>
      </c>
      <c r="T992" s="7" t="s">
        <v>95</v>
      </c>
      <c r="U992" s="7" t="s">
        <v>96</v>
      </c>
      <c r="V992" s="7" t="s">
        <v>57</v>
      </c>
      <c r="W992" s="7">
        <v>8</v>
      </c>
      <c r="X992" s="7" t="s">
        <v>38</v>
      </c>
      <c r="Y992" s="7">
        <v>2</v>
      </c>
      <c r="Z992" s="7" t="s">
        <v>47</v>
      </c>
    </row>
    <row r="993" spans="1:26" x14ac:dyDescent="0.35">
      <c r="A993" s="7" t="s">
        <v>1682</v>
      </c>
      <c r="B993" s="8">
        <v>46053</v>
      </c>
      <c r="C993" s="7" t="s">
        <v>1584</v>
      </c>
      <c r="D993" s="7" t="s">
        <v>89</v>
      </c>
      <c r="E993" s="7" t="s">
        <v>29</v>
      </c>
      <c r="F993" s="7">
        <v>57</v>
      </c>
      <c r="G993" s="7" t="s">
        <v>51</v>
      </c>
      <c r="H993" s="7" t="s">
        <v>52</v>
      </c>
      <c r="I993" s="7" t="s">
        <v>51</v>
      </c>
      <c r="J993" s="7" t="s">
        <v>112</v>
      </c>
      <c r="K993" s="7">
        <v>5</v>
      </c>
      <c r="L993" s="7">
        <v>39114</v>
      </c>
      <c r="M993" s="7">
        <v>20</v>
      </c>
      <c r="N993" s="7">
        <v>39114</v>
      </c>
      <c r="O993" s="7">
        <v>28162.080000000002</v>
      </c>
      <c r="P993" s="7">
        <v>411</v>
      </c>
      <c r="Q993" s="7">
        <v>185029.08</v>
      </c>
      <c r="R993" s="7" t="s">
        <v>33</v>
      </c>
      <c r="S993" s="7" t="s">
        <v>63</v>
      </c>
      <c r="T993" s="7" t="s">
        <v>35</v>
      </c>
      <c r="U993" s="7" t="s">
        <v>36</v>
      </c>
      <c r="V993" s="7" t="s">
        <v>37</v>
      </c>
      <c r="W993" s="7">
        <v>8</v>
      </c>
      <c r="X993" s="7" t="s">
        <v>47</v>
      </c>
      <c r="Y993" s="7">
        <v>2</v>
      </c>
      <c r="Z993" s="7" t="s">
        <v>39</v>
      </c>
    </row>
    <row r="994" spans="1:26" x14ac:dyDescent="0.35">
      <c r="A994" s="7" t="s">
        <v>1683</v>
      </c>
      <c r="B994" s="8">
        <v>45899</v>
      </c>
      <c r="C994" s="7" t="s">
        <v>1684</v>
      </c>
      <c r="D994" s="7" t="s">
        <v>89</v>
      </c>
      <c r="E994" s="7" t="s">
        <v>43</v>
      </c>
      <c r="F994" s="7">
        <v>27</v>
      </c>
      <c r="G994" s="7" t="s">
        <v>67</v>
      </c>
      <c r="H994" s="7" t="s">
        <v>68</v>
      </c>
      <c r="I994" s="7" t="s">
        <v>67</v>
      </c>
      <c r="J994" s="7" t="s">
        <v>102</v>
      </c>
      <c r="K994" s="7">
        <v>1</v>
      </c>
      <c r="L994" s="7">
        <v>17294</v>
      </c>
      <c r="M994" s="7">
        <v>15</v>
      </c>
      <c r="N994" s="7">
        <v>2594.1</v>
      </c>
      <c r="O994" s="7">
        <v>2645.98</v>
      </c>
      <c r="P994" s="7">
        <v>210</v>
      </c>
      <c r="Q994" s="7">
        <v>17555.88</v>
      </c>
      <c r="R994" s="7" t="s">
        <v>45</v>
      </c>
      <c r="S994" s="7" t="s">
        <v>34</v>
      </c>
      <c r="T994" s="7" t="s">
        <v>76</v>
      </c>
      <c r="U994" s="7" t="s">
        <v>77</v>
      </c>
      <c r="V994" s="7" t="s">
        <v>57</v>
      </c>
      <c r="W994" s="7">
        <v>3</v>
      </c>
      <c r="X994" s="7" t="s">
        <v>47</v>
      </c>
      <c r="Y994" s="7">
        <v>2</v>
      </c>
      <c r="Z994" s="7" t="s">
        <v>91</v>
      </c>
    </row>
    <row r="995" spans="1:26" x14ac:dyDescent="0.35">
      <c r="A995" s="7" t="s">
        <v>1685</v>
      </c>
      <c r="B995" s="8">
        <v>46083</v>
      </c>
      <c r="C995" s="7" t="s">
        <v>133</v>
      </c>
      <c r="D995" s="7" t="s">
        <v>73</v>
      </c>
      <c r="E995" s="7" t="s">
        <v>29</v>
      </c>
      <c r="F995" s="7">
        <v>48</v>
      </c>
      <c r="G995" s="7" t="s">
        <v>99</v>
      </c>
      <c r="H995" s="7" t="s">
        <v>52</v>
      </c>
      <c r="I995" s="7" t="s">
        <v>99</v>
      </c>
      <c r="J995" s="7" t="s">
        <v>150</v>
      </c>
      <c r="K995" s="7">
        <v>1</v>
      </c>
      <c r="L995" s="7">
        <v>24272</v>
      </c>
      <c r="M995" s="7">
        <v>20</v>
      </c>
      <c r="N995" s="7">
        <v>4854.3999999999996</v>
      </c>
      <c r="O995" s="7">
        <v>3495.17</v>
      </c>
      <c r="P995" s="7">
        <v>462</v>
      </c>
      <c r="Q995" s="7">
        <v>23374.77</v>
      </c>
      <c r="R995" s="7" t="s">
        <v>83</v>
      </c>
      <c r="S995" s="7" t="s">
        <v>34</v>
      </c>
      <c r="T995" s="7" t="s">
        <v>84</v>
      </c>
      <c r="U995" s="7" t="s">
        <v>85</v>
      </c>
      <c r="V995" s="7" t="s">
        <v>86</v>
      </c>
      <c r="W995" s="7">
        <v>7</v>
      </c>
      <c r="X995" s="7" t="s">
        <v>47</v>
      </c>
      <c r="Y995" s="7">
        <v>4</v>
      </c>
      <c r="Z995" s="7" t="s">
        <v>58</v>
      </c>
    </row>
    <row r="996" spans="1:26" x14ac:dyDescent="0.35">
      <c r="A996" s="7" t="s">
        <v>1686</v>
      </c>
      <c r="B996" s="8">
        <v>45848</v>
      </c>
      <c r="C996" s="7" t="s">
        <v>1687</v>
      </c>
      <c r="D996" s="7" t="s">
        <v>66</v>
      </c>
      <c r="E996" s="7" t="s">
        <v>43</v>
      </c>
      <c r="F996" s="7">
        <v>50</v>
      </c>
      <c r="G996" s="7" t="s">
        <v>74</v>
      </c>
      <c r="H996" s="7" t="s">
        <v>31</v>
      </c>
      <c r="I996" s="7" t="s">
        <v>74</v>
      </c>
      <c r="J996" s="7" t="s">
        <v>69</v>
      </c>
      <c r="K996" s="7">
        <v>2</v>
      </c>
      <c r="L996" s="7">
        <v>39387</v>
      </c>
      <c r="M996" s="7">
        <v>15</v>
      </c>
      <c r="N996" s="7">
        <v>11816.1</v>
      </c>
      <c r="O996" s="7">
        <v>12052.42</v>
      </c>
      <c r="P996" s="7">
        <v>127</v>
      </c>
      <c r="Q996" s="7">
        <v>79137.320000000007</v>
      </c>
      <c r="R996" s="7" t="s">
        <v>54</v>
      </c>
      <c r="S996" s="7" t="s">
        <v>63</v>
      </c>
      <c r="T996" s="7" t="s">
        <v>103</v>
      </c>
      <c r="U996" s="7" t="s">
        <v>103</v>
      </c>
      <c r="V996" s="7" t="s">
        <v>57</v>
      </c>
      <c r="W996" s="7">
        <v>5</v>
      </c>
      <c r="X996" s="7" t="s">
        <v>38</v>
      </c>
      <c r="Y996" s="7">
        <v>5</v>
      </c>
      <c r="Z996" s="7" t="s">
        <v>39</v>
      </c>
    </row>
    <row r="997" spans="1:26" x14ac:dyDescent="0.35">
      <c r="A997" s="7" t="s">
        <v>1688</v>
      </c>
      <c r="B997" s="8">
        <v>45786</v>
      </c>
      <c r="C997" s="7" t="s">
        <v>1282</v>
      </c>
      <c r="D997" s="7" t="s">
        <v>89</v>
      </c>
      <c r="E997" s="7" t="s">
        <v>43</v>
      </c>
      <c r="F997" s="7">
        <v>30</v>
      </c>
      <c r="G997" s="7" t="s">
        <v>139</v>
      </c>
      <c r="H997" s="7" t="s">
        <v>31</v>
      </c>
      <c r="I997" s="7" t="s">
        <v>139</v>
      </c>
      <c r="J997" s="7" t="s">
        <v>75</v>
      </c>
      <c r="K997" s="7">
        <v>4</v>
      </c>
      <c r="L997" s="7">
        <v>1783</v>
      </c>
      <c r="M997" s="7">
        <v>5</v>
      </c>
      <c r="N997" s="7">
        <v>356.6</v>
      </c>
      <c r="O997" s="7">
        <v>1219.57</v>
      </c>
      <c r="P997" s="7">
        <v>382</v>
      </c>
      <c r="Q997" s="7">
        <v>8376.9699999999993</v>
      </c>
      <c r="R997" s="7" t="s">
        <v>54</v>
      </c>
      <c r="S997" s="7" t="s">
        <v>63</v>
      </c>
      <c r="T997" s="7" t="s">
        <v>55</v>
      </c>
      <c r="U997" s="7" t="s">
        <v>56</v>
      </c>
      <c r="V997" s="7" t="s">
        <v>57</v>
      </c>
      <c r="W997" s="7">
        <v>6</v>
      </c>
      <c r="X997" s="7" t="s">
        <v>47</v>
      </c>
      <c r="Y997" s="7">
        <v>5</v>
      </c>
      <c r="Z997" s="7" t="s">
        <v>39</v>
      </c>
    </row>
    <row r="998" spans="1:26" x14ac:dyDescent="0.35">
      <c r="A998" s="7" t="s">
        <v>1689</v>
      </c>
      <c r="B998" s="8">
        <v>45831</v>
      </c>
      <c r="C998" s="7" t="s">
        <v>1690</v>
      </c>
      <c r="D998" s="7" t="s">
        <v>28</v>
      </c>
      <c r="E998" s="7" t="s">
        <v>43</v>
      </c>
      <c r="F998" s="7">
        <v>34</v>
      </c>
      <c r="G998" s="7" t="s">
        <v>139</v>
      </c>
      <c r="H998" s="7" t="s">
        <v>31</v>
      </c>
      <c r="I998" s="7" t="s">
        <v>139</v>
      </c>
      <c r="J998" s="7" t="s">
        <v>112</v>
      </c>
      <c r="K998" s="7">
        <v>2</v>
      </c>
      <c r="L998" s="7">
        <v>9037</v>
      </c>
      <c r="M998" s="7">
        <v>20</v>
      </c>
      <c r="N998" s="7">
        <v>3614.8</v>
      </c>
      <c r="O998" s="7">
        <v>2602.66</v>
      </c>
      <c r="P998" s="7">
        <v>427</v>
      </c>
      <c r="Q998" s="7">
        <v>17488.86</v>
      </c>
      <c r="R998" s="7" t="s">
        <v>83</v>
      </c>
      <c r="S998" s="7" t="s">
        <v>63</v>
      </c>
      <c r="T998" s="7" t="s">
        <v>35</v>
      </c>
      <c r="U998" s="7" t="s">
        <v>36</v>
      </c>
      <c r="V998" s="7" t="s">
        <v>37</v>
      </c>
      <c r="W998" s="7">
        <v>8</v>
      </c>
      <c r="X998" s="7" t="s">
        <v>38</v>
      </c>
      <c r="Y998" s="7">
        <v>4</v>
      </c>
      <c r="Z998" s="7" t="s">
        <v>91</v>
      </c>
    </row>
    <row r="999" spans="1:26" x14ac:dyDescent="0.35">
      <c r="A999" s="7" t="s">
        <v>1691</v>
      </c>
      <c r="B999" s="8">
        <v>45946</v>
      </c>
      <c r="C999" s="7" t="s">
        <v>1692</v>
      </c>
      <c r="D999" s="7" t="s">
        <v>80</v>
      </c>
      <c r="E999" s="7" t="s">
        <v>29</v>
      </c>
      <c r="F999" s="7">
        <v>28</v>
      </c>
      <c r="G999" s="7" t="s">
        <v>99</v>
      </c>
      <c r="H999" s="7" t="s">
        <v>52</v>
      </c>
      <c r="I999" s="7" t="s">
        <v>99</v>
      </c>
      <c r="J999" s="7" t="s">
        <v>53</v>
      </c>
      <c r="K999" s="7">
        <v>4</v>
      </c>
      <c r="L999" s="7">
        <v>4700</v>
      </c>
      <c r="M999" s="7">
        <v>10</v>
      </c>
      <c r="N999" s="7">
        <v>1880</v>
      </c>
      <c r="O999" s="7">
        <v>3045.6</v>
      </c>
      <c r="P999" s="7">
        <v>112</v>
      </c>
      <c r="Q999" s="7">
        <v>20077.599999999999</v>
      </c>
      <c r="R999" s="7" t="s">
        <v>54</v>
      </c>
      <c r="S999" s="7" t="s">
        <v>34</v>
      </c>
      <c r="T999" s="7" t="s">
        <v>95</v>
      </c>
      <c r="U999" s="7" t="s">
        <v>96</v>
      </c>
      <c r="V999" s="7" t="s">
        <v>57</v>
      </c>
      <c r="W999" s="7">
        <v>2</v>
      </c>
      <c r="X999" s="7" t="s">
        <v>38</v>
      </c>
      <c r="Y999" s="7">
        <v>3</v>
      </c>
      <c r="Z999" s="7" t="s">
        <v>58</v>
      </c>
    </row>
    <row r="1000" spans="1:26" x14ac:dyDescent="0.35">
      <c r="A1000" s="7" t="s">
        <v>1693</v>
      </c>
      <c r="B1000" s="8">
        <v>46055</v>
      </c>
      <c r="C1000" s="7" t="s">
        <v>635</v>
      </c>
      <c r="D1000" s="7" t="s">
        <v>61</v>
      </c>
      <c r="E1000" s="7" t="s">
        <v>43</v>
      </c>
      <c r="F1000" s="7">
        <v>27</v>
      </c>
      <c r="G1000" s="7" t="s">
        <v>30</v>
      </c>
      <c r="H1000" s="7" t="s">
        <v>31</v>
      </c>
      <c r="I1000" s="7" t="s">
        <v>30</v>
      </c>
      <c r="J1000" s="7" t="s">
        <v>150</v>
      </c>
      <c r="K1000" s="7">
        <v>3</v>
      </c>
      <c r="L1000" s="7">
        <v>3766</v>
      </c>
      <c r="M1000" s="7">
        <v>0</v>
      </c>
      <c r="N1000" s="7">
        <v>0</v>
      </c>
      <c r="O1000" s="7">
        <v>2033.64</v>
      </c>
      <c r="P1000" s="7">
        <v>38</v>
      </c>
      <c r="Q1000" s="7">
        <v>13369.64</v>
      </c>
      <c r="R1000" s="7" t="s">
        <v>83</v>
      </c>
      <c r="S1000" s="7" t="s">
        <v>63</v>
      </c>
      <c r="T1000" s="7" t="s">
        <v>55</v>
      </c>
      <c r="U1000" s="7" t="s">
        <v>56</v>
      </c>
      <c r="V1000" s="7" t="s">
        <v>57</v>
      </c>
      <c r="W1000" s="7">
        <v>2</v>
      </c>
      <c r="X1000" s="7" t="s">
        <v>47</v>
      </c>
      <c r="Y1000" s="7">
        <v>5</v>
      </c>
      <c r="Z1000" s="7" t="s">
        <v>58</v>
      </c>
    </row>
    <row r="1001" spans="1:26" ht="15" thickBot="1" x14ac:dyDescent="0.4">
      <c r="A1001" s="9" t="s">
        <v>1694</v>
      </c>
      <c r="B1001" s="10">
        <v>46006</v>
      </c>
      <c r="C1001" s="9" t="s">
        <v>1069</v>
      </c>
      <c r="D1001" s="9" t="s">
        <v>73</v>
      </c>
      <c r="E1001" s="9" t="s">
        <v>29</v>
      </c>
      <c r="F1001" s="9">
        <v>39</v>
      </c>
      <c r="G1001" s="9" t="s">
        <v>30</v>
      </c>
      <c r="H1001" s="9" t="s">
        <v>31</v>
      </c>
      <c r="I1001" s="9" t="s">
        <v>30</v>
      </c>
      <c r="J1001" s="9" t="s">
        <v>201</v>
      </c>
      <c r="K1001" s="9">
        <v>3</v>
      </c>
      <c r="L1001" s="9">
        <v>26044</v>
      </c>
      <c r="M1001" s="9">
        <v>20</v>
      </c>
      <c r="N1001" s="9">
        <v>15626.4</v>
      </c>
      <c r="O1001" s="9">
        <v>11251.01</v>
      </c>
      <c r="P1001" s="9">
        <v>346</v>
      </c>
      <c r="Q1001" s="9">
        <v>74102.61</v>
      </c>
      <c r="R1001" s="9" t="s">
        <v>33</v>
      </c>
      <c r="S1001" s="9" t="s">
        <v>34</v>
      </c>
      <c r="T1001" s="9" t="s">
        <v>70</v>
      </c>
      <c r="U1001" s="9" t="s">
        <v>56</v>
      </c>
      <c r="V1001" s="9" t="s">
        <v>57</v>
      </c>
      <c r="W1001" s="9">
        <v>9</v>
      </c>
      <c r="X1001" s="9" t="s">
        <v>47</v>
      </c>
      <c r="Y1001" s="9">
        <v>3</v>
      </c>
      <c r="Z1001" s="9" t="s">
        <v>91</v>
      </c>
    </row>
    <row r="1002" spans="1:26" ht="15" thickBot="1" x14ac:dyDescent="0.4">
      <c r="A1002" s="9" t="s">
        <v>1699</v>
      </c>
      <c r="B1002" s="10">
        <v>46006</v>
      </c>
      <c r="C1002" s="9" t="s">
        <v>1069</v>
      </c>
      <c r="D1002" s="9" t="s">
        <v>73</v>
      </c>
      <c r="E1002" s="9" t="s">
        <v>29</v>
      </c>
      <c r="F1002" s="9">
        <v>39</v>
      </c>
      <c r="G1002" s="9" t="s">
        <v>30</v>
      </c>
      <c r="H1002" s="9" t="s">
        <v>31</v>
      </c>
      <c r="I1002" s="9" t="s">
        <v>1700</v>
      </c>
      <c r="J1002" s="9" t="s">
        <v>201</v>
      </c>
      <c r="K1002" s="9">
        <v>3</v>
      </c>
      <c r="L1002" s="9">
        <v>26044</v>
      </c>
      <c r="M1002" s="9">
        <v>20</v>
      </c>
      <c r="N1002" s="9">
        <v>15626.4</v>
      </c>
      <c r="O1002" s="9">
        <v>11251.01</v>
      </c>
      <c r="P1002" s="9">
        <v>346</v>
      </c>
      <c r="Q1002" s="9">
        <v>74102.61</v>
      </c>
      <c r="R1002" s="9" t="s">
        <v>33</v>
      </c>
      <c r="S1002" s="9" t="s">
        <v>34</v>
      </c>
      <c r="T1002" s="9" t="s">
        <v>70</v>
      </c>
      <c r="U1002" s="9" t="s">
        <v>56</v>
      </c>
      <c r="V1002" s="9" t="s">
        <v>57</v>
      </c>
      <c r="W1002" s="9">
        <v>9</v>
      </c>
      <c r="X1002" s="9" t="s">
        <v>47</v>
      </c>
      <c r="Y1002" s="9">
        <v>3</v>
      </c>
      <c r="Z1002" s="9" t="s">
        <v>91</v>
      </c>
    </row>
  </sheetData>
  <autoFilter ref="A1:Z1002" xr:uid="{4F1C3B42-2907-4A43-837F-DEBAABE11C52}"/>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86ED1-5AF8-4B1E-AC8E-2ABEF4993E73}">
  <dimension ref="A1:Z1001"/>
  <sheetViews>
    <sheetView zoomScale="160" zoomScaleNormal="160" workbookViewId="0">
      <selection activeCell="E13" sqref="A1:Z1001"/>
    </sheetView>
  </sheetViews>
  <sheetFormatPr defaultRowHeight="14.5" x14ac:dyDescent="0.35"/>
  <cols>
    <col min="1" max="1" width="9.54296875" style="3" bestFit="1" customWidth="1"/>
    <col min="2" max="2" width="9.36328125" style="3" bestFit="1" customWidth="1"/>
    <col min="3" max="3" width="9.7265625" style="3" bestFit="1" customWidth="1"/>
    <col min="4" max="4" width="12.54296875" style="3" bestFit="1" customWidth="1"/>
    <col min="5" max="5" width="6.81640625" style="3" bestFit="1" customWidth="1"/>
    <col min="6" max="6" width="3.54296875" style="3" bestFit="1" customWidth="1"/>
    <col min="7" max="7" width="11" style="3" bestFit="1" customWidth="1"/>
    <col min="8" max="8" width="10.7265625" style="3" bestFit="1" customWidth="1"/>
    <col min="9" max="9" width="11" style="3" bestFit="1" customWidth="1"/>
    <col min="10" max="10" width="8.1796875" style="3" bestFit="1" customWidth="1"/>
    <col min="11" max="11" width="6.90625" style="3" bestFit="1" customWidth="1"/>
    <col min="12" max="12" width="7.453125" style="3" bestFit="1" customWidth="1"/>
    <col min="13" max="13" width="7.36328125" style="3" bestFit="1" customWidth="1"/>
    <col min="14" max="14" width="13.1796875" style="3" bestFit="1" customWidth="1"/>
    <col min="15" max="15" width="8.81640625" style="3" bestFit="1" customWidth="1"/>
    <col min="16" max="16" width="10.36328125" style="3" bestFit="1" customWidth="1"/>
    <col min="17" max="17" width="10.1796875" style="3" bestFit="1" customWidth="1"/>
    <col min="18" max="18" width="14.26953125" style="3" bestFit="1" customWidth="1"/>
    <col min="19" max="19" width="11.08984375" style="3" bestFit="1" customWidth="1"/>
    <col min="20" max="20" width="10.08984375" style="3" bestFit="1" customWidth="1"/>
    <col min="21" max="21" width="12" style="3" bestFit="1" customWidth="1"/>
    <col min="22" max="22" width="5.7265625" style="3" bestFit="1" customWidth="1"/>
    <col min="23" max="24" width="10.26953125" style="3" bestFit="1" customWidth="1"/>
    <col min="25" max="25" width="5.36328125" style="3" bestFit="1" customWidth="1"/>
    <col min="26" max="26" width="9" style="3" bestFit="1" customWidth="1"/>
    <col min="27" max="16384" width="8.7265625" style="3"/>
  </cols>
  <sheetData>
    <row r="1" spans="1: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5">
      <c r="A2" t="s">
        <v>26</v>
      </c>
      <c r="B2" s="2">
        <v>45854</v>
      </c>
      <c r="C2" t="s">
        <v>27</v>
      </c>
      <c r="D2" t="s">
        <v>28</v>
      </c>
      <c r="E2" t="s">
        <v>29</v>
      </c>
      <c r="F2">
        <v>35</v>
      </c>
      <c r="G2" t="s">
        <v>30</v>
      </c>
      <c r="H2" t="s">
        <v>31</v>
      </c>
      <c r="I2" t="s">
        <v>30</v>
      </c>
      <c r="J2" t="s">
        <v>32</v>
      </c>
      <c r="K2">
        <v>2</v>
      </c>
      <c r="L2">
        <v>24446</v>
      </c>
      <c r="M2">
        <v>5</v>
      </c>
      <c r="N2">
        <v>2444.6</v>
      </c>
      <c r="O2">
        <v>8360.5300000000007</v>
      </c>
      <c r="P2">
        <v>310</v>
      </c>
      <c r="Q2">
        <v>55117.93</v>
      </c>
      <c r="R2" t="s">
        <v>33</v>
      </c>
      <c r="S2" t="s">
        <v>34</v>
      </c>
      <c r="T2" t="s">
        <v>35</v>
      </c>
      <c r="U2" t="s">
        <v>36</v>
      </c>
      <c r="V2" t="s">
        <v>37</v>
      </c>
      <c r="W2">
        <v>1</v>
      </c>
      <c r="X2" t="s">
        <v>38</v>
      </c>
      <c r="Y2">
        <v>1</v>
      </c>
      <c r="Z2" t="s">
        <v>39</v>
      </c>
    </row>
    <row r="3" spans="1:26" x14ac:dyDescent="0.35">
      <c r="A3" t="s">
        <v>40</v>
      </c>
      <c r="B3" s="2">
        <v>45791</v>
      </c>
      <c r="C3" t="s">
        <v>41</v>
      </c>
      <c r="D3" t="s">
        <v>42</v>
      </c>
      <c r="E3" t="s">
        <v>43</v>
      </c>
      <c r="F3">
        <v>45</v>
      </c>
      <c r="G3" t="s">
        <v>44</v>
      </c>
      <c r="H3" t="s">
        <v>31</v>
      </c>
      <c r="I3" t="s">
        <v>44</v>
      </c>
      <c r="J3" t="s">
        <v>32</v>
      </c>
      <c r="K3">
        <v>2</v>
      </c>
      <c r="L3">
        <v>18047</v>
      </c>
      <c r="M3">
        <v>20</v>
      </c>
      <c r="N3">
        <v>7218.8</v>
      </c>
      <c r="O3">
        <v>5197.54</v>
      </c>
      <c r="P3">
        <v>363</v>
      </c>
      <c r="Q3">
        <v>34435.74</v>
      </c>
      <c r="R3" t="s">
        <v>45</v>
      </c>
      <c r="S3" t="s">
        <v>34</v>
      </c>
      <c r="T3" t="s">
        <v>46</v>
      </c>
      <c r="U3" t="s">
        <v>36</v>
      </c>
      <c r="V3" t="s">
        <v>37</v>
      </c>
      <c r="W3">
        <v>4</v>
      </c>
      <c r="X3" t="s">
        <v>38</v>
      </c>
      <c r="Y3">
        <v>1</v>
      </c>
      <c r="Z3" t="s">
        <v>47</v>
      </c>
    </row>
    <row r="4" spans="1:26" x14ac:dyDescent="0.35">
      <c r="A4" t="s">
        <v>48</v>
      </c>
      <c r="B4" s="2">
        <v>45897</v>
      </c>
      <c r="C4" t="s">
        <v>49</v>
      </c>
      <c r="D4" t="s">
        <v>50</v>
      </c>
      <c r="E4" t="s">
        <v>29</v>
      </c>
      <c r="F4">
        <v>29</v>
      </c>
      <c r="G4" t="s">
        <v>51</v>
      </c>
      <c r="H4" t="s">
        <v>52</v>
      </c>
      <c r="I4" t="s">
        <v>51</v>
      </c>
      <c r="J4" t="s">
        <v>53</v>
      </c>
      <c r="K4">
        <v>2</v>
      </c>
      <c r="L4">
        <v>15876</v>
      </c>
      <c r="M4">
        <v>5</v>
      </c>
      <c r="N4">
        <v>1587.6</v>
      </c>
      <c r="O4">
        <v>5429.59</v>
      </c>
      <c r="P4">
        <v>156</v>
      </c>
      <c r="Q4">
        <v>35749.99</v>
      </c>
      <c r="R4" t="s">
        <v>54</v>
      </c>
      <c r="S4" t="s">
        <v>34</v>
      </c>
      <c r="T4" t="s">
        <v>55</v>
      </c>
      <c r="U4" t="s">
        <v>56</v>
      </c>
      <c r="V4" t="s">
        <v>57</v>
      </c>
      <c r="W4">
        <v>3</v>
      </c>
      <c r="X4" t="s">
        <v>38</v>
      </c>
      <c r="Y4">
        <v>4</v>
      </c>
      <c r="Z4" t="s">
        <v>58</v>
      </c>
    </row>
    <row r="5" spans="1:26" x14ac:dyDescent="0.35">
      <c r="A5" t="s">
        <v>59</v>
      </c>
      <c r="B5" s="2">
        <v>45850</v>
      </c>
      <c r="C5" t="s">
        <v>60</v>
      </c>
      <c r="D5" t="s">
        <v>61</v>
      </c>
      <c r="E5" t="s">
        <v>29</v>
      </c>
      <c r="F5">
        <v>18</v>
      </c>
      <c r="G5" t="s">
        <v>44</v>
      </c>
      <c r="H5" t="s">
        <v>31</v>
      </c>
      <c r="I5" t="s">
        <v>44</v>
      </c>
      <c r="J5" t="s">
        <v>62</v>
      </c>
      <c r="K5">
        <v>4</v>
      </c>
      <c r="L5">
        <v>22930</v>
      </c>
      <c r="M5">
        <v>15</v>
      </c>
      <c r="N5">
        <v>13758</v>
      </c>
      <c r="O5">
        <v>14033.16</v>
      </c>
      <c r="P5">
        <v>264</v>
      </c>
      <c r="Q5">
        <v>92259.16</v>
      </c>
      <c r="R5" t="s">
        <v>45</v>
      </c>
      <c r="S5" t="s">
        <v>63</v>
      </c>
      <c r="T5" t="s">
        <v>55</v>
      </c>
      <c r="U5" t="s">
        <v>56</v>
      </c>
      <c r="V5" t="s">
        <v>57</v>
      </c>
      <c r="W5">
        <v>10</v>
      </c>
      <c r="X5" t="s">
        <v>38</v>
      </c>
      <c r="Y5">
        <v>2</v>
      </c>
      <c r="Z5" t="s">
        <v>39</v>
      </c>
    </row>
    <row r="6" spans="1:26" x14ac:dyDescent="0.35">
      <c r="A6" t="s">
        <v>64</v>
      </c>
      <c r="B6" s="2">
        <v>45929</v>
      </c>
      <c r="C6" t="s">
        <v>65</v>
      </c>
      <c r="D6" t="s">
        <v>66</v>
      </c>
      <c r="E6" t="s">
        <v>43</v>
      </c>
      <c r="F6">
        <v>22</v>
      </c>
      <c r="G6" t="s">
        <v>67</v>
      </c>
      <c r="H6" t="s">
        <v>68</v>
      </c>
      <c r="I6" t="s">
        <v>67</v>
      </c>
      <c r="J6" t="s">
        <v>69</v>
      </c>
      <c r="K6">
        <v>3</v>
      </c>
      <c r="L6">
        <v>28947</v>
      </c>
      <c r="M6">
        <v>10</v>
      </c>
      <c r="N6">
        <v>8684.1</v>
      </c>
      <c r="O6">
        <v>14068.24</v>
      </c>
      <c r="P6">
        <v>398</v>
      </c>
      <c r="Q6">
        <v>92623.14</v>
      </c>
      <c r="R6" t="s">
        <v>33</v>
      </c>
      <c r="S6" t="s">
        <v>63</v>
      </c>
      <c r="T6" t="s">
        <v>70</v>
      </c>
      <c r="U6" t="s">
        <v>56</v>
      </c>
      <c r="V6" t="s">
        <v>57</v>
      </c>
      <c r="W6">
        <v>6</v>
      </c>
      <c r="X6" t="s">
        <v>38</v>
      </c>
      <c r="Y6">
        <v>2</v>
      </c>
      <c r="Z6" t="s">
        <v>39</v>
      </c>
    </row>
    <row r="7" spans="1:26" x14ac:dyDescent="0.35">
      <c r="A7" t="s">
        <v>71</v>
      </c>
      <c r="B7" s="2">
        <v>46058</v>
      </c>
      <c r="C7" t="s">
        <v>72</v>
      </c>
      <c r="D7" t="s">
        <v>73</v>
      </c>
      <c r="E7" t="s">
        <v>43</v>
      </c>
      <c r="F7">
        <v>45</v>
      </c>
      <c r="G7" t="s">
        <v>74</v>
      </c>
      <c r="H7" t="s">
        <v>31</v>
      </c>
      <c r="I7" t="s">
        <v>74</v>
      </c>
      <c r="J7" t="s">
        <v>75</v>
      </c>
      <c r="K7">
        <v>5</v>
      </c>
      <c r="L7">
        <v>5222</v>
      </c>
      <c r="M7">
        <v>10</v>
      </c>
      <c r="N7">
        <v>2611</v>
      </c>
      <c r="O7">
        <v>4229.82</v>
      </c>
      <c r="P7">
        <v>392</v>
      </c>
      <c r="Q7">
        <v>28120.82</v>
      </c>
      <c r="R7" t="s">
        <v>33</v>
      </c>
      <c r="S7" t="s">
        <v>63</v>
      </c>
      <c r="T7" t="s">
        <v>76</v>
      </c>
      <c r="U7" t="s">
        <v>77</v>
      </c>
      <c r="V7" t="s">
        <v>57</v>
      </c>
      <c r="W7">
        <v>6</v>
      </c>
      <c r="X7" t="s">
        <v>38</v>
      </c>
      <c r="Y7">
        <v>3</v>
      </c>
      <c r="Z7" t="s">
        <v>39</v>
      </c>
    </row>
    <row r="8" spans="1:26" x14ac:dyDescent="0.35">
      <c r="A8" t="s">
        <v>78</v>
      </c>
      <c r="B8" s="2">
        <v>46009</v>
      </c>
      <c r="C8" t="s">
        <v>79</v>
      </c>
      <c r="D8" t="s">
        <v>80</v>
      </c>
      <c r="E8" t="s">
        <v>29</v>
      </c>
      <c r="F8">
        <v>42</v>
      </c>
      <c r="G8" t="s">
        <v>30</v>
      </c>
      <c r="H8" t="s">
        <v>31</v>
      </c>
      <c r="I8" t="s">
        <v>30</v>
      </c>
      <c r="J8" t="s">
        <v>62</v>
      </c>
      <c r="K8">
        <v>3</v>
      </c>
      <c r="L8">
        <v>47976</v>
      </c>
      <c r="M8">
        <v>10</v>
      </c>
      <c r="N8">
        <v>14392.8</v>
      </c>
      <c r="O8">
        <v>23316.34</v>
      </c>
      <c r="P8">
        <v>272</v>
      </c>
      <c r="Q8">
        <v>153123.54</v>
      </c>
      <c r="R8" t="s">
        <v>45</v>
      </c>
      <c r="S8" t="s">
        <v>63</v>
      </c>
      <c r="T8" t="s">
        <v>35</v>
      </c>
      <c r="U8" t="s">
        <v>36</v>
      </c>
      <c r="V8" t="s">
        <v>37</v>
      </c>
      <c r="W8">
        <v>7</v>
      </c>
      <c r="X8" t="s">
        <v>47</v>
      </c>
      <c r="Y8">
        <v>1</v>
      </c>
      <c r="Z8" t="s">
        <v>47</v>
      </c>
    </row>
    <row r="9" spans="1:26" x14ac:dyDescent="0.35">
      <c r="A9" t="s">
        <v>81</v>
      </c>
      <c r="B9" s="2">
        <v>45781</v>
      </c>
      <c r="C9" t="s">
        <v>82</v>
      </c>
      <c r="D9" t="s">
        <v>50</v>
      </c>
      <c r="E9" t="s">
        <v>43</v>
      </c>
      <c r="F9">
        <v>28</v>
      </c>
      <c r="G9" t="s">
        <v>44</v>
      </c>
      <c r="H9" t="s">
        <v>31</v>
      </c>
      <c r="I9" t="s">
        <v>44</v>
      </c>
      <c r="J9" t="s">
        <v>69</v>
      </c>
      <c r="K9">
        <v>1</v>
      </c>
      <c r="L9">
        <v>15216</v>
      </c>
      <c r="M9">
        <v>10</v>
      </c>
      <c r="N9">
        <v>1521.6</v>
      </c>
      <c r="O9">
        <v>2464.9899999999998</v>
      </c>
      <c r="P9">
        <v>366</v>
      </c>
      <c r="Q9">
        <v>16525.39</v>
      </c>
      <c r="R9" t="s">
        <v>83</v>
      </c>
      <c r="S9" t="s">
        <v>34</v>
      </c>
      <c r="T9" t="s">
        <v>84</v>
      </c>
      <c r="U9" t="s">
        <v>85</v>
      </c>
      <c r="V9" t="s">
        <v>86</v>
      </c>
      <c r="W9">
        <v>3</v>
      </c>
      <c r="X9" t="s">
        <v>38</v>
      </c>
      <c r="Y9">
        <v>4</v>
      </c>
      <c r="Z9" t="s">
        <v>47</v>
      </c>
    </row>
    <row r="10" spans="1:26" x14ac:dyDescent="0.35">
      <c r="A10" t="s">
        <v>87</v>
      </c>
      <c r="B10" s="2">
        <v>45778</v>
      </c>
      <c r="C10" t="s">
        <v>88</v>
      </c>
      <c r="D10" t="s">
        <v>89</v>
      </c>
      <c r="E10" t="s">
        <v>43</v>
      </c>
      <c r="F10">
        <v>52</v>
      </c>
      <c r="G10" t="s">
        <v>90</v>
      </c>
      <c r="H10" t="s">
        <v>31</v>
      </c>
      <c r="I10" t="s">
        <v>90</v>
      </c>
      <c r="J10" t="s">
        <v>75</v>
      </c>
      <c r="K10">
        <v>3</v>
      </c>
      <c r="L10">
        <v>39902</v>
      </c>
      <c r="M10">
        <v>0</v>
      </c>
      <c r="N10">
        <v>0</v>
      </c>
      <c r="O10">
        <v>21547.08</v>
      </c>
      <c r="P10">
        <v>82</v>
      </c>
      <c r="Q10">
        <v>141335.07999999999</v>
      </c>
      <c r="R10" t="s">
        <v>54</v>
      </c>
      <c r="S10" t="s">
        <v>34</v>
      </c>
      <c r="T10" t="s">
        <v>84</v>
      </c>
      <c r="U10" t="s">
        <v>85</v>
      </c>
      <c r="V10" t="s">
        <v>86</v>
      </c>
      <c r="W10">
        <v>8</v>
      </c>
      <c r="X10" t="s">
        <v>38</v>
      </c>
      <c r="Y10">
        <v>4</v>
      </c>
      <c r="Z10" t="s">
        <v>91</v>
      </c>
    </row>
    <row r="11" spans="1:26" x14ac:dyDescent="0.35">
      <c r="A11" t="s">
        <v>92</v>
      </c>
      <c r="B11" s="2">
        <v>45863</v>
      </c>
      <c r="C11" t="s">
        <v>93</v>
      </c>
      <c r="D11" t="s">
        <v>89</v>
      </c>
      <c r="E11" t="s">
        <v>29</v>
      </c>
      <c r="F11">
        <v>32</v>
      </c>
      <c r="G11" t="s">
        <v>94</v>
      </c>
      <c r="H11" t="s">
        <v>31</v>
      </c>
      <c r="I11" t="s">
        <v>94</v>
      </c>
      <c r="J11" t="s">
        <v>32</v>
      </c>
      <c r="K11">
        <v>5</v>
      </c>
      <c r="L11">
        <v>20474</v>
      </c>
      <c r="M11">
        <v>5</v>
      </c>
      <c r="N11">
        <v>5118.5</v>
      </c>
      <c r="O11">
        <v>17505.27</v>
      </c>
      <c r="P11">
        <v>217</v>
      </c>
      <c r="Q11">
        <v>114973.77</v>
      </c>
      <c r="R11" t="s">
        <v>83</v>
      </c>
      <c r="S11" t="s">
        <v>63</v>
      </c>
      <c r="T11" t="s">
        <v>95</v>
      </c>
      <c r="U11" t="s">
        <v>96</v>
      </c>
      <c r="V11" t="s">
        <v>57</v>
      </c>
      <c r="W11">
        <v>7</v>
      </c>
      <c r="X11" t="s">
        <v>38</v>
      </c>
      <c r="Y11">
        <v>5</v>
      </c>
      <c r="Z11" t="s">
        <v>91</v>
      </c>
    </row>
    <row r="12" spans="1:26" x14ac:dyDescent="0.35">
      <c r="A12" t="s">
        <v>97</v>
      </c>
      <c r="B12" s="2">
        <v>45832</v>
      </c>
      <c r="C12" t="s">
        <v>98</v>
      </c>
      <c r="D12" t="s">
        <v>80</v>
      </c>
      <c r="E12" t="s">
        <v>43</v>
      </c>
      <c r="F12">
        <v>22</v>
      </c>
      <c r="G12" t="s">
        <v>99</v>
      </c>
      <c r="H12" t="s">
        <v>52</v>
      </c>
      <c r="I12" t="s">
        <v>99</v>
      </c>
      <c r="J12" t="s">
        <v>62</v>
      </c>
      <c r="K12">
        <v>5</v>
      </c>
      <c r="L12">
        <v>33495</v>
      </c>
      <c r="M12">
        <v>0</v>
      </c>
      <c r="N12">
        <v>0</v>
      </c>
      <c r="O12">
        <v>30145.5</v>
      </c>
      <c r="P12">
        <v>336</v>
      </c>
      <c r="Q12">
        <v>197956.5</v>
      </c>
      <c r="R12" t="s">
        <v>83</v>
      </c>
      <c r="S12" t="s">
        <v>34</v>
      </c>
      <c r="T12" t="s">
        <v>84</v>
      </c>
      <c r="U12" t="s">
        <v>85</v>
      </c>
      <c r="V12" t="s">
        <v>86</v>
      </c>
      <c r="W12">
        <v>10</v>
      </c>
      <c r="X12" t="s">
        <v>38</v>
      </c>
      <c r="Y12">
        <v>4</v>
      </c>
      <c r="Z12" t="s">
        <v>47</v>
      </c>
    </row>
    <row r="13" spans="1:26" x14ac:dyDescent="0.35">
      <c r="A13" t="s">
        <v>100</v>
      </c>
      <c r="B13" s="2">
        <v>46033</v>
      </c>
      <c r="C13" t="s">
        <v>101</v>
      </c>
      <c r="D13" t="s">
        <v>50</v>
      </c>
      <c r="E13" t="s">
        <v>29</v>
      </c>
      <c r="F13">
        <v>58</v>
      </c>
      <c r="G13" t="s">
        <v>30</v>
      </c>
      <c r="H13" t="s">
        <v>31</v>
      </c>
      <c r="I13" t="s">
        <v>30</v>
      </c>
      <c r="J13" t="s">
        <v>102</v>
      </c>
      <c r="K13">
        <v>5</v>
      </c>
      <c r="L13">
        <v>28508</v>
      </c>
      <c r="M13">
        <v>0</v>
      </c>
      <c r="N13">
        <v>0</v>
      </c>
      <c r="O13">
        <v>25657.200000000001</v>
      </c>
      <c r="P13">
        <v>8</v>
      </c>
      <c r="Q13">
        <v>168205.2</v>
      </c>
      <c r="R13" t="s">
        <v>33</v>
      </c>
      <c r="S13" t="s">
        <v>34</v>
      </c>
      <c r="T13" t="s">
        <v>103</v>
      </c>
      <c r="U13" t="s">
        <v>103</v>
      </c>
      <c r="V13" t="s">
        <v>57</v>
      </c>
      <c r="W13">
        <v>4</v>
      </c>
      <c r="X13" t="s">
        <v>47</v>
      </c>
      <c r="Y13">
        <v>1</v>
      </c>
      <c r="Z13" t="s">
        <v>47</v>
      </c>
    </row>
    <row r="14" spans="1:26" x14ac:dyDescent="0.35">
      <c r="A14" t="s">
        <v>104</v>
      </c>
      <c r="B14" s="2">
        <v>45970</v>
      </c>
      <c r="C14" t="s">
        <v>105</v>
      </c>
      <c r="D14" t="s">
        <v>66</v>
      </c>
      <c r="E14" t="s">
        <v>29</v>
      </c>
      <c r="F14">
        <v>25</v>
      </c>
      <c r="G14" t="s">
        <v>94</v>
      </c>
      <c r="H14" t="s">
        <v>31</v>
      </c>
      <c r="I14" t="s">
        <v>94</v>
      </c>
      <c r="J14" t="s">
        <v>69</v>
      </c>
      <c r="K14">
        <v>3</v>
      </c>
      <c r="L14">
        <v>25199</v>
      </c>
      <c r="M14">
        <v>10</v>
      </c>
      <c r="N14">
        <v>7559.7</v>
      </c>
      <c r="O14">
        <v>12246.71</v>
      </c>
      <c r="P14">
        <v>373</v>
      </c>
      <c r="Q14">
        <v>80657.009999999995</v>
      </c>
      <c r="R14" t="s">
        <v>54</v>
      </c>
      <c r="S14" t="s">
        <v>63</v>
      </c>
      <c r="T14" t="s">
        <v>95</v>
      </c>
      <c r="U14" t="s">
        <v>96</v>
      </c>
      <c r="V14" t="s">
        <v>57</v>
      </c>
      <c r="W14">
        <v>6</v>
      </c>
      <c r="X14" t="s">
        <v>38</v>
      </c>
      <c r="Y14">
        <v>4</v>
      </c>
      <c r="Z14" t="s">
        <v>47</v>
      </c>
    </row>
    <row r="15" spans="1:26" x14ac:dyDescent="0.35">
      <c r="A15" t="s">
        <v>106</v>
      </c>
      <c r="B15" s="2">
        <v>45960</v>
      </c>
      <c r="C15" t="s">
        <v>107</v>
      </c>
      <c r="D15" t="s">
        <v>108</v>
      </c>
      <c r="E15" t="s">
        <v>29</v>
      </c>
      <c r="F15">
        <v>22</v>
      </c>
      <c r="G15" t="s">
        <v>51</v>
      </c>
      <c r="H15" t="s">
        <v>52</v>
      </c>
      <c r="I15" t="s">
        <v>51</v>
      </c>
      <c r="J15" t="s">
        <v>62</v>
      </c>
      <c r="K15">
        <v>3</v>
      </c>
      <c r="L15">
        <v>528</v>
      </c>
      <c r="M15">
        <v>5</v>
      </c>
      <c r="N15">
        <v>79.2</v>
      </c>
      <c r="O15">
        <v>270.86</v>
      </c>
      <c r="P15">
        <v>489</v>
      </c>
      <c r="Q15">
        <v>2264.66</v>
      </c>
      <c r="R15" t="s">
        <v>83</v>
      </c>
      <c r="S15" t="s">
        <v>63</v>
      </c>
      <c r="T15" t="s">
        <v>76</v>
      </c>
      <c r="U15" t="s">
        <v>77</v>
      </c>
      <c r="V15" t="s">
        <v>57</v>
      </c>
      <c r="W15">
        <v>7</v>
      </c>
      <c r="X15" t="s">
        <v>47</v>
      </c>
      <c r="Y15">
        <v>5</v>
      </c>
      <c r="Z15" t="s">
        <v>39</v>
      </c>
    </row>
    <row r="16" spans="1:26" x14ac:dyDescent="0.35">
      <c r="A16" t="s">
        <v>109</v>
      </c>
      <c r="B16" s="2">
        <v>46094</v>
      </c>
      <c r="C16" t="s">
        <v>110</v>
      </c>
      <c r="D16" t="s">
        <v>111</v>
      </c>
      <c r="E16" t="s">
        <v>43</v>
      </c>
      <c r="F16">
        <v>19</v>
      </c>
      <c r="G16" t="s">
        <v>30</v>
      </c>
      <c r="H16" s="3" t="s">
        <v>31</v>
      </c>
      <c r="I16" t="s">
        <v>30</v>
      </c>
      <c r="J16" t="s">
        <v>112</v>
      </c>
      <c r="K16">
        <v>2</v>
      </c>
      <c r="L16">
        <v>4978</v>
      </c>
      <c r="M16">
        <v>10</v>
      </c>
      <c r="N16">
        <v>995.6</v>
      </c>
      <c r="O16">
        <v>1612.87</v>
      </c>
      <c r="P16">
        <v>228</v>
      </c>
      <c r="Q16">
        <v>10801.27</v>
      </c>
      <c r="R16" t="s">
        <v>33</v>
      </c>
      <c r="S16" t="s">
        <v>63</v>
      </c>
      <c r="T16" t="s">
        <v>76</v>
      </c>
      <c r="U16" t="s">
        <v>77</v>
      </c>
      <c r="V16" t="s">
        <v>57</v>
      </c>
      <c r="W16">
        <v>8</v>
      </c>
      <c r="X16" t="s">
        <v>47</v>
      </c>
      <c r="Y16">
        <v>3</v>
      </c>
      <c r="Z16" t="s">
        <v>91</v>
      </c>
    </row>
    <row r="17" spans="1:26" x14ac:dyDescent="0.35">
      <c r="A17" t="s">
        <v>113</v>
      </c>
      <c r="B17" s="2">
        <v>46001</v>
      </c>
      <c r="C17" t="s">
        <v>114</v>
      </c>
      <c r="D17" t="s">
        <v>108</v>
      </c>
      <c r="E17" t="s">
        <v>43</v>
      </c>
      <c r="F17">
        <v>51</v>
      </c>
      <c r="G17" t="s">
        <v>74</v>
      </c>
      <c r="H17" t="s">
        <v>31</v>
      </c>
      <c r="I17" t="s">
        <v>74</v>
      </c>
      <c r="J17" t="s">
        <v>102</v>
      </c>
      <c r="K17">
        <v>5</v>
      </c>
      <c r="L17">
        <v>46989</v>
      </c>
      <c r="M17">
        <v>10</v>
      </c>
      <c r="N17">
        <v>23494.5</v>
      </c>
      <c r="O17">
        <v>38061.089999999997</v>
      </c>
      <c r="P17">
        <v>201</v>
      </c>
      <c r="Q17">
        <v>249712.59</v>
      </c>
      <c r="R17" t="s">
        <v>54</v>
      </c>
      <c r="S17" t="s">
        <v>34</v>
      </c>
      <c r="T17" t="s">
        <v>84</v>
      </c>
      <c r="U17" t="s">
        <v>85</v>
      </c>
      <c r="V17" t="s">
        <v>86</v>
      </c>
      <c r="W17">
        <v>9</v>
      </c>
      <c r="X17" t="s">
        <v>47</v>
      </c>
      <c r="Y17">
        <v>4</v>
      </c>
      <c r="Z17" t="s">
        <v>39</v>
      </c>
    </row>
    <row r="18" spans="1:26" x14ac:dyDescent="0.35">
      <c r="A18" t="s">
        <v>115</v>
      </c>
      <c r="B18" s="2">
        <v>45808</v>
      </c>
      <c r="C18" t="s">
        <v>116</v>
      </c>
      <c r="D18" t="s">
        <v>111</v>
      </c>
      <c r="E18" t="s">
        <v>29</v>
      </c>
      <c r="F18">
        <v>31</v>
      </c>
      <c r="G18" t="s">
        <v>67</v>
      </c>
      <c r="H18" t="s">
        <v>68</v>
      </c>
      <c r="I18" t="s">
        <v>67</v>
      </c>
      <c r="J18" t="s">
        <v>69</v>
      </c>
      <c r="K18">
        <v>1</v>
      </c>
      <c r="L18">
        <v>48667</v>
      </c>
      <c r="M18">
        <v>5</v>
      </c>
      <c r="N18">
        <v>2433.35</v>
      </c>
      <c r="O18">
        <v>8322.06</v>
      </c>
      <c r="P18">
        <v>58</v>
      </c>
      <c r="Q18">
        <v>54613.71</v>
      </c>
      <c r="R18" t="s">
        <v>83</v>
      </c>
      <c r="S18" t="s">
        <v>63</v>
      </c>
      <c r="T18" t="s">
        <v>84</v>
      </c>
      <c r="U18" t="s">
        <v>85</v>
      </c>
      <c r="V18" t="s">
        <v>86</v>
      </c>
      <c r="W18">
        <v>1</v>
      </c>
      <c r="X18" t="s">
        <v>47</v>
      </c>
      <c r="Y18">
        <v>2</v>
      </c>
      <c r="Z18" t="s">
        <v>91</v>
      </c>
    </row>
    <row r="19" spans="1:26" x14ac:dyDescent="0.35">
      <c r="A19" t="s">
        <v>117</v>
      </c>
      <c r="B19" s="2">
        <v>45784</v>
      </c>
      <c r="C19" t="s">
        <v>118</v>
      </c>
      <c r="D19" t="s">
        <v>66</v>
      </c>
      <c r="E19" t="s">
        <v>29</v>
      </c>
      <c r="F19">
        <v>31</v>
      </c>
      <c r="G19" t="s">
        <v>94</v>
      </c>
      <c r="H19" t="s">
        <v>31</v>
      </c>
      <c r="I19" t="s">
        <v>94</v>
      </c>
      <c r="J19" t="s">
        <v>53</v>
      </c>
      <c r="K19">
        <v>3</v>
      </c>
      <c r="L19">
        <v>33636</v>
      </c>
      <c r="M19">
        <v>10</v>
      </c>
      <c r="N19">
        <v>10090.799999999999</v>
      </c>
      <c r="O19">
        <v>16347.1</v>
      </c>
      <c r="P19">
        <v>272</v>
      </c>
      <c r="Q19">
        <v>107436.3</v>
      </c>
      <c r="R19" t="s">
        <v>83</v>
      </c>
      <c r="S19" t="s">
        <v>34</v>
      </c>
      <c r="T19" t="s">
        <v>76</v>
      </c>
      <c r="U19" t="s">
        <v>77</v>
      </c>
      <c r="V19" t="s">
        <v>57</v>
      </c>
      <c r="W19">
        <v>1</v>
      </c>
      <c r="X19" t="s">
        <v>38</v>
      </c>
      <c r="Y19">
        <v>3</v>
      </c>
      <c r="Z19" t="s">
        <v>39</v>
      </c>
    </row>
    <row r="20" spans="1:26" x14ac:dyDescent="0.35">
      <c r="A20" t="s">
        <v>119</v>
      </c>
      <c r="B20" s="2">
        <v>45987</v>
      </c>
      <c r="C20" t="s">
        <v>120</v>
      </c>
      <c r="D20" t="s">
        <v>66</v>
      </c>
      <c r="E20" t="s">
        <v>43</v>
      </c>
      <c r="F20">
        <v>55</v>
      </c>
      <c r="G20" t="s">
        <v>51</v>
      </c>
      <c r="H20" t="s">
        <v>52</v>
      </c>
      <c r="I20" t="s">
        <v>51</v>
      </c>
      <c r="J20" t="s">
        <v>53</v>
      </c>
      <c r="K20">
        <v>3</v>
      </c>
      <c r="L20">
        <v>40213</v>
      </c>
      <c r="M20">
        <v>15</v>
      </c>
      <c r="N20">
        <v>18095.849999999999</v>
      </c>
      <c r="O20">
        <v>18457.77</v>
      </c>
      <c r="P20">
        <v>371</v>
      </c>
      <c r="Q20">
        <v>121371.92</v>
      </c>
      <c r="R20" t="s">
        <v>33</v>
      </c>
      <c r="S20" t="s">
        <v>34</v>
      </c>
      <c r="T20" t="s">
        <v>55</v>
      </c>
      <c r="U20" t="s">
        <v>56</v>
      </c>
      <c r="V20" t="s">
        <v>57</v>
      </c>
      <c r="W20">
        <v>6</v>
      </c>
      <c r="X20" t="s">
        <v>47</v>
      </c>
      <c r="Y20">
        <v>4</v>
      </c>
      <c r="Z20" t="s">
        <v>47</v>
      </c>
    </row>
    <row r="21" spans="1:26" x14ac:dyDescent="0.35">
      <c r="A21" t="s">
        <v>121</v>
      </c>
      <c r="B21" s="2">
        <v>45895</v>
      </c>
      <c r="C21" t="s">
        <v>122</v>
      </c>
      <c r="D21" t="s">
        <v>111</v>
      </c>
      <c r="E21" t="s">
        <v>29</v>
      </c>
      <c r="F21">
        <v>36</v>
      </c>
      <c r="G21" t="s">
        <v>51</v>
      </c>
      <c r="H21" t="s">
        <v>52</v>
      </c>
      <c r="I21" t="s">
        <v>51</v>
      </c>
      <c r="J21" t="s">
        <v>102</v>
      </c>
      <c r="K21">
        <v>4</v>
      </c>
      <c r="L21">
        <v>7214</v>
      </c>
      <c r="M21">
        <v>5</v>
      </c>
      <c r="N21">
        <v>1442.8</v>
      </c>
      <c r="O21">
        <v>4934.38</v>
      </c>
      <c r="P21">
        <v>443</v>
      </c>
      <c r="Q21">
        <v>32790.58</v>
      </c>
      <c r="R21" t="s">
        <v>33</v>
      </c>
      <c r="S21" t="s">
        <v>63</v>
      </c>
      <c r="T21" t="s">
        <v>95</v>
      </c>
      <c r="U21" t="s">
        <v>96</v>
      </c>
      <c r="V21" t="s">
        <v>57</v>
      </c>
      <c r="W21">
        <v>9</v>
      </c>
      <c r="X21" t="s">
        <v>38</v>
      </c>
      <c r="Y21">
        <v>5</v>
      </c>
      <c r="Z21" t="s">
        <v>47</v>
      </c>
    </row>
    <row r="22" spans="1:26" x14ac:dyDescent="0.35">
      <c r="A22" t="s">
        <v>123</v>
      </c>
      <c r="B22" s="2">
        <v>46019</v>
      </c>
      <c r="C22" t="s">
        <v>124</v>
      </c>
      <c r="D22" t="s">
        <v>111</v>
      </c>
      <c r="E22" t="s">
        <v>43</v>
      </c>
      <c r="F22">
        <v>54</v>
      </c>
      <c r="G22" t="s">
        <v>30</v>
      </c>
      <c r="H22" t="s">
        <v>31</v>
      </c>
      <c r="I22" t="s">
        <v>30</v>
      </c>
      <c r="J22" t="s">
        <v>125</v>
      </c>
      <c r="K22">
        <v>2</v>
      </c>
      <c r="L22">
        <v>33517</v>
      </c>
      <c r="M22">
        <v>0</v>
      </c>
      <c r="N22">
        <v>0</v>
      </c>
      <c r="O22">
        <v>12066.12</v>
      </c>
      <c r="P22">
        <v>341</v>
      </c>
      <c r="Q22">
        <v>79441.119999999995</v>
      </c>
      <c r="R22" t="s">
        <v>83</v>
      </c>
      <c r="S22" t="s">
        <v>63</v>
      </c>
      <c r="T22" t="s">
        <v>76</v>
      </c>
      <c r="U22" t="s">
        <v>77</v>
      </c>
      <c r="V22" t="s">
        <v>57</v>
      </c>
      <c r="W22">
        <v>5</v>
      </c>
      <c r="X22" t="s">
        <v>47</v>
      </c>
      <c r="Y22">
        <v>3</v>
      </c>
      <c r="Z22" t="s">
        <v>58</v>
      </c>
    </row>
    <row r="23" spans="1:26" x14ac:dyDescent="0.35">
      <c r="A23" t="s">
        <v>126</v>
      </c>
      <c r="B23" s="2">
        <v>46014</v>
      </c>
      <c r="C23" t="s">
        <v>127</v>
      </c>
      <c r="D23" t="s">
        <v>61</v>
      </c>
      <c r="E23" t="s">
        <v>29</v>
      </c>
      <c r="F23">
        <v>45</v>
      </c>
      <c r="G23" t="s">
        <v>67</v>
      </c>
      <c r="H23" t="s">
        <v>68</v>
      </c>
      <c r="I23" t="s">
        <v>67</v>
      </c>
      <c r="J23" t="s">
        <v>102</v>
      </c>
      <c r="K23">
        <v>1</v>
      </c>
      <c r="L23">
        <v>29256</v>
      </c>
      <c r="M23">
        <v>15</v>
      </c>
      <c r="N23">
        <v>4388.3999999999996</v>
      </c>
      <c r="O23">
        <v>4476.17</v>
      </c>
      <c r="P23">
        <v>37</v>
      </c>
      <c r="Q23">
        <v>29380.77</v>
      </c>
      <c r="R23" t="s">
        <v>83</v>
      </c>
      <c r="S23" t="s">
        <v>63</v>
      </c>
      <c r="T23" t="s">
        <v>95</v>
      </c>
      <c r="U23" t="s">
        <v>96</v>
      </c>
      <c r="V23" t="s">
        <v>57</v>
      </c>
      <c r="W23">
        <v>9</v>
      </c>
      <c r="X23" t="s">
        <v>38</v>
      </c>
      <c r="Y23">
        <v>4</v>
      </c>
      <c r="Z23" t="s">
        <v>58</v>
      </c>
    </row>
    <row r="24" spans="1:26" x14ac:dyDescent="0.35">
      <c r="A24" t="s">
        <v>128</v>
      </c>
      <c r="B24" s="2">
        <v>46079</v>
      </c>
      <c r="C24" t="s">
        <v>129</v>
      </c>
      <c r="D24" t="s">
        <v>66</v>
      </c>
      <c r="E24" t="s">
        <v>29</v>
      </c>
      <c r="F24">
        <v>31</v>
      </c>
      <c r="G24" t="s">
        <v>44</v>
      </c>
      <c r="H24" t="s">
        <v>31</v>
      </c>
      <c r="I24" t="s">
        <v>44</v>
      </c>
      <c r="J24" t="s">
        <v>69</v>
      </c>
      <c r="K24">
        <v>1</v>
      </c>
      <c r="L24">
        <v>36299</v>
      </c>
      <c r="M24">
        <v>10</v>
      </c>
      <c r="N24">
        <v>3629.9</v>
      </c>
      <c r="O24">
        <v>5880.44</v>
      </c>
      <c r="P24">
        <v>385</v>
      </c>
      <c r="Q24">
        <v>38934.54</v>
      </c>
      <c r="R24" t="s">
        <v>54</v>
      </c>
      <c r="S24" t="s">
        <v>34</v>
      </c>
      <c r="T24" t="s">
        <v>46</v>
      </c>
      <c r="U24" t="s">
        <v>36</v>
      </c>
      <c r="V24" t="s">
        <v>37</v>
      </c>
      <c r="W24">
        <v>1</v>
      </c>
      <c r="X24" t="s">
        <v>38</v>
      </c>
      <c r="Y24">
        <v>1</v>
      </c>
      <c r="Z24" t="s">
        <v>58</v>
      </c>
    </row>
    <row r="25" spans="1:26" x14ac:dyDescent="0.35">
      <c r="A25" t="s">
        <v>130</v>
      </c>
      <c r="B25" s="2">
        <v>45930</v>
      </c>
      <c r="C25" t="s">
        <v>131</v>
      </c>
      <c r="D25" t="s">
        <v>80</v>
      </c>
      <c r="E25" t="s">
        <v>43</v>
      </c>
      <c r="F25">
        <v>56</v>
      </c>
      <c r="G25" t="s">
        <v>74</v>
      </c>
      <c r="H25" t="s">
        <v>31</v>
      </c>
      <c r="I25" t="s">
        <v>74</v>
      </c>
      <c r="J25" t="s">
        <v>53</v>
      </c>
      <c r="K25">
        <v>3</v>
      </c>
      <c r="L25">
        <v>24675</v>
      </c>
      <c r="M25">
        <v>15</v>
      </c>
      <c r="N25">
        <v>11103.75</v>
      </c>
      <c r="O25">
        <v>11325.82</v>
      </c>
      <c r="P25">
        <v>294</v>
      </c>
      <c r="Q25">
        <v>74541.070000000007</v>
      </c>
      <c r="R25" t="s">
        <v>83</v>
      </c>
      <c r="S25" t="s">
        <v>63</v>
      </c>
      <c r="T25" t="s">
        <v>95</v>
      </c>
      <c r="U25" t="s">
        <v>96</v>
      </c>
      <c r="V25" t="s">
        <v>57</v>
      </c>
      <c r="W25">
        <v>4</v>
      </c>
      <c r="X25" t="s">
        <v>38</v>
      </c>
      <c r="Y25">
        <v>4</v>
      </c>
      <c r="Z25" t="s">
        <v>39</v>
      </c>
    </row>
    <row r="26" spans="1:26" x14ac:dyDescent="0.35">
      <c r="A26" t="s">
        <v>132</v>
      </c>
      <c r="B26" s="2">
        <v>46107</v>
      </c>
      <c r="C26" t="s">
        <v>133</v>
      </c>
      <c r="D26" t="s">
        <v>108</v>
      </c>
      <c r="E26" t="s">
        <v>29</v>
      </c>
      <c r="F26">
        <v>30</v>
      </c>
      <c r="G26" t="s">
        <v>134</v>
      </c>
      <c r="H26" t="s">
        <v>31</v>
      </c>
      <c r="I26" t="s">
        <v>134</v>
      </c>
      <c r="J26" t="s">
        <v>125</v>
      </c>
      <c r="K26">
        <v>5</v>
      </c>
      <c r="L26">
        <v>1082</v>
      </c>
      <c r="M26">
        <v>20</v>
      </c>
      <c r="N26">
        <v>1082</v>
      </c>
      <c r="O26">
        <v>779.04</v>
      </c>
      <c r="P26">
        <v>274</v>
      </c>
      <c r="Q26">
        <v>5381.04</v>
      </c>
      <c r="R26" t="s">
        <v>45</v>
      </c>
      <c r="S26" t="s">
        <v>34</v>
      </c>
      <c r="T26" t="s">
        <v>35</v>
      </c>
      <c r="U26" t="s">
        <v>36</v>
      </c>
      <c r="V26" t="s">
        <v>37</v>
      </c>
      <c r="W26">
        <v>2</v>
      </c>
      <c r="X26" t="s">
        <v>38</v>
      </c>
      <c r="Y26">
        <v>2</v>
      </c>
      <c r="Z26" t="s">
        <v>91</v>
      </c>
    </row>
    <row r="27" spans="1:26" x14ac:dyDescent="0.35">
      <c r="A27" t="s">
        <v>135</v>
      </c>
      <c r="B27" s="2">
        <v>46049</v>
      </c>
      <c r="C27" t="s">
        <v>136</v>
      </c>
      <c r="D27" t="s">
        <v>73</v>
      </c>
      <c r="E27" t="s">
        <v>43</v>
      </c>
      <c r="F27">
        <v>48</v>
      </c>
      <c r="G27" t="s">
        <v>30</v>
      </c>
      <c r="H27" t="s">
        <v>31</v>
      </c>
      <c r="I27" t="s">
        <v>30</v>
      </c>
      <c r="J27" t="s">
        <v>102</v>
      </c>
      <c r="K27">
        <v>2</v>
      </c>
      <c r="L27">
        <v>971</v>
      </c>
      <c r="M27">
        <v>20</v>
      </c>
      <c r="N27">
        <v>388.4</v>
      </c>
      <c r="O27">
        <v>279.64999999999998</v>
      </c>
      <c r="P27">
        <v>249</v>
      </c>
      <c r="Q27">
        <v>2082.25</v>
      </c>
      <c r="R27" t="s">
        <v>83</v>
      </c>
      <c r="S27" t="s">
        <v>63</v>
      </c>
      <c r="T27" t="s">
        <v>35</v>
      </c>
      <c r="U27" t="s">
        <v>36</v>
      </c>
      <c r="V27" t="s">
        <v>37</v>
      </c>
      <c r="W27">
        <v>7</v>
      </c>
      <c r="X27" t="s">
        <v>38</v>
      </c>
      <c r="Y27">
        <v>2</v>
      </c>
      <c r="Z27" t="s">
        <v>39</v>
      </c>
    </row>
    <row r="28" spans="1:26" x14ac:dyDescent="0.35">
      <c r="A28" t="s">
        <v>137</v>
      </c>
      <c r="B28" s="2">
        <v>46116</v>
      </c>
      <c r="C28" t="s">
        <v>138</v>
      </c>
      <c r="D28" t="s">
        <v>111</v>
      </c>
      <c r="E28" t="s">
        <v>29</v>
      </c>
      <c r="F28">
        <v>43</v>
      </c>
      <c r="G28" t="s">
        <v>139</v>
      </c>
      <c r="H28" t="s">
        <v>31</v>
      </c>
      <c r="I28" t="s">
        <v>139</v>
      </c>
      <c r="J28" t="s">
        <v>53</v>
      </c>
      <c r="K28">
        <v>2</v>
      </c>
      <c r="L28">
        <v>12340</v>
      </c>
      <c r="M28">
        <v>10</v>
      </c>
      <c r="N28">
        <v>2468</v>
      </c>
      <c r="O28">
        <v>3998.16</v>
      </c>
      <c r="P28">
        <v>380</v>
      </c>
      <c r="Q28">
        <v>26590.16</v>
      </c>
      <c r="R28" t="s">
        <v>54</v>
      </c>
      <c r="S28" t="s">
        <v>63</v>
      </c>
      <c r="T28" t="s">
        <v>76</v>
      </c>
      <c r="U28" t="s">
        <v>77</v>
      </c>
      <c r="V28" t="s">
        <v>57</v>
      </c>
      <c r="W28">
        <v>3</v>
      </c>
      <c r="X28" t="s">
        <v>38</v>
      </c>
      <c r="Y28">
        <v>1</v>
      </c>
      <c r="Z28" t="s">
        <v>39</v>
      </c>
    </row>
    <row r="29" spans="1:26" x14ac:dyDescent="0.35">
      <c r="A29" t="s">
        <v>140</v>
      </c>
      <c r="B29" s="2">
        <v>45881</v>
      </c>
      <c r="C29" t="s">
        <v>141</v>
      </c>
      <c r="D29" t="s">
        <v>50</v>
      </c>
      <c r="E29" t="s">
        <v>29</v>
      </c>
      <c r="F29">
        <v>44</v>
      </c>
      <c r="G29" t="s">
        <v>94</v>
      </c>
      <c r="H29" t="s">
        <v>31</v>
      </c>
      <c r="I29" t="s">
        <v>94</v>
      </c>
      <c r="J29" t="s">
        <v>125</v>
      </c>
      <c r="K29">
        <v>4</v>
      </c>
      <c r="L29">
        <v>3291</v>
      </c>
      <c r="M29">
        <v>5</v>
      </c>
      <c r="N29">
        <v>658.2</v>
      </c>
      <c r="O29">
        <v>2251.04</v>
      </c>
      <c r="P29">
        <v>242</v>
      </c>
      <c r="Q29">
        <v>14998.84</v>
      </c>
      <c r="R29" t="s">
        <v>33</v>
      </c>
      <c r="S29" t="s">
        <v>63</v>
      </c>
      <c r="T29" t="s">
        <v>76</v>
      </c>
      <c r="U29" t="s">
        <v>77</v>
      </c>
      <c r="V29" t="s">
        <v>57</v>
      </c>
      <c r="W29">
        <v>1</v>
      </c>
      <c r="X29" t="s">
        <v>38</v>
      </c>
      <c r="Y29">
        <v>3</v>
      </c>
      <c r="Z29" t="s">
        <v>47</v>
      </c>
    </row>
    <row r="30" spans="1:26" x14ac:dyDescent="0.35">
      <c r="A30" t="s">
        <v>142</v>
      </c>
      <c r="B30" s="2">
        <v>45822</v>
      </c>
      <c r="C30" t="s">
        <v>143</v>
      </c>
      <c r="D30" t="s">
        <v>28</v>
      </c>
      <c r="E30" t="s">
        <v>43</v>
      </c>
      <c r="F30">
        <v>19</v>
      </c>
      <c r="G30" t="s">
        <v>134</v>
      </c>
      <c r="H30" t="s">
        <v>31</v>
      </c>
      <c r="I30" t="s">
        <v>134</v>
      </c>
      <c r="J30" t="s">
        <v>125</v>
      </c>
      <c r="K30">
        <v>3</v>
      </c>
      <c r="L30">
        <v>44392</v>
      </c>
      <c r="M30">
        <v>0</v>
      </c>
      <c r="N30">
        <v>0</v>
      </c>
      <c r="O30">
        <v>23971.68</v>
      </c>
      <c r="P30">
        <v>464</v>
      </c>
      <c r="Q30">
        <v>157611.68</v>
      </c>
      <c r="R30" t="s">
        <v>33</v>
      </c>
      <c r="S30" t="s">
        <v>34</v>
      </c>
      <c r="T30" t="s">
        <v>46</v>
      </c>
      <c r="U30" t="s">
        <v>36</v>
      </c>
      <c r="V30" t="s">
        <v>37</v>
      </c>
      <c r="W30">
        <v>9</v>
      </c>
      <c r="X30" t="s">
        <v>47</v>
      </c>
      <c r="Y30">
        <v>2</v>
      </c>
      <c r="Z30" t="s">
        <v>58</v>
      </c>
    </row>
    <row r="31" spans="1:26" x14ac:dyDescent="0.35">
      <c r="A31" t="s">
        <v>144</v>
      </c>
      <c r="B31" s="2">
        <v>46004</v>
      </c>
      <c r="C31" t="s">
        <v>145</v>
      </c>
      <c r="D31" t="s">
        <v>111</v>
      </c>
      <c r="E31" t="s">
        <v>43</v>
      </c>
      <c r="F31">
        <v>59</v>
      </c>
      <c r="G31" t="s">
        <v>94</v>
      </c>
      <c r="H31" t="s">
        <v>31</v>
      </c>
      <c r="I31" t="s">
        <v>94</v>
      </c>
      <c r="J31" t="s">
        <v>69</v>
      </c>
      <c r="K31">
        <v>2</v>
      </c>
      <c r="L31">
        <v>40547</v>
      </c>
      <c r="M31">
        <v>20</v>
      </c>
      <c r="N31">
        <v>16218.8</v>
      </c>
      <c r="O31">
        <v>11677.54</v>
      </c>
      <c r="P31">
        <v>177</v>
      </c>
      <c r="Q31">
        <v>76729.740000000005</v>
      </c>
      <c r="R31" t="s">
        <v>45</v>
      </c>
      <c r="S31" t="s">
        <v>34</v>
      </c>
      <c r="T31" t="s">
        <v>95</v>
      </c>
      <c r="U31" t="s">
        <v>96</v>
      </c>
      <c r="V31" t="s">
        <v>57</v>
      </c>
      <c r="W31">
        <v>2</v>
      </c>
      <c r="X31" t="s">
        <v>47</v>
      </c>
      <c r="Y31">
        <v>3</v>
      </c>
      <c r="Z31" t="s">
        <v>58</v>
      </c>
    </row>
    <row r="32" spans="1:26" x14ac:dyDescent="0.35">
      <c r="A32" t="s">
        <v>146</v>
      </c>
      <c r="B32" s="2">
        <v>45940</v>
      </c>
      <c r="C32" t="s">
        <v>147</v>
      </c>
      <c r="D32" t="s">
        <v>89</v>
      </c>
      <c r="E32" t="s">
        <v>29</v>
      </c>
      <c r="F32">
        <v>60</v>
      </c>
      <c r="G32" t="s">
        <v>30</v>
      </c>
      <c r="H32" t="s">
        <v>31</v>
      </c>
      <c r="I32" t="s">
        <v>30</v>
      </c>
      <c r="J32" t="s">
        <v>53</v>
      </c>
      <c r="K32">
        <v>5</v>
      </c>
      <c r="L32">
        <v>31394</v>
      </c>
      <c r="M32">
        <v>0</v>
      </c>
      <c r="N32">
        <v>0</v>
      </c>
      <c r="O32">
        <v>28254.6</v>
      </c>
      <c r="P32">
        <v>446</v>
      </c>
      <c r="Q32">
        <v>185670.6</v>
      </c>
      <c r="R32" t="s">
        <v>45</v>
      </c>
      <c r="S32" t="s">
        <v>34</v>
      </c>
      <c r="T32" t="s">
        <v>84</v>
      </c>
      <c r="U32" t="s">
        <v>85</v>
      </c>
      <c r="V32" t="s">
        <v>86</v>
      </c>
      <c r="W32">
        <v>3</v>
      </c>
      <c r="X32" t="s">
        <v>38</v>
      </c>
      <c r="Y32">
        <v>2</v>
      </c>
      <c r="Z32" t="s">
        <v>58</v>
      </c>
    </row>
    <row r="33" spans="1:26" x14ac:dyDescent="0.35">
      <c r="A33" t="s">
        <v>148</v>
      </c>
      <c r="B33" s="2">
        <v>46068</v>
      </c>
      <c r="C33" t="s">
        <v>149</v>
      </c>
      <c r="D33" t="s">
        <v>89</v>
      </c>
      <c r="E33" t="s">
        <v>29</v>
      </c>
      <c r="F33">
        <v>57</v>
      </c>
      <c r="G33" t="s">
        <v>90</v>
      </c>
      <c r="H33" t="s">
        <v>31</v>
      </c>
      <c r="I33" t="s">
        <v>90</v>
      </c>
      <c r="J33" t="s">
        <v>150</v>
      </c>
      <c r="K33">
        <v>2</v>
      </c>
      <c r="L33">
        <v>35379</v>
      </c>
      <c r="M33">
        <v>0</v>
      </c>
      <c r="N33">
        <v>0</v>
      </c>
      <c r="O33">
        <v>12736.44</v>
      </c>
      <c r="P33">
        <v>53</v>
      </c>
      <c r="Q33">
        <v>83547.44</v>
      </c>
      <c r="R33" t="s">
        <v>54</v>
      </c>
      <c r="S33" t="s">
        <v>63</v>
      </c>
      <c r="T33" t="s">
        <v>46</v>
      </c>
      <c r="U33" t="s">
        <v>36</v>
      </c>
      <c r="V33" t="s">
        <v>37</v>
      </c>
      <c r="W33">
        <v>4</v>
      </c>
      <c r="X33" t="s">
        <v>38</v>
      </c>
      <c r="Y33">
        <v>4</v>
      </c>
      <c r="Z33" t="s">
        <v>58</v>
      </c>
    </row>
    <row r="34" spans="1:26" x14ac:dyDescent="0.35">
      <c r="A34" t="s">
        <v>151</v>
      </c>
      <c r="B34" s="2">
        <v>45807</v>
      </c>
      <c r="C34" t="s">
        <v>152</v>
      </c>
      <c r="D34" t="s">
        <v>89</v>
      </c>
      <c r="E34" t="s">
        <v>29</v>
      </c>
      <c r="F34">
        <v>54</v>
      </c>
      <c r="G34" t="s">
        <v>51</v>
      </c>
      <c r="H34" t="s">
        <v>52</v>
      </c>
      <c r="I34" t="s">
        <v>51</v>
      </c>
      <c r="J34" t="s">
        <v>62</v>
      </c>
      <c r="K34">
        <v>1</v>
      </c>
      <c r="L34">
        <v>35566</v>
      </c>
      <c r="M34">
        <v>20</v>
      </c>
      <c r="N34">
        <v>7113.2</v>
      </c>
      <c r="O34">
        <v>5121.5</v>
      </c>
      <c r="P34">
        <v>467</v>
      </c>
      <c r="Q34">
        <v>34041.300000000003</v>
      </c>
      <c r="R34" t="s">
        <v>45</v>
      </c>
      <c r="S34" t="s">
        <v>34</v>
      </c>
      <c r="T34" t="s">
        <v>84</v>
      </c>
      <c r="U34" t="s">
        <v>85</v>
      </c>
      <c r="V34" t="s">
        <v>86</v>
      </c>
      <c r="W34">
        <v>5</v>
      </c>
      <c r="X34" t="s">
        <v>38</v>
      </c>
      <c r="Y34">
        <v>2</v>
      </c>
      <c r="Z34" t="s">
        <v>39</v>
      </c>
    </row>
    <row r="35" spans="1:26" x14ac:dyDescent="0.35">
      <c r="A35" t="s">
        <v>153</v>
      </c>
      <c r="B35" s="2">
        <v>45874</v>
      </c>
      <c r="C35" t="s">
        <v>154</v>
      </c>
      <c r="D35" t="s">
        <v>66</v>
      </c>
      <c r="E35" t="s">
        <v>43</v>
      </c>
      <c r="F35">
        <v>47</v>
      </c>
      <c r="G35" t="s">
        <v>90</v>
      </c>
      <c r="H35" t="s">
        <v>31</v>
      </c>
      <c r="I35" t="s">
        <v>90</v>
      </c>
      <c r="J35" t="s">
        <v>150</v>
      </c>
      <c r="K35">
        <v>1</v>
      </c>
      <c r="L35">
        <v>20264</v>
      </c>
      <c r="M35">
        <v>15</v>
      </c>
      <c r="N35">
        <v>3039.6</v>
      </c>
      <c r="O35">
        <v>3100.39</v>
      </c>
      <c r="P35">
        <v>365</v>
      </c>
      <c r="Q35">
        <v>20689.79</v>
      </c>
      <c r="R35" t="s">
        <v>33</v>
      </c>
      <c r="S35" t="s">
        <v>34</v>
      </c>
      <c r="T35" t="s">
        <v>103</v>
      </c>
      <c r="U35" t="s">
        <v>103</v>
      </c>
      <c r="V35" t="s">
        <v>57</v>
      </c>
      <c r="W35">
        <v>10</v>
      </c>
      <c r="X35" t="s">
        <v>47</v>
      </c>
      <c r="Y35">
        <v>2</v>
      </c>
      <c r="Z35" t="s">
        <v>91</v>
      </c>
    </row>
    <row r="36" spans="1:26" x14ac:dyDescent="0.35">
      <c r="A36" t="s">
        <v>155</v>
      </c>
      <c r="B36" s="2">
        <v>45982</v>
      </c>
      <c r="C36" t="s">
        <v>156</v>
      </c>
      <c r="D36" t="s">
        <v>61</v>
      </c>
      <c r="E36" t="s">
        <v>43</v>
      </c>
      <c r="F36">
        <v>37</v>
      </c>
      <c r="G36" t="s">
        <v>44</v>
      </c>
      <c r="H36" t="s">
        <v>31</v>
      </c>
      <c r="I36" t="s">
        <v>44</v>
      </c>
      <c r="J36" t="s">
        <v>125</v>
      </c>
      <c r="K36">
        <v>3</v>
      </c>
      <c r="L36">
        <v>32124</v>
      </c>
      <c r="M36">
        <v>5</v>
      </c>
      <c r="N36">
        <v>4818.6000000000004</v>
      </c>
      <c r="O36">
        <v>16479.61</v>
      </c>
      <c r="P36">
        <v>285</v>
      </c>
      <c r="Q36">
        <v>108318.01</v>
      </c>
      <c r="R36" t="s">
        <v>33</v>
      </c>
      <c r="S36" t="s">
        <v>34</v>
      </c>
      <c r="T36" t="s">
        <v>103</v>
      </c>
      <c r="U36" t="s">
        <v>103</v>
      </c>
      <c r="V36" t="s">
        <v>57</v>
      </c>
      <c r="W36">
        <v>9</v>
      </c>
      <c r="X36" t="s">
        <v>38</v>
      </c>
      <c r="Y36">
        <v>2</v>
      </c>
      <c r="Z36" t="s">
        <v>91</v>
      </c>
    </row>
    <row r="37" spans="1:26" x14ac:dyDescent="0.35">
      <c r="A37" t="s">
        <v>157</v>
      </c>
      <c r="B37" s="2">
        <v>46026</v>
      </c>
      <c r="C37" t="s">
        <v>158</v>
      </c>
      <c r="D37" t="s">
        <v>89</v>
      </c>
      <c r="E37" t="s">
        <v>29</v>
      </c>
      <c r="F37">
        <v>53</v>
      </c>
      <c r="G37" t="s">
        <v>51</v>
      </c>
      <c r="H37" t="s">
        <v>52</v>
      </c>
      <c r="I37" t="s">
        <v>51</v>
      </c>
      <c r="J37" t="s">
        <v>150</v>
      </c>
      <c r="K37">
        <v>5</v>
      </c>
      <c r="L37">
        <v>18427</v>
      </c>
      <c r="M37">
        <v>5</v>
      </c>
      <c r="N37">
        <v>4606.75</v>
      </c>
      <c r="O37">
        <v>15755.08</v>
      </c>
      <c r="P37">
        <v>210</v>
      </c>
      <c r="Q37">
        <v>103493.33</v>
      </c>
      <c r="R37" t="s">
        <v>54</v>
      </c>
      <c r="S37" t="s">
        <v>34</v>
      </c>
      <c r="T37" t="s">
        <v>84</v>
      </c>
      <c r="U37" t="s">
        <v>85</v>
      </c>
      <c r="V37" t="s">
        <v>86</v>
      </c>
      <c r="W37">
        <v>9</v>
      </c>
      <c r="X37" t="s">
        <v>47</v>
      </c>
      <c r="Y37">
        <v>2</v>
      </c>
      <c r="Z37" t="s">
        <v>47</v>
      </c>
    </row>
    <row r="38" spans="1:26" x14ac:dyDescent="0.35">
      <c r="A38" t="s">
        <v>159</v>
      </c>
      <c r="B38" s="2">
        <v>45821</v>
      </c>
      <c r="C38" t="s">
        <v>160</v>
      </c>
      <c r="D38" t="s">
        <v>28</v>
      </c>
      <c r="E38" t="s">
        <v>43</v>
      </c>
      <c r="F38">
        <v>57</v>
      </c>
      <c r="G38" t="s">
        <v>99</v>
      </c>
      <c r="H38" t="s">
        <v>52</v>
      </c>
      <c r="I38" t="s">
        <v>99</v>
      </c>
      <c r="J38" t="s">
        <v>112</v>
      </c>
      <c r="K38">
        <v>5</v>
      </c>
      <c r="L38">
        <v>43320</v>
      </c>
      <c r="M38">
        <v>10</v>
      </c>
      <c r="N38">
        <v>21660</v>
      </c>
      <c r="O38">
        <v>35089.199999999997</v>
      </c>
      <c r="P38">
        <v>103</v>
      </c>
      <c r="Q38">
        <v>230132.2</v>
      </c>
      <c r="R38" t="s">
        <v>54</v>
      </c>
      <c r="S38" t="s">
        <v>63</v>
      </c>
      <c r="T38" t="s">
        <v>76</v>
      </c>
      <c r="U38" t="s">
        <v>77</v>
      </c>
      <c r="V38" t="s">
        <v>57</v>
      </c>
      <c r="W38">
        <v>5</v>
      </c>
      <c r="X38" t="s">
        <v>38</v>
      </c>
      <c r="Y38">
        <v>5</v>
      </c>
      <c r="Z38" t="s">
        <v>47</v>
      </c>
    </row>
    <row r="39" spans="1:26" x14ac:dyDescent="0.35">
      <c r="A39" t="s">
        <v>161</v>
      </c>
      <c r="B39" s="2">
        <v>45911</v>
      </c>
      <c r="C39" t="s">
        <v>162</v>
      </c>
      <c r="D39" t="s">
        <v>111</v>
      </c>
      <c r="E39" t="s">
        <v>29</v>
      </c>
      <c r="F39">
        <v>52</v>
      </c>
      <c r="G39" t="s">
        <v>30</v>
      </c>
      <c r="H39" t="s">
        <v>31</v>
      </c>
      <c r="I39" t="s">
        <v>30</v>
      </c>
      <c r="J39" t="s">
        <v>150</v>
      </c>
      <c r="K39">
        <v>2</v>
      </c>
      <c r="L39">
        <v>2134</v>
      </c>
      <c r="M39">
        <v>0</v>
      </c>
      <c r="N39">
        <v>0</v>
      </c>
      <c r="O39">
        <v>768.24</v>
      </c>
      <c r="P39">
        <v>266</v>
      </c>
      <c r="Q39">
        <v>5302.24</v>
      </c>
      <c r="R39" t="s">
        <v>83</v>
      </c>
      <c r="S39" t="s">
        <v>63</v>
      </c>
      <c r="T39" t="s">
        <v>35</v>
      </c>
      <c r="U39" t="s">
        <v>36</v>
      </c>
      <c r="V39" t="s">
        <v>37</v>
      </c>
      <c r="W39">
        <v>10</v>
      </c>
      <c r="X39" t="s">
        <v>38</v>
      </c>
      <c r="Y39">
        <v>2</v>
      </c>
      <c r="Z39" t="s">
        <v>58</v>
      </c>
    </row>
    <row r="40" spans="1:26" x14ac:dyDescent="0.35">
      <c r="A40" t="s">
        <v>163</v>
      </c>
      <c r="B40" s="2">
        <v>45913</v>
      </c>
      <c r="C40" t="s">
        <v>164</v>
      </c>
      <c r="D40" t="s">
        <v>80</v>
      </c>
      <c r="E40" t="s">
        <v>29</v>
      </c>
      <c r="F40">
        <v>50</v>
      </c>
      <c r="G40" t="s">
        <v>51</v>
      </c>
      <c r="H40" t="s">
        <v>52</v>
      </c>
      <c r="I40" t="s">
        <v>51</v>
      </c>
      <c r="J40" t="s">
        <v>102</v>
      </c>
      <c r="K40">
        <v>2</v>
      </c>
      <c r="L40">
        <v>46564</v>
      </c>
      <c r="M40">
        <v>0</v>
      </c>
      <c r="N40">
        <v>0</v>
      </c>
      <c r="O40">
        <v>16763.04</v>
      </c>
      <c r="P40">
        <v>299</v>
      </c>
      <c r="Q40">
        <v>110190.04</v>
      </c>
      <c r="R40" t="s">
        <v>54</v>
      </c>
      <c r="S40" t="s">
        <v>34</v>
      </c>
      <c r="T40" t="s">
        <v>46</v>
      </c>
      <c r="U40" t="s">
        <v>36</v>
      </c>
      <c r="V40" t="s">
        <v>37</v>
      </c>
      <c r="W40">
        <v>10</v>
      </c>
      <c r="X40" t="s">
        <v>38</v>
      </c>
      <c r="Y40">
        <v>3</v>
      </c>
      <c r="Z40" t="s">
        <v>58</v>
      </c>
    </row>
    <row r="41" spans="1:26" x14ac:dyDescent="0.35">
      <c r="A41" t="s">
        <v>165</v>
      </c>
      <c r="B41" s="2">
        <v>46120</v>
      </c>
      <c r="C41" t="s">
        <v>166</v>
      </c>
      <c r="D41" t="s">
        <v>66</v>
      </c>
      <c r="E41" t="s">
        <v>29</v>
      </c>
      <c r="F41">
        <v>50</v>
      </c>
      <c r="G41" t="s">
        <v>44</v>
      </c>
      <c r="H41" t="s">
        <v>31</v>
      </c>
      <c r="I41" t="s">
        <v>44</v>
      </c>
      <c r="J41" t="s">
        <v>69</v>
      </c>
      <c r="K41">
        <v>1</v>
      </c>
      <c r="L41">
        <v>18376</v>
      </c>
      <c r="M41">
        <v>15</v>
      </c>
      <c r="N41">
        <v>2756.4</v>
      </c>
      <c r="O41">
        <v>2811.53</v>
      </c>
      <c r="P41">
        <v>486</v>
      </c>
      <c r="Q41">
        <v>18917.13</v>
      </c>
      <c r="R41" t="s">
        <v>33</v>
      </c>
      <c r="S41" t="s">
        <v>34</v>
      </c>
      <c r="T41" t="s">
        <v>70</v>
      </c>
      <c r="U41" t="s">
        <v>56</v>
      </c>
      <c r="V41" t="s">
        <v>57</v>
      </c>
      <c r="W41">
        <v>4</v>
      </c>
      <c r="X41" t="s">
        <v>38</v>
      </c>
      <c r="Y41">
        <v>2</v>
      </c>
      <c r="Z41" t="s">
        <v>91</v>
      </c>
    </row>
    <row r="42" spans="1:26" x14ac:dyDescent="0.35">
      <c r="A42" t="s">
        <v>167</v>
      </c>
      <c r="B42" s="2">
        <v>45776</v>
      </c>
      <c r="C42" t="s">
        <v>168</v>
      </c>
      <c r="D42" t="s">
        <v>61</v>
      </c>
      <c r="E42" t="s">
        <v>29</v>
      </c>
      <c r="F42">
        <v>31</v>
      </c>
      <c r="G42" t="s">
        <v>74</v>
      </c>
      <c r="H42" t="s">
        <v>31</v>
      </c>
      <c r="I42" t="s">
        <v>74</v>
      </c>
      <c r="J42" t="s">
        <v>125</v>
      </c>
      <c r="K42">
        <v>4</v>
      </c>
      <c r="L42">
        <v>27754</v>
      </c>
      <c r="M42">
        <v>20</v>
      </c>
      <c r="N42">
        <v>22203.200000000001</v>
      </c>
      <c r="O42">
        <v>15986.3</v>
      </c>
      <c r="P42">
        <v>275</v>
      </c>
      <c r="Q42">
        <v>105074.1</v>
      </c>
      <c r="R42" t="s">
        <v>45</v>
      </c>
      <c r="S42" t="s">
        <v>34</v>
      </c>
      <c r="T42" t="s">
        <v>76</v>
      </c>
      <c r="U42" t="s">
        <v>77</v>
      </c>
      <c r="V42" t="s">
        <v>57</v>
      </c>
      <c r="W42">
        <v>9</v>
      </c>
      <c r="X42" t="s">
        <v>38</v>
      </c>
      <c r="Y42">
        <v>3</v>
      </c>
      <c r="Z42" t="s">
        <v>58</v>
      </c>
    </row>
    <row r="43" spans="1:26" x14ac:dyDescent="0.35">
      <c r="A43" t="s">
        <v>169</v>
      </c>
      <c r="B43" s="2">
        <v>46061</v>
      </c>
      <c r="C43" t="s">
        <v>170</v>
      </c>
      <c r="D43" t="s">
        <v>108</v>
      </c>
      <c r="E43" t="s">
        <v>29</v>
      </c>
      <c r="F43">
        <v>48</v>
      </c>
      <c r="G43" t="s">
        <v>51</v>
      </c>
      <c r="H43" t="s">
        <v>52</v>
      </c>
      <c r="I43" t="s">
        <v>51</v>
      </c>
      <c r="J43" t="s">
        <v>62</v>
      </c>
      <c r="K43">
        <v>1</v>
      </c>
      <c r="L43">
        <v>13832</v>
      </c>
      <c r="M43">
        <v>5</v>
      </c>
      <c r="N43">
        <v>691.6</v>
      </c>
      <c r="O43">
        <v>2365.27</v>
      </c>
      <c r="P43">
        <v>391</v>
      </c>
      <c r="Q43">
        <v>15896.67</v>
      </c>
      <c r="R43" t="s">
        <v>54</v>
      </c>
      <c r="S43" t="s">
        <v>34</v>
      </c>
      <c r="T43" t="s">
        <v>55</v>
      </c>
      <c r="U43" t="s">
        <v>56</v>
      </c>
      <c r="V43" t="s">
        <v>57</v>
      </c>
      <c r="W43">
        <v>7</v>
      </c>
      <c r="X43" t="s">
        <v>38</v>
      </c>
      <c r="Y43">
        <v>2</v>
      </c>
      <c r="Z43" t="s">
        <v>39</v>
      </c>
    </row>
    <row r="44" spans="1:26" x14ac:dyDescent="0.35">
      <c r="A44" t="s">
        <v>171</v>
      </c>
      <c r="B44" s="2">
        <v>45980</v>
      </c>
      <c r="C44" t="s">
        <v>172</v>
      </c>
      <c r="D44" t="s">
        <v>61</v>
      </c>
      <c r="E44" t="s">
        <v>43</v>
      </c>
      <c r="F44">
        <v>57</v>
      </c>
      <c r="G44" t="s">
        <v>139</v>
      </c>
      <c r="H44" t="s">
        <v>31</v>
      </c>
      <c r="I44" t="s">
        <v>139</v>
      </c>
      <c r="J44" t="s">
        <v>112</v>
      </c>
      <c r="K44">
        <v>2</v>
      </c>
      <c r="L44">
        <v>48320</v>
      </c>
      <c r="M44">
        <v>0</v>
      </c>
      <c r="N44">
        <v>0</v>
      </c>
      <c r="O44">
        <v>17395.2</v>
      </c>
      <c r="P44">
        <v>415</v>
      </c>
      <c r="Q44">
        <v>114450.2</v>
      </c>
      <c r="R44" t="s">
        <v>83</v>
      </c>
      <c r="S44" t="s">
        <v>34</v>
      </c>
      <c r="T44" t="s">
        <v>55</v>
      </c>
      <c r="U44" t="s">
        <v>56</v>
      </c>
      <c r="V44" t="s">
        <v>57</v>
      </c>
      <c r="W44">
        <v>1</v>
      </c>
      <c r="X44" t="s">
        <v>47</v>
      </c>
      <c r="Y44">
        <v>4</v>
      </c>
      <c r="Z44" t="s">
        <v>39</v>
      </c>
    </row>
    <row r="45" spans="1:26" x14ac:dyDescent="0.35">
      <c r="A45" t="s">
        <v>173</v>
      </c>
      <c r="B45" s="2">
        <v>46019</v>
      </c>
      <c r="C45" t="s">
        <v>174</v>
      </c>
      <c r="D45" t="s">
        <v>50</v>
      </c>
      <c r="E45" t="s">
        <v>43</v>
      </c>
      <c r="F45">
        <v>35</v>
      </c>
      <c r="G45" t="s">
        <v>90</v>
      </c>
      <c r="H45" t="s">
        <v>31</v>
      </c>
      <c r="I45" t="s">
        <v>90</v>
      </c>
      <c r="J45" t="s">
        <v>102</v>
      </c>
      <c r="K45">
        <v>1</v>
      </c>
      <c r="L45">
        <v>2598</v>
      </c>
      <c r="M45">
        <v>5</v>
      </c>
      <c r="N45">
        <v>129.9</v>
      </c>
      <c r="O45">
        <v>444.26</v>
      </c>
      <c r="P45">
        <v>414</v>
      </c>
      <c r="Q45">
        <v>3326.36</v>
      </c>
      <c r="R45" t="s">
        <v>45</v>
      </c>
      <c r="S45" t="s">
        <v>34</v>
      </c>
      <c r="T45" t="s">
        <v>95</v>
      </c>
      <c r="U45" t="s">
        <v>96</v>
      </c>
      <c r="V45" t="s">
        <v>57</v>
      </c>
      <c r="W45">
        <v>7</v>
      </c>
      <c r="X45" t="s">
        <v>47</v>
      </c>
      <c r="Y45">
        <v>2</v>
      </c>
      <c r="Z45" t="s">
        <v>91</v>
      </c>
    </row>
    <row r="46" spans="1:26" x14ac:dyDescent="0.35">
      <c r="A46" t="s">
        <v>175</v>
      </c>
      <c r="B46" s="2">
        <v>45808</v>
      </c>
      <c r="C46" t="s">
        <v>176</v>
      </c>
      <c r="D46" t="s">
        <v>28</v>
      </c>
      <c r="E46" t="s">
        <v>29</v>
      </c>
      <c r="F46">
        <v>27</v>
      </c>
      <c r="G46" t="s">
        <v>44</v>
      </c>
      <c r="H46" t="s">
        <v>31</v>
      </c>
      <c r="I46" t="s">
        <v>44</v>
      </c>
      <c r="J46" t="s">
        <v>53</v>
      </c>
      <c r="K46">
        <v>4</v>
      </c>
      <c r="L46">
        <v>46065</v>
      </c>
      <c r="M46">
        <v>10</v>
      </c>
      <c r="N46">
        <v>18426</v>
      </c>
      <c r="O46">
        <v>29850.12</v>
      </c>
      <c r="P46">
        <v>96</v>
      </c>
      <c r="Q46">
        <v>195780.12</v>
      </c>
      <c r="R46" t="s">
        <v>54</v>
      </c>
      <c r="S46" t="s">
        <v>63</v>
      </c>
      <c r="T46" t="s">
        <v>55</v>
      </c>
      <c r="U46" t="s">
        <v>56</v>
      </c>
      <c r="V46" t="s">
        <v>57</v>
      </c>
      <c r="W46">
        <v>5</v>
      </c>
      <c r="X46" t="s">
        <v>47</v>
      </c>
      <c r="Y46">
        <v>1</v>
      </c>
      <c r="Z46" t="s">
        <v>91</v>
      </c>
    </row>
    <row r="47" spans="1:26" x14ac:dyDescent="0.35">
      <c r="A47" t="s">
        <v>177</v>
      </c>
      <c r="B47" s="2">
        <v>45826</v>
      </c>
      <c r="C47" t="s">
        <v>178</v>
      </c>
      <c r="D47" t="s">
        <v>66</v>
      </c>
      <c r="E47" t="s">
        <v>43</v>
      </c>
      <c r="F47">
        <v>57</v>
      </c>
      <c r="G47" t="s">
        <v>99</v>
      </c>
      <c r="H47" t="s">
        <v>52</v>
      </c>
      <c r="I47" t="s">
        <v>99</v>
      </c>
      <c r="J47" t="s">
        <v>32</v>
      </c>
      <c r="K47">
        <v>2</v>
      </c>
      <c r="L47">
        <v>33957</v>
      </c>
      <c r="M47">
        <v>15</v>
      </c>
      <c r="N47">
        <v>10187.1</v>
      </c>
      <c r="O47">
        <v>10390.84</v>
      </c>
      <c r="P47">
        <v>493</v>
      </c>
      <c r="Q47">
        <v>68610.740000000005</v>
      </c>
      <c r="R47" t="s">
        <v>83</v>
      </c>
      <c r="S47" t="s">
        <v>63</v>
      </c>
      <c r="T47" t="s">
        <v>35</v>
      </c>
      <c r="U47" t="s">
        <v>36</v>
      </c>
      <c r="V47" t="s">
        <v>37</v>
      </c>
      <c r="W47">
        <v>9</v>
      </c>
      <c r="X47" t="s">
        <v>38</v>
      </c>
      <c r="Y47">
        <v>1</v>
      </c>
      <c r="Z47" t="s">
        <v>39</v>
      </c>
    </row>
    <row r="48" spans="1:26" x14ac:dyDescent="0.35">
      <c r="A48" t="s">
        <v>179</v>
      </c>
      <c r="B48" s="2">
        <v>45904</v>
      </c>
      <c r="C48" t="s">
        <v>180</v>
      </c>
      <c r="D48" t="s">
        <v>108</v>
      </c>
      <c r="E48" t="s">
        <v>43</v>
      </c>
      <c r="F48">
        <v>31</v>
      </c>
      <c r="G48" t="s">
        <v>94</v>
      </c>
      <c r="H48" t="s">
        <v>31</v>
      </c>
      <c r="I48" t="s">
        <v>94</v>
      </c>
      <c r="J48" t="s">
        <v>53</v>
      </c>
      <c r="K48">
        <v>4</v>
      </c>
      <c r="L48">
        <v>34160</v>
      </c>
      <c r="M48">
        <v>10</v>
      </c>
      <c r="N48">
        <v>13664</v>
      </c>
      <c r="O48">
        <v>22135.68</v>
      </c>
      <c r="P48">
        <v>174</v>
      </c>
      <c r="Q48">
        <v>145285.68</v>
      </c>
      <c r="R48" t="s">
        <v>54</v>
      </c>
      <c r="S48" t="s">
        <v>63</v>
      </c>
      <c r="T48" t="s">
        <v>46</v>
      </c>
      <c r="U48" t="s">
        <v>36</v>
      </c>
      <c r="V48" t="s">
        <v>37</v>
      </c>
      <c r="W48">
        <v>6</v>
      </c>
      <c r="X48" t="s">
        <v>38</v>
      </c>
      <c r="Y48">
        <v>3</v>
      </c>
      <c r="Z48" t="s">
        <v>47</v>
      </c>
    </row>
    <row r="49" spans="1:26" x14ac:dyDescent="0.35">
      <c r="A49" t="s">
        <v>181</v>
      </c>
      <c r="B49" s="2">
        <v>45897</v>
      </c>
      <c r="C49" t="s">
        <v>182</v>
      </c>
      <c r="D49" t="s">
        <v>61</v>
      </c>
      <c r="E49" t="s">
        <v>43</v>
      </c>
      <c r="F49">
        <v>37</v>
      </c>
      <c r="G49" t="s">
        <v>94</v>
      </c>
      <c r="H49" t="s">
        <v>31</v>
      </c>
      <c r="I49" t="s">
        <v>94</v>
      </c>
      <c r="J49" t="s">
        <v>69</v>
      </c>
      <c r="K49">
        <v>2</v>
      </c>
      <c r="L49">
        <v>18482</v>
      </c>
      <c r="M49">
        <v>15</v>
      </c>
      <c r="N49">
        <v>5544.6</v>
      </c>
      <c r="O49">
        <v>5655.49</v>
      </c>
      <c r="P49">
        <v>78</v>
      </c>
      <c r="Q49">
        <v>37152.89</v>
      </c>
      <c r="R49" t="s">
        <v>33</v>
      </c>
      <c r="S49" t="s">
        <v>34</v>
      </c>
      <c r="T49" t="s">
        <v>95</v>
      </c>
      <c r="U49" t="s">
        <v>96</v>
      </c>
      <c r="V49" t="s">
        <v>57</v>
      </c>
      <c r="W49">
        <v>5</v>
      </c>
      <c r="X49" t="s">
        <v>38</v>
      </c>
      <c r="Y49">
        <v>3</v>
      </c>
      <c r="Z49" t="s">
        <v>91</v>
      </c>
    </row>
    <row r="50" spans="1:26" x14ac:dyDescent="0.35">
      <c r="A50" t="s">
        <v>183</v>
      </c>
      <c r="B50" s="2">
        <v>45920</v>
      </c>
      <c r="C50" t="s">
        <v>184</v>
      </c>
      <c r="D50" t="s">
        <v>42</v>
      </c>
      <c r="E50" t="s">
        <v>43</v>
      </c>
      <c r="F50">
        <v>55</v>
      </c>
      <c r="G50" t="s">
        <v>44</v>
      </c>
      <c r="H50" t="s">
        <v>31</v>
      </c>
      <c r="I50" t="s">
        <v>44</v>
      </c>
      <c r="J50" t="s">
        <v>102</v>
      </c>
      <c r="K50">
        <v>2</v>
      </c>
      <c r="L50">
        <v>40666</v>
      </c>
      <c r="M50">
        <v>10</v>
      </c>
      <c r="N50">
        <v>8133.2</v>
      </c>
      <c r="O50">
        <v>13175.78</v>
      </c>
      <c r="P50">
        <v>334</v>
      </c>
      <c r="Q50">
        <v>86708.58</v>
      </c>
      <c r="R50" t="s">
        <v>45</v>
      </c>
      <c r="S50" t="s">
        <v>63</v>
      </c>
      <c r="T50" t="s">
        <v>70</v>
      </c>
      <c r="U50" t="s">
        <v>56</v>
      </c>
      <c r="V50" t="s">
        <v>57</v>
      </c>
      <c r="W50">
        <v>8</v>
      </c>
      <c r="X50" t="s">
        <v>47</v>
      </c>
      <c r="Y50">
        <v>5</v>
      </c>
      <c r="Z50" t="s">
        <v>47</v>
      </c>
    </row>
    <row r="51" spans="1:26" x14ac:dyDescent="0.35">
      <c r="A51" t="s">
        <v>185</v>
      </c>
      <c r="B51" s="2">
        <v>45830</v>
      </c>
      <c r="C51" t="s">
        <v>152</v>
      </c>
      <c r="D51" t="s">
        <v>80</v>
      </c>
      <c r="E51" t="s">
        <v>43</v>
      </c>
      <c r="F51">
        <v>42</v>
      </c>
      <c r="G51" t="s">
        <v>74</v>
      </c>
      <c r="H51" t="s">
        <v>31</v>
      </c>
      <c r="I51" t="s">
        <v>74</v>
      </c>
      <c r="J51" t="s">
        <v>125</v>
      </c>
      <c r="K51">
        <v>4</v>
      </c>
      <c r="L51">
        <v>2535</v>
      </c>
      <c r="M51">
        <v>5</v>
      </c>
      <c r="N51">
        <v>507</v>
      </c>
      <c r="O51">
        <v>1733.94</v>
      </c>
      <c r="P51">
        <v>49</v>
      </c>
      <c r="Q51">
        <v>11415.94</v>
      </c>
      <c r="R51" t="s">
        <v>54</v>
      </c>
      <c r="S51" t="s">
        <v>34</v>
      </c>
      <c r="T51" t="s">
        <v>76</v>
      </c>
      <c r="U51" t="s">
        <v>77</v>
      </c>
      <c r="V51" t="s">
        <v>57</v>
      </c>
      <c r="W51">
        <v>3</v>
      </c>
      <c r="X51" t="s">
        <v>47</v>
      </c>
      <c r="Y51">
        <v>1</v>
      </c>
      <c r="Z51" t="s">
        <v>39</v>
      </c>
    </row>
    <row r="52" spans="1:26" x14ac:dyDescent="0.35">
      <c r="A52" t="s">
        <v>186</v>
      </c>
      <c r="B52" s="2">
        <v>45900</v>
      </c>
      <c r="C52" t="s">
        <v>187</v>
      </c>
      <c r="D52" t="s">
        <v>66</v>
      </c>
      <c r="E52" t="s">
        <v>29</v>
      </c>
      <c r="F52">
        <v>35</v>
      </c>
      <c r="G52" t="s">
        <v>90</v>
      </c>
      <c r="H52" t="s">
        <v>31</v>
      </c>
      <c r="I52" t="s">
        <v>90</v>
      </c>
      <c r="J52" t="s">
        <v>150</v>
      </c>
      <c r="K52">
        <v>3</v>
      </c>
      <c r="L52">
        <v>41574</v>
      </c>
      <c r="M52">
        <v>20</v>
      </c>
      <c r="N52">
        <v>24944.400000000001</v>
      </c>
      <c r="O52">
        <v>17959.97</v>
      </c>
      <c r="P52">
        <v>206</v>
      </c>
      <c r="Q52">
        <v>117943.57</v>
      </c>
      <c r="R52" t="s">
        <v>45</v>
      </c>
      <c r="S52" t="s">
        <v>34</v>
      </c>
      <c r="T52" t="s">
        <v>35</v>
      </c>
      <c r="U52" t="s">
        <v>36</v>
      </c>
      <c r="V52" t="s">
        <v>37</v>
      </c>
      <c r="W52">
        <v>10</v>
      </c>
      <c r="X52" t="s">
        <v>38</v>
      </c>
      <c r="Y52">
        <v>3</v>
      </c>
      <c r="Z52" t="s">
        <v>47</v>
      </c>
    </row>
    <row r="53" spans="1:26" x14ac:dyDescent="0.35">
      <c r="A53" t="s">
        <v>188</v>
      </c>
      <c r="B53" s="2">
        <v>45863</v>
      </c>
      <c r="C53" t="s">
        <v>189</v>
      </c>
      <c r="D53" t="s">
        <v>42</v>
      </c>
      <c r="E53" t="s">
        <v>43</v>
      </c>
      <c r="F53">
        <v>28</v>
      </c>
      <c r="G53" t="s">
        <v>74</v>
      </c>
      <c r="H53" t="s">
        <v>31</v>
      </c>
      <c r="I53" t="s">
        <v>74</v>
      </c>
      <c r="J53" t="s">
        <v>102</v>
      </c>
      <c r="K53">
        <v>3</v>
      </c>
      <c r="L53">
        <v>33177</v>
      </c>
      <c r="M53">
        <v>5</v>
      </c>
      <c r="N53">
        <v>4976.55</v>
      </c>
      <c r="O53">
        <v>17019.8</v>
      </c>
      <c r="P53">
        <v>56</v>
      </c>
      <c r="Q53">
        <v>111630.25</v>
      </c>
      <c r="R53" t="s">
        <v>83</v>
      </c>
      <c r="S53" t="s">
        <v>63</v>
      </c>
      <c r="T53" t="s">
        <v>35</v>
      </c>
      <c r="U53" t="s">
        <v>36</v>
      </c>
      <c r="V53" t="s">
        <v>37</v>
      </c>
      <c r="W53">
        <v>3</v>
      </c>
      <c r="X53" t="s">
        <v>47</v>
      </c>
      <c r="Y53">
        <v>3</v>
      </c>
      <c r="Z53" t="s">
        <v>58</v>
      </c>
    </row>
    <row r="54" spans="1:26" x14ac:dyDescent="0.35">
      <c r="A54" t="s">
        <v>190</v>
      </c>
      <c r="B54" s="2">
        <v>46019</v>
      </c>
      <c r="C54" t="s">
        <v>191</v>
      </c>
      <c r="D54" t="s">
        <v>42</v>
      </c>
      <c r="E54" t="s">
        <v>43</v>
      </c>
      <c r="F54">
        <v>47</v>
      </c>
      <c r="G54" t="s">
        <v>74</v>
      </c>
      <c r="H54" t="s">
        <v>31</v>
      </c>
      <c r="I54" t="s">
        <v>74</v>
      </c>
      <c r="J54" t="s">
        <v>150</v>
      </c>
      <c r="K54">
        <v>5</v>
      </c>
      <c r="L54">
        <v>1762</v>
      </c>
      <c r="M54">
        <v>20</v>
      </c>
      <c r="N54">
        <v>1762</v>
      </c>
      <c r="O54">
        <v>1268.6400000000001</v>
      </c>
      <c r="P54">
        <v>27</v>
      </c>
      <c r="Q54">
        <v>8343.64</v>
      </c>
      <c r="R54" t="s">
        <v>33</v>
      </c>
      <c r="S54" t="s">
        <v>63</v>
      </c>
      <c r="T54" t="s">
        <v>55</v>
      </c>
      <c r="U54" t="s">
        <v>56</v>
      </c>
      <c r="V54" t="s">
        <v>57</v>
      </c>
      <c r="W54">
        <v>4</v>
      </c>
      <c r="X54" t="s">
        <v>38</v>
      </c>
      <c r="Y54">
        <v>3</v>
      </c>
      <c r="Z54" t="s">
        <v>47</v>
      </c>
    </row>
    <row r="55" spans="1:26" x14ac:dyDescent="0.35">
      <c r="A55" t="s">
        <v>192</v>
      </c>
      <c r="B55" s="2">
        <v>45922</v>
      </c>
      <c r="C55" t="s">
        <v>193</v>
      </c>
      <c r="D55" t="s">
        <v>73</v>
      </c>
      <c r="E55" t="s">
        <v>43</v>
      </c>
      <c r="F55">
        <v>47</v>
      </c>
      <c r="G55" t="s">
        <v>94</v>
      </c>
      <c r="H55" t="s">
        <v>31</v>
      </c>
      <c r="I55" t="s">
        <v>94</v>
      </c>
      <c r="J55" t="s">
        <v>62</v>
      </c>
      <c r="K55">
        <v>2</v>
      </c>
      <c r="L55">
        <v>16428</v>
      </c>
      <c r="M55">
        <v>20</v>
      </c>
      <c r="N55">
        <v>6571.2</v>
      </c>
      <c r="O55">
        <v>4731.26</v>
      </c>
      <c r="P55">
        <v>94</v>
      </c>
      <c r="Q55">
        <v>31110.06</v>
      </c>
      <c r="R55" t="s">
        <v>45</v>
      </c>
      <c r="S55" t="s">
        <v>63</v>
      </c>
      <c r="T55" t="s">
        <v>103</v>
      </c>
      <c r="U55" t="s">
        <v>103</v>
      </c>
      <c r="V55" t="s">
        <v>57</v>
      </c>
      <c r="W55">
        <v>1</v>
      </c>
      <c r="X55" t="s">
        <v>38</v>
      </c>
      <c r="Y55">
        <v>4</v>
      </c>
      <c r="Z55" t="s">
        <v>39</v>
      </c>
    </row>
    <row r="56" spans="1:26" x14ac:dyDescent="0.35">
      <c r="A56" t="s">
        <v>194</v>
      </c>
      <c r="B56" s="2">
        <v>46087</v>
      </c>
      <c r="C56" t="s">
        <v>195</v>
      </c>
      <c r="D56" t="s">
        <v>50</v>
      </c>
      <c r="E56" t="s">
        <v>29</v>
      </c>
      <c r="F56">
        <v>27</v>
      </c>
      <c r="G56" t="s">
        <v>94</v>
      </c>
      <c r="H56" t="s">
        <v>31</v>
      </c>
      <c r="I56" t="s">
        <v>94</v>
      </c>
      <c r="J56" t="s">
        <v>112</v>
      </c>
      <c r="K56">
        <v>3</v>
      </c>
      <c r="L56">
        <v>17615</v>
      </c>
      <c r="M56">
        <v>0</v>
      </c>
      <c r="N56">
        <v>0</v>
      </c>
      <c r="O56">
        <v>9512.1</v>
      </c>
      <c r="P56">
        <v>128</v>
      </c>
      <c r="Q56">
        <v>62485.1</v>
      </c>
      <c r="R56" t="s">
        <v>33</v>
      </c>
      <c r="S56" t="s">
        <v>34</v>
      </c>
      <c r="T56" t="s">
        <v>70</v>
      </c>
      <c r="U56" t="s">
        <v>56</v>
      </c>
      <c r="V56" t="s">
        <v>57</v>
      </c>
      <c r="W56">
        <v>5</v>
      </c>
      <c r="X56" t="s">
        <v>38</v>
      </c>
      <c r="Y56">
        <v>4</v>
      </c>
      <c r="Z56" t="s">
        <v>58</v>
      </c>
    </row>
    <row r="57" spans="1:26" x14ac:dyDescent="0.35">
      <c r="A57" t="s">
        <v>196</v>
      </c>
      <c r="B57" s="2">
        <v>45819</v>
      </c>
      <c r="C57" t="s">
        <v>147</v>
      </c>
      <c r="D57" t="s">
        <v>80</v>
      </c>
      <c r="E57" t="s">
        <v>29</v>
      </c>
      <c r="F57">
        <v>50</v>
      </c>
      <c r="G57" t="s">
        <v>99</v>
      </c>
      <c r="H57" t="s">
        <v>52</v>
      </c>
      <c r="I57" t="s">
        <v>99</v>
      </c>
      <c r="J57" t="s">
        <v>32</v>
      </c>
      <c r="K57">
        <v>2</v>
      </c>
      <c r="L57">
        <v>18078</v>
      </c>
      <c r="M57">
        <v>10</v>
      </c>
      <c r="N57">
        <v>3615.6</v>
      </c>
      <c r="O57">
        <v>5857.27</v>
      </c>
      <c r="P57">
        <v>92</v>
      </c>
      <c r="Q57">
        <v>38489.67</v>
      </c>
      <c r="R57" t="s">
        <v>33</v>
      </c>
      <c r="S57" t="s">
        <v>63</v>
      </c>
      <c r="T57" t="s">
        <v>76</v>
      </c>
      <c r="U57" t="s">
        <v>77</v>
      </c>
      <c r="V57" t="s">
        <v>57</v>
      </c>
      <c r="W57">
        <v>9</v>
      </c>
      <c r="X57" t="s">
        <v>38</v>
      </c>
      <c r="Y57">
        <v>2</v>
      </c>
      <c r="Z57" t="s">
        <v>47</v>
      </c>
    </row>
    <row r="58" spans="1:26" x14ac:dyDescent="0.35">
      <c r="A58" t="s">
        <v>197</v>
      </c>
      <c r="B58" s="2">
        <v>45860</v>
      </c>
      <c r="C58" t="s">
        <v>198</v>
      </c>
      <c r="D58" t="s">
        <v>61</v>
      </c>
      <c r="E58" t="s">
        <v>43</v>
      </c>
      <c r="F58">
        <v>33</v>
      </c>
      <c r="G58" t="s">
        <v>90</v>
      </c>
      <c r="H58" t="s">
        <v>31</v>
      </c>
      <c r="I58" t="s">
        <v>90</v>
      </c>
      <c r="J58" t="s">
        <v>102</v>
      </c>
      <c r="K58">
        <v>1</v>
      </c>
      <c r="L58">
        <v>4209</v>
      </c>
      <c r="M58">
        <v>20</v>
      </c>
      <c r="N58">
        <v>841.8</v>
      </c>
      <c r="O58">
        <v>606.1</v>
      </c>
      <c r="P58">
        <v>108</v>
      </c>
      <c r="Q58">
        <v>4081.3</v>
      </c>
      <c r="R58" t="s">
        <v>33</v>
      </c>
      <c r="S58" t="s">
        <v>34</v>
      </c>
      <c r="T58" t="s">
        <v>76</v>
      </c>
      <c r="U58" t="s">
        <v>77</v>
      </c>
      <c r="V58" t="s">
        <v>57</v>
      </c>
      <c r="W58">
        <v>8</v>
      </c>
      <c r="X58" t="s">
        <v>38</v>
      </c>
      <c r="Y58">
        <v>5</v>
      </c>
      <c r="Z58" t="s">
        <v>91</v>
      </c>
    </row>
    <row r="59" spans="1:26" x14ac:dyDescent="0.35">
      <c r="A59" t="s">
        <v>199</v>
      </c>
      <c r="B59" s="2">
        <v>45817</v>
      </c>
      <c r="C59" t="s">
        <v>200</v>
      </c>
      <c r="D59" t="s">
        <v>66</v>
      </c>
      <c r="E59" t="s">
        <v>29</v>
      </c>
      <c r="F59">
        <v>20</v>
      </c>
      <c r="G59" t="s">
        <v>90</v>
      </c>
      <c r="H59" t="s">
        <v>31</v>
      </c>
      <c r="I59" t="s">
        <v>90</v>
      </c>
      <c r="J59" t="s">
        <v>201</v>
      </c>
      <c r="K59">
        <v>5</v>
      </c>
      <c r="L59">
        <v>32244</v>
      </c>
      <c r="M59">
        <v>5</v>
      </c>
      <c r="N59">
        <v>8061</v>
      </c>
      <c r="O59">
        <v>27568.62</v>
      </c>
      <c r="P59">
        <v>248</v>
      </c>
      <c r="Q59">
        <v>180975.62</v>
      </c>
      <c r="R59" t="s">
        <v>33</v>
      </c>
      <c r="S59" t="s">
        <v>34</v>
      </c>
      <c r="T59" t="s">
        <v>46</v>
      </c>
      <c r="U59" t="s">
        <v>36</v>
      </c>
      <c r="V59" t="s">
        <v>37</v>
      </c>
      <c r="W59">
        <v>6</v>
      </c>
      <c r="X59" t="s">
        <v>38</v>
      </c>
      <c r="Y59">
        <v>2</v>
      </c>
      <c r="Z59" t="s">
        <v>58</v>
      </c>
    </row>
    <row r="60" spans="1:26" x14ac:dyDescent="0.35">
      <c r="A60" t="s">
        <v>202</v>
      </c>
      <c r="B60" s="2">
        <v>46037</v>
      </c>
      <c r="C60" t="s">
        <v>203</v>
      </c>
      <c r="D60" t="s">
        <v>42</v>
      </c>
      <c r="E60" t="s">
        <v>43</v>
      </c>
      <c r="F60">
        <v>40</v>
      </c>
      <c r="G60" t="s">
        <v>67</v>
      </c>
      <c r="H60" t="s">
        <v>68</v>
      </c>
      <c r="I60" t="s">
        <v>67</v>
      </c>
      <c r="J60" t="s">
        <v>150</v>
      </c>
      <c r="K60">
        <v>2</v>
      </c>
      <c r="L60">
        <v>17758</v>
      </c>
      <c r="M60">
        <v>10</v>
      </c>
      <c r="N60">
        <v>3551.6</v>
      </c>
      <c r="O60">
        <v>5753.59</v>
      </c>
      <c r="P60">
        <v>218</v>
      </c>
      <c r="Q60">
        <v>37935.99</v>
      </c>
      <c r="R60" t="s">
        <v>45</v>
      </c>
      <c r="S60" t="s">
        <v>63</v>
      </c>
      <c r="T60" t="s">
        <v>46</v>
      </c>
      <c r="U60" t="s">
        <v>36</v>
      </c>
      <c r="V60" t="s">
        <v>37</v>
      </c>
      <c r="W60">
        <v>9</v>
      </c>
      <c r="X60" t="s">
        <v>47</v>
      </c>
      <c r="Y60">
        <v>4</v>
      </c>
      <c r="Z60" t="s">
        <v>58</v>
      </c>
    </row>
    <row r="61" spans="1:26" x14ac:dyDescent="0.35">
      <c r="A61" t="s">
        <v>204</v>
      </c>
      <c r="B61" s="2">
        <v>46032</v>
      </c>
      <c r="C61" t="s">
        <v>205</v>
      </c>
      <c r="D61" t="s">
        <v>108</v>
      </c>
      <c r="E61" t="s">
        <v>43</v>
      </c>
      <c r="F61">
        <v>26</v>
      </c>
      <c r="G61" t="s">
        <v>139</v>
      </c>
      <c r="H61" t="s">
        <v>31</v>
      </c>
      <c r="I61" t="s">
        <v>139</v>
      </c>
      <c r="J61" t="s">
        <v>102</v>
      </c>
      <c r="K61">
        <v>3</v>
      </c>
      <c r="L61">
        <v>49447</v>
      </c>
      <c r="M61">
        <v>0</v>
      </c>
      <c r="N61">
        <v>0</v>
      </c>
      <c r="O61">
        <v>26701.38</v>
      </c>
      <c r="P61">
        <v>5</v>
      </c>
      <c r="Q61">
        <v>175047.38</v>
      </c>
      <c r="R61" t="s">
        <v>33</v>
      </c>
      <c r="S61" t="s">
        <v>34</v>
      </c>
      <c r="T61" t="s">
        <v>76</v>
      </c>
      <c r="U61" t="s">
        <v>77</v>
      </c>
      <c r="V61" t="s">
        <v>57</v>
      </c>
      <c r="W61">
        <v>3</v>
      </c>
      <c r="X61" t="s">
        <v>38</v>
      </c>
      <c r="Y61">
        <v>1</v>
      </c>
      <c r="Z61" t="s">
        <v>58</v>
      </c>
    </row>
    <row r="62" spans="1:26" x14ac:dyDescent="0.35">
      <c r="A62" t="s">
        <v>206</v>
      </c>
      <c r="B62" s="2">
        <v>45997</v>
      </c>
      <c r="C62" t="s">
        <v>207</v>
      </c>
      <c r="D62" t="s">
        <v>108</v>
      </c>
      <c r="E62" t="s">
        <v>29</v>
      </c>
      <c r="F62">
        <v>55</v>
      </c>
      <c r="G62" t="s">
        <v>94</v>
      </c>
      <c r="H62" t="s">
        <v>31</v>
      </c>
      <c r="I62" t="s">
        <v>94</v>
      </c>
      <c r="J62" t="s">
        <v>53</v>
      </c>
      <c r="K62">
        <v>4</v>
      </c>
      <c r="L62">
        <v>44629</v>
      </c>
      <c r="M62">
        <v>0</v>
      </c>
      <c r="N62">
        <v>0</v>
      </c>
      <c r="O62">
        <v>32132.880000000001</v>
      </c>
      <c r="P62">
        <v>182</v>
      </c>
      <c r="Q62">
        <v>210830.88</v>
      </c>
      <c r="R62" t="s">
        <v>83</v>
      </c>
      <c r="S62" t="s">
        <v>34</v>
      </c>
      <c r="T62" t="s">
        <v>95</v>
      </c>
      <c r="U62" t="s">
        <v>96</v>
      </c>
      <c r="V62" t="s">
        <v>57</v>
      </c>
      <c r="W62">
        <v>6</v>
      </c>
      <c r="X62" t="s">
        <v>47</v>
      </c>
      <c r="Y62">
        <v>2</v>
      </c>
      <c r="Z62" t="s">
        <v>47</v>
      </c>
    </row>
    <row r="63" spans="1:26" x14ac:dyDescent="0.35">
      <c r="A63" t="s">
        <v>208</v>
      </c>
      <c r="B63" s="2">
        <v>45927</v>
      </c>
      <c r="C63" t="s">
        <v>209</v>
      </c>
      <c r="D63" t="s">
        <v>61</v>
      </c>
      <c r="E63" t="s">
        <v>29</v>
      </c>
      <c r="F63">
        <v>43</v>
      </c>
      <c r="G63" t="s">
        <v>134</v>
      </c>
      <c r="H63" t="s">
        <v>31</v>
      </c>
      <c r="I63" t="s">
        <v>134</v>
      </c>
      <c r="J63" t="s">
        <v>69</v>
      </c>
      <c r="K63">
        <v>2</v>
      </c>
      <c r="L63">
        <v>35049</v>
      </c>
      <c r="M63">
        <v>10</v>
      </c>
      <c r="N63">
        <v>7009.8</v>
      </c>
      <c r="O63">
        <v>11355.88</v>
      </c>
      <c r="P63">
        <v>249</v>
      </c>
      <c r="Q63">
        <v>74693.08</v>
      </c>
      <c r="R63" t="s">
        <v>33</v>
      </c>
      <c r="S63" t="s">
        <v>34</v>
      </c>
      <c r="T63" t="s">
        <v>35</v>
      </c>
      <c r="U63" t="s">
        <v>36</v>
      </c>
      <c r="V63" t="s">
        <v>37</v>
      </c>
      <c r="W63">
        <v>1</v>
      </c>
      <c r="X63" t="s">
        <v>47</v>
      </c>
      <c r="Y63">
        <v>1</v>
      </c>
      <c r="Z63" t="s">
        <v>58</v>
      </c>
    </row>
    <row r="64" spans="1:26" x14ac:dyDescent="0.35">
      <c r="A64" t="s">
        <v>210</v>
      </c>
      <c r="B64" s="2">
        <v>45881</v>
      </c>
      <c r="C64" t="s">
        <v>211</v>
      </c>
      <c r="D64" t="s">
        <v>50</v>
      </c>
      <c r="E64" t="s">
        <v>43</v>
      </c>
      <c r="F64">
        <v>49</v>
      </c>
      <c r="G64" t="s">
        <v>44</v>
      </c>
      <c r="H64" t="s">
        <v>31</v>
      </c>
      <c r="I64" t="s">
        <v>44</v>
      </c>
      <c r="J64" t="s">
        <v>32</v>
      </c>
      <c r="K64">
        <v>4</v>
      </c>
      <c r="L64">
        <v>15260</v>
      </c>
      <c r="M64">
        <v>5</v>
      </c>
      <c r="N64">
        <v>3052</v>
      </c>
      <c r="O64">
        <v>10437.84</v>
      </c>
      <c r="P64">
        <v>466</v>
      </c>
      <c r="Q64">
        <v>68891.839999999997</v>
      </c>
      <c r="R64" t="s">
        <v>54</v>
      </c>
      <c r="S64" t="s">
        <v>34</v>
      </c>
      <c r="T64" t="s">
        <v>35</v>
      </c>
      <c r="U64" t="s">
        <v>36</v>
      </c>
      <c r="V64" t="s">
        <v>37</v>
      </c>
      <c r="W64">
        <v>2</v>
      </c>
      <c r="X64" t="s">
        <v>47</v>
      </c>
      <c r="Y64">
        <v>2</v>
      </c>
      <c r="Z64" t="s">
        <v>39</v>
      </c>
    </row>
    <row r="65" spans="1:26" x14ac:dyDescent="0.35">
      <c r="A65" t="s">
        <v>212</v>
      </c>
      <c r="B65" s="2">
        <v>46094</v>
      </c>
      <c r="C65" t="s">
        <v>213</v>
      </c>
      <c r="D65" t="s">
        <v>80</v>
      </c>
      <c r="E65" t="s">
        <v>29</v>
      </c>
      <c r="F65">
        <v>24</v>
      </c>
      <c r="G65" t="s">
        <v>139</v>
      </c>
      <c r="H65" t="s">
        <v>31</v>
      </c>
      <c r="I65" t="s">
        <v>139</v>
      </c>
      <c r="J65" t="s">
        <v>125</v>
      </c>
      <c r="K65">
        <v>4</v>
      </c>
      <c r="L65">
        <v>45316</v>
      </c>
      <c r="M65">
        <v>15</v>
      </c>
      <c r="N65">
        <v>27189.599999999999</v>
      </c>
      <c r="O65">
        <v>27733.39</v>
      </c>
      <c r="P65">
        <v>203</v>
      </c>
      <c r="Q65">
        <v>182010.79</v>
      </c>
      <c r="R65" t="s">
        <v>33</v>
      </c>
      <c r="S65" t="s">
        <v>34</v>
      </c>
      <c r="T65" t="s">
        <v>95</v>
      </c>
      <c r="U65" t="s">
        <v>96</v>
      </c>
      <c r="V65" t="s">
        <v>57</v>
      </c>
      <c r="W65">
        <v>5</v>
      </c>
      <c r="X65" t="s">
        <v>38</v>
      </c>
      <c r="Y65">
        <v>4</v>
      </c>
      <c r="Z65" t="s">
        <v>39</v>
      </c>
    </row>
    <row r="66" spans="1:26" x14ac:dyDescent="0.35">
      <c r="A66" t="s">
        <v>214</v>
      </c>
      <c r="B66" s="2">
        <v>45801</v>
      </c>
      <c r="C66" t="s">
        <v>215</v>
      </c>
      <c r="D66" t="s">
        <v>73</v>
      </c>
      <c r="E66" t="s">
        <v>43</v>
      </c>
      <c r="F66">
        <v>34</v>
      </c>
      <c r="G66" t="s">
        <v>74</v>
      </c>
      <c r="H66" t="s">
        <v>31</v>
      </c>
      <c r="I66" t="s">
        <v>74</v>
      </c>
      <c r="J66" t="s">
        <v>75</v>
      </c>
      <c r="K66">
        <v>3</v>
      </c>
      <c r="L66">
        <v>1028</v>
      </c>
      <c r="M66">
        <v>5</v>
      </c>
      <c r="N66">
        <v>154.19999999999999</v>
      </c>
      <c r="O66">
        <v>527.36</v>
      </c>
      <c r="P66">
        <v>194</v>
      </c>
      <c r="Q66">
        <v>3651.16</v>
      </c>
      <c r="R66" t="s">
        <v>83</v>
      </c>
      <c r="S66" t="s">
        <v>63</v>
      </c>
      <c r="T66" t="s">
        <v>46</v>
      </c>
      <c r="U66" t="s">
        <v>36</v>
      </c>
      <c r="V66" t="s">
        <v>37</v>
      </c>
      <c r="W66">
        <v>2</v>
      </c>
      <c r="X66" t="s">
        <v>47</v>
      </c>
      <c r="Y66">
        <v>2</v>
      </c>
      <c r="Z66" t="s">
        <v>58</v>
      </c>
    </row>
    <row r="67" spans="1:26" x14ac:dyDescent="0.35">
      <c r="A67" t="s">
        <v>216</v>
      </c>
      <c r="B67" s="2">
        <v>45886</v>
      </c>
      <c r="C67" t="s">
        <v>217</v>
      </c>
      <c r="D67" t="s">
        <v>42</v>
      </c>
      <c r="E67" t="s">
        <v>43</v>
      </c>
      <c r="F67">
        <v>56</v>
      </c>
      <c r="G67" t="s">
        <v>44</v>
      </c>
      <c r="H67" t="s">
        <v>31</v>
      </c>
      <c r="I67" t="s">
        <v>44</v>
      </c>
      <c r="J67" t="s">
        <v>75</v>
      </c>
      <c r="K67">
        <v>1</v>
      </c>
      <c r="L67">
        <v>32156</v>
      </c>
      <c r="M67">
        <v>10</v>
      </c>
      <c r="N67">
        <v>3215.6</v>
      </c>
      <c r="O67">
        <v>5209.2700000000004</v>
      </c>
      <c r="P67">
        <v>312</v>
      </c>
      <c r="Q67">
        <v>34461.67</v>
      </c>
      <c r="R67" t="s">
        <v>45</v>
      </c>
      <c r="S67" t="s">
        <v>34</v>
      </c>
      <c r="T67" t="s">
        <v>95</v>
      </c>
      <c r="U67" t="s">
        <v>96</v>
      </c>
      <c r="V67" t="s">
        <v>57</v>
      </c>
      <c r="W67">
        <v>9</v>
      </c>
      <c r="X67" t="s">
        <v>38</v>
      </c>
      <c r="Y67">
        <v>4</v>
      </c>
      <c r="Z67" t="s">
        <v>47</v>
      </c>
    </row>
    <row r="68" spans="1:26" x14ac:dyDescent="0.35">
      <c r="A68" t="s">
        <v>218</v>
      </c>
      <c r="B68" s="2">
        <v>46019</v>
      </c>
      <c r="C68" t="s">
        <v>219</v>
      </c>
      <c r="D68" t="s">
        <v>80</v>
      </c>
      <c r="E68" t="s">
        <v>43</v>
      </c>
      <c r="F68">
        <v>23</v>
      </c>
      <c r="G68" t="s">
        <v>139</v>
      </c>
      <c r="H68" t="s">
        <v>31</v>
      </c>
      <c r="I68" t="s">
        <v>139</v>
      </c>
      <c r="J68" t="s">
        <v>32</v>
      </c>
      <c r="K68">
        <v>1</v>
      </c>
      <c r="L68">
        <v>33064</v>
      </c>
      <c r="M68">
        <v>0</v>
      </c>
      <c r="N68">
        <v>0</v>
      </c>
      <c r="O68">
        <v>5951.52</v>
      </c>
      <c r="P68">
        <v>426</v>
      </c>
      <c r="Q68">
        <v>39441.519999999997</v>
      </c>
      <c r="R68" t="s">
        <v>33</v>
      </c>
      <c r="S68" t="s">
        <v>34</v>
      </c>
      <c r="T68" t="s">
        <v>55</v>
      </c>
      <c r="U68" t="s">
        <v>56</v>
      </c>
      <c r="V68" t="s">
        <v>57</v>
      </c>
      <c r="W68">
        <v>9</v>
      </c>
      <c r="X68" t="s">
        <v>38</v>
      </c>
      <c r="Y68">
        <v>4</v>
      </c>
      <c r="Z68" t="s">
        <v>58</v>
      </c>
    </row>
    <row r="69" spans="1:26" x14ac:dyDescent="0.35">
      <c r="A69" t="s">
        <v>220</v>
      </c>
      <c r="B69" s="2">
        <v>45918</v>
      </c>
      <c r="C69" t="s">
        <v>221</v>
      </c>
      <c r="D69" t="s">
        <v>80</v>
      </c>
      <c r="E69" t="s">
        <v>29</v>
      </c>
      <c r="F69">
        <v>36</v>
      </c>
      <c r="G69" t="s">
        <v>51</v>
      </c>
      <c r="H69" t="s">
        <v>52</v>
      </c>
      <c r="I69" t="s">
        <v>51</v>
      </c>
      <c r="J69" t="s">
        <v>62</v>
      </c>
      <c r="K69">
        <v>1</v>
      </c>
      <c r="L69">
        <v>1059</v>
      </c>
      <c r="M69">
        <v>0</v>
      </c>
      <c r="N69">
        <v>0</v>
      </c>
      <c r="O69">
        <v>190.62</v>
      </c>
      <c r="P69">
        <v>48</v>
      </c>
      <c r="Q69">
        <v>1297.6199999999999</v>
      </c>
      <c r="R69" t="s">
        <v>54</v>
      </c>
      <c r="S69" t="s">
        <v>63</v>
      </c>
      <c r="T69" t="s">
        <v>95</v>
      </c>
      <c r="U69" t="s">
        <v>96</v>
      </c>
      <c r="V69" t="s">
        <v>57</v>
      </c>
      <c r="W69">
        <v>5</v>
      </c>
      <c r="X69" t="s">
        <v>38</v>
      </c>
      <c r="Y69">
        <v>2</v>
      </c>
      <c r="Z69" t="s">
        <v>47</v>
      </c>
    </row>
    <row r="70" spans="1:26" x14ac:dyDescent="0.35">
      <c r="A70" t="s">
        <v>222</v>
      </c>
      <c r="B70" s="2">
        <v>45909</v>
      </c>
      <c r="C70" t="s">
        <v>223</v>
      </c>
      <c r="D70" t="s">
        <v>50</v>
      </c>
      <c r="E70" t="s">
        <v>29</v>
      </c>
      <c r="F70">
        <v>30</v>
      </c>
      <c r="G70" t="s">
        <v>99</v>
      </c>
      <c r="H70" t="s">
        <v>52</v>
      </c>
      <c r="I70" t="s">
        <v>99</v>
      </c>
      <c r="J70" t="s">
        <v>125</v>
      </c>
      <c r="K70">
        <v>4</v>
      </c>
      <c r="L70">
        <v>7089</v>
      </c>
      <c r="M70">
        <v>20</v>
      </c>
      <c r="N70">
        <v>5671.2</v>
      </c>
      <c r="O70">
        <v>4083.26</v>
      </c>
      <c r="P70">
        <v>403</v>
      </c>
      <c r="Q70">
        <v>27171.06</v>
      </c>
      <c r="R70" t="s">
        <v>33</v>
      </c>
      <c r="S70" t="s">
        <v>63</v>
      </c>
      <c r="T70" t="s">
        <v>103</v>
      </c>
      <c r="U70" t="s">
        <v>103</v>
      </c>
      <c r="V70" t="s">
        <v>57</v>
      </c>
      <c r="W70">
        <v>9</v>
      </c>
      <c r="X70" t="s">
        <v>47</v>
      </c>
      <c r="Y70">
        <v>2</v>
      </c>
      <c r="Z70" t="s">
        <v>39</v>
      </c>
    </row>
    <row r="71" spans="1:26" x14ac:dyDescent="0.35">
      <c r="A71" t="s">
        <v>224</v>
      </c>
      <c r="B71" s="2">
        <v>45905</v>
      </c>
      <c r="C71" t="s">
        <v>225</v>
      </c>
      <c r="D71" t="s">
        <v>66</v>
      </c>
      <c r="E71" t="s">
        <v>29</v>
      </c>
      <c r="F71">
        <v>55</v>
      </c>
      <c r="G71" t="s">
        <v>134</v>
      </c>
      <c r="H71" t="s">
        <v>31</v>
      </c>
      <c r="I71" t="s">
        <v>134</v>
      </c>
      <c r="J71" t="s">
        <v>201</v>
      </c>
      <c r="K71">
        <v>4</v>
      </c>
      <c r="L71">
        <v>11996</v>
      </c>
      <c r="M71">
        <v>5</v>
      </c>
      <c r="N71">
        <v>2399.1999999999998</v>
      </c>
      <c r="O71">
        <v>8205.26</v>
      </c>
      <c r="P71">
        <v>466</v>
      </c>
      <c r="Q71">
        <v>54256.06</v>
      </c>
      <c r="R71" t="s">
        <v>45</v>
      </c>
      <c r="S71" t="s">
        <v>34</v>
      </c>
      <c r="T71" t="s">
        <v>55</v>
      </c>
      <c r="U71" t="s">
        <v>56</v>
      </c>
      <c r="V71" t="s">
        <v>57</v>
      </c>
      <c r="W71">
        <v>4</v>
      </c>
      <c r="X71" t="s">
        <v>47</v>
      </c>
      <c r="Y71">
        <v>4</v>
      </c>
      <c r="Z71" t="s">
        <v>47</v>
      </c>
    </row>
    <row r="72" spans="1:26" x14ac:dyDescent="0.35">
      <c r="A72" t="s">
        <v>226</v>
      </c>
      <c r="B72" s="2">
        <v>45846</v>
      </c>
      <c r="C72" t="s">
        <v>227</v>
      </c>
      <c r="D72" t="s">
        <v>89</v>
      </c>
      <c r="E72" t="s">
        <v>43</v>
      </c>
      <c r="F72">
        <v>19</v>
      </c>
      <c r="G72" t="s">
        <v>51</v>
      </c>
      <c r="H72" t="s">
        <v>52</v>
      </c>
      <c r="I72" t="s">
        <v>51</v>
      </c>
      <c r="J72" t="s">
        <v>62</v>
      </c>
      <c r="K72">
        <v>1</v>
      </c>
      <c r="L72">
        <v>15786</v>
      </c>
      <c r="M72">
        <v>20</v>
      </c>
      <c r="N72">
        <v>3157.2</v>
      </c>
      <c r="O72">
        <v>2273.1799999999998</v>
      </c>
      <c r="P72">
        <v>268</v>
      </c>
      <c r="Q72">
        <v>15169.98</v>
      </c>
      <c r="R72" t="s">
        <v>45</v>
      </c>
      <c r="S72" t="s">
        <v>34</v>
      </c>
      <c r="T72" t="s">
        <v>70</v>
      </c>
      <c r="U72" t="s">
        <v>56</v>
      </c>
      <c r="V72" t="s">
        <v>57</v>
      </c>
      <c r="W72">
        <v>10</v>
      </c>
      <c r="X72" t="s">
        <v>38</v>
      </c>
      <c r="Y72">
        <v>5</v>
      </c>
      <c r="Z72" t="s">
        <v>39</v>
      </c>
    </row>
    <row r="73" spans="1:26" x14ac:dyDescent="0.35">
      <c r="A73" t="s">
        <v>228</v>
      </c>
      <c r="B73" s="2">
        <v>46061</v>
      </c>
      <c r="C73" t="s">
        <v>229</v>
      </c>
      <c r="D73" t="s">
        <v>73</v>
      </c>
      <c r="E73" t="s">
        <v>43</v>
      </c>
      <c r="F73">
        <v>26</v>
      </c>
      <c r="G73" t="s">
        <v>67</v>
      </c>
      <c r="H73" t="s">
        <v>68</v>
      </c>
      <c r="I73" t="s">
        <v>67</v>
      </c>
      <c r="J73" t="s">
        <v>69</v>
      </c>
      <c r="K73">
        <v>1</v>
      </c>
      <c r="L73">
        <v>16943</v>
      </c>
      <c r="M73">
        <v>15</v>
      </c>
      <c r="N73">
        <v>2541.4499999999998</v>
      </c>
      <c r="O73">
        <v>2592.2800000000002</v>
      </c>
      <c r="P73">
        <v>242</v>
      </c>
      <c r="Q73">
        <v>17235.830000000002</v>
      </c>
      <c r="R73" t="s">
        <v>83</v>
      </c>
      <c r="S73" t="s">
        <v>34</v>
      </c>
      <c r="T73" t="s">
        <v>84</v>
      </c>
      <c r="U73" t="s">
        <v>85</v>
      </c>
      <c r="V73" t="s">
        <v>86</v>
      </c>
      <c r="W73">
        <v>5</v>
      </c>
      <c r="X73" t="s">
        <v>38</v>
      </c>
      <c r="Y73">
        <v>2</v>
      </c>
      <c r="Z73" t="s">
        <v>39</v>
      </c>
    </row>
    <row r="74" spans="1:26" x14ac:dyDescent="0.35">
      <c r="A74" t="s">
        <v>230</v>
      </c>
      <c r="B74" s="2">
        <v>45975</v>
      </c>
      <c r="C74" t="s">
        <v>231</v>
      </c>
      <c r="D74" t="s">
        <v>50</v>
      </c>
      <c r="E74" t="s">
        <v>29</v>
      </c>
      <c r="F74">
        <v>31</v>
      </c>
      <c r="G74" t="s">
        <v>51</v>
      </c>
      <c r="H74" t="s">
        <v>52</v>
      </c>
      <c r="I74" t="s">
        <v>51</v>
      </c>
      <c r="J74" t="s">
        <v>125</v>
      </c>
      <c r="K74">
        <v>3</v>
      </c>
      <c r="L74">
        <v>810</v>
      </c>
      <c r="M74">
        <v>10</v>
      </c>
      <c r="N74">
        <v>243</v>
      </c>
      <c r="O74">
        <v>393.66</v>
      </c>
      <c r="P74">
        <v>202</v>
      </c>
      <c r="Q74">
        <v>2782.66</v>
      </c>
      <c r="R74" t="s">
        <v>45</v>
      </c>
      <c r="S74" t="s">
        <v>34</v>
      </c>
      <c r="T74" t="s">
        <v>35</v>
      </c>
      <c r="U74" t="s">
        <v>36</v>
      </c>
      <c r="V74" t="s">
        <v>37</v>
      </c>
      <c r="W74">
        <v>6</v>
      </c>
      <c r="X74" t="s">
        <v>38</v>
      </c>
      <c r="Y74">
        <v>5</v>
      </c>
      <c r="Z74" t="s">
        <v>58</v>
      </c>
    </row>
    <row r="75" spans="1:26" x14ac:dyDescent="0.35">
      <c r="A75" t="s">
        <v>232</v>
      </c>
      <c r="B75" s="2">
        <v>45953</v>
      </c>
      <c r="C75" t="s">
        <v>233</v>
      </c>
      <c r="D75" t="s">
        <v>28</v>
      </c>
      <c r="E75" t="s">
        <v>43</v>
      </c>
      <c r="F75">
        <v>26</v>
      </c>
      <c r="G75" t="s">
        <v>90</v>
      </c>
      <c r="H75" t="s">
        <v>31</v>
      </c>
      <c r="I75" t="s">
        <v>90</v>
      </c>
      <c r="J75" t="s">
        <v>62</v>
      </c>
      <c r="K75">
        <v>3</v>
      </c>
      <c r="L75">
        <v>22771</v>
      </c>
      <c r="M75">
        <v>15</v>
      </c>
      <c r="N75">
        <v>10246.950000000001</v>
      </c>
      <c r="O75">
        <v>10451.89</v>
      </c>
      <c r="P75">
        <v>196</v>
      </c>
      <c r="Q75">
        <v>68713.94</v>
      </c>
      <c r="R75" t="s">
        <v>83</v>
      </c>
      <c r="S75" t="s">
        <v>34</v>
      </c>
      <c r="T75" t="s">
        <v>35</v>
      </c>
      <c r="U75" t="s">
        <v>36</v>
      </c>
      <c r="V75" t="s">
        <v>37</v>
      </c>
      <c r="W75">
        <v>1</v>
      </c>
      <c r="X75" t="s">
        <v>47</v>
      </c>
      <c r="Y75">
        <v>2</v>
      </c>
      <c r="Z75" t="s">
        <v>47</v>
      </c>
    </row>
    <row r="76" spans="1:26" x14ac:dyDescent="0.35">
      <c r="A76" t="s">
        <v>234</v>
      </c>
      <c r="B76" s="2">
        <v>46034</v>
      </c>
      <c r="C76" t="s">
        <v>235</v>
      </c>
      <c r="D76" t="s">
        <v>66</v>
      </c>
      <c r="E76" t="s">
        <v>43</v>
      </c>
      <c r="F76">
        <v>27</v>
      </c>
      <c r="G76" t="s">
        <v>139</v>
      </c>
      <c r="H76" t="s">
        <v>31</v>
      </c>
      <c r="I76" t="s">
        <v>139</v>
      </c>
      <c r="J76" t="s">
        <v>75</v>
      </c>
      <c r="K76">
        <v>1</v>
      </c>
      <c r="L76">
        <v>49814</v>
      </c>
      <c r="M76">
        <v>15</v>
      </c>
      <c r="N76">
        <v>7472.1</v>
      </c>
      <c r="O76">
        <v>7621.54</v>
      </c>
      <c r="P76">
        <v>331</v>
      </c>
      <c r="Q76">
        <v>50294.44</v>
      </c>
      <c r="R76" t="s">
        <v>45</v>
      </c>
      <c r="S76" t="s">
        <v>63</v>
      </c>
      <c r="T76" t="s">
        <v>103</v>
      </c>
      <c r="U76" t="s">
        <v>103</v>
      </c>
      <c r="V76" t="s">
        <v>57</v>
      </c>
      <c r="W76">
        <v>10</v>
      </c>
      <c r="X76" t="s">
        <v>47</v>
      </c>
      <c r="Y76">
        <v>4</v>
      </c>
      <c r="Z76" t="s">
        <v>47</v>
      </c>
    </row>
    <row r="77" spans="1:26" x14ac:dyDescent="0.35">
      <c r="A77" t="s">
        <v>236</v>
      </c>
      <c r="B77" s="2">
        <v>45873</v>
      </c>
      <c r="C77" t="s">
        <v>237</v>
      </c>
      <c r="D77" t="s">
        <v>28</v>
      </c>
      <c r="E77" t="s">
        <v>29</v>
      </c>
      <c r="F77">
        <v>24</v>
      </c>
      <c r="G77" t="s">
        <v>51</v>
      </c>
      <c r="H77" t="s">
        <v>52</v>
      </c>
      <c r="I77" t="s">
        <v>51</v>
      </c>
      <c r="J77" t="s">
        <v>75</v>
      </c>
      <c r="K77">
        <v>2</v>
      </c>
      <c r="L77">
        <v>17710</v>
      </c>
      <c r="M77">
        <v>20</v>
      </c>
      <c r="N77">
        <v>7084</v>
      </c>
      <c r="O77">
        <v>5100.4799999999996</v>
      </c>
      <c r="P77">
        <v>267</v>
      </c>
      <c r="Q77">
        <v>33703.480000000003</v>
      </c>
      <c r="R77" t="s">
        <v>33</v>
      </c>
      <c r="S77" t="s">
        <v>34</v>
      </c>
      <c r="T77" t="s">
        <v>46</v>
      </c>
      <c r="U77" t="s">
        <v>36</v>
      </c>
      <c r="V77" t="s">
        <v>37</v>
      </c>
      <c r="W77">
        <v>1</v>
      </c>
      <c r="X77" t="s">
        <v>38</v>
      </c>
      <c r="Y77">
        <v>1</v>
      </c>
      <c r="Z77" t="s">
        <v>58</v>
      </c>
    </row>
    <row r="78" spans="1:26" x14ac:dyDescent="0.35">
      <c r="A78" t="s">
        <v>238</v>
      </c>
      <c r="B78" s="2">
        <v>45943</v>
      </c>
      <c r="C78" t="s">
        <v>239</v>
      </c>
      <c r="D78" t="s">
        <v>108</v>
      </c>
      <c r="E78" t="s">
        <v>29</v>
      </c>
      <c r="F78">
        <v>45</v>
      </c>
      <c r="G78" t="s">
        <v>44</v>
      </c>
      <c r="H78" t="s">
        <v>31</v>
      </c>
      <c r="I78" t="s">
        <v>44</v>
      </c>
      <c r="J78" t="s">
        <v>69</v>
      </c>
      <c r="K78">
        <v>5</v>
      </c>
      <c r="L78">
        <v>24572</v>
      </c>
      <c r="M78">
        <v>10</v>
      </c>
      <c r="N78">
        <v>12286</v>
      </c>
      <c r="O78">
        <v>19903.32</v>
      </c>
      <c r="P78">
        <v>152</v>
      </c>
      <c r="Q78">
        <v>130629.32</v>
      </c>
      <c r="R78" t="s">
        <v>83</v>
      </c>
      <c r="S78" t="s">
        <v>34</v>
      </c>
      <c r="T78" t="s">
        <v>95</v>
      </c>
      <c r="U78" t="s">
        <v>96</v>
      </c>
      <c r="V78" t="s">
        <v>57</v>
      </c>
      <c r="W78">
        <v>5</v>
      </c>
      <c r="X78" t="s">
        <v>47</v>
      </c>
      <c r="Y78">
        <v>5</v>
      </c>
      <c r="Z78" t="s">
        <v>91</v>
      </c>
    </row>
    <row r="79" spans="1:26" x14ac:dyDescent="0.35">
      <c r="A79" t="s">
        <v>240</v>
      </c>
      <c r="B79" s="2">
        <v>45879</v>
      </c>
      <c r="C79" t="s">
        <v>241</v>
      </c>
      <c r="D79" t="s">
        <v>66</v>
      </c>
      <c r="E79" t="s">
        <v>29</v>
      </c>
      <c r="F79">
        <v>47</v>
      </c>
      <c r="G79" t="s">
        <v>44</v>
      </c>
      <c r="H79" t="s">
        <v>31</v>
      </c>
      <c r="I79" t="s">
        <v>44</v>
      </c>
      <c r="J79" t="s">
        <v>62</v>
      </c>
      <c r="K79">
        <v>3</v>
      </c>
      <c r="L79">
        <v>49144</v>
      </c>
      <c r="M79">
        <v>15</v>
      </c>
      <c r="N79">
        <v>22114.799999999999</v>
      </c>
      <c r="O79">
        <v>22557.1</v>
      </c>
      <c r="P79">
        <v>324</v>
      </c>
      <c r="Q79">
        <v>148198.29999999999</v>
      </c>
      <c r="R79" t="s">
        <v>45</v>
      </c>
      <c r="S79" t="s">
        <v>34</v>
      </c>
      <c r="T79" t="s">
        <v>103</v>
      </c>
      <c r="U79" t="s">
        <v>103</v>
      </c>
      <c r="V79" t="s">
        <v>57</v>
      </c>
      <c r="W79">
        <v>2</v>
      </c>
      <c r="X79" t="s">
        <v>47</v>
      </c>
      <c r="Y79">
        <v>4</v>
      </c>
      <c r="Z79" t="s">
        <v>58</v>
      </c>
    </row>
    <row r="80" spans="1:26" x14ac:dyDescent="0.35">
      <c r="A80" t="s">
        <v>242</v>
      </c>
      <c r="B80" s="2">
        <v>45847</v>
      </c>
      <c r="C80" t="s">
        <v>243</v>
      </c>
      <c r="D80" t="s">
        <v>73</v>
      </c>
      <c r="E80" t="s">
        <v>29</v>
      </c>
      <c r="F80">
        <v>56</v>
      </c>
      <c r="G80" t="s">
        <v>74</v>
      </c>
      <c r="H80" t="s">
        <v>31</v>
      </c>
      <c r="I80" t="s">
        <v>74</v>
      </c>
      <c r="J80" t="s">
        <v>69</v>
      </c>
      <c r="K80">
        <v>3</v>
      </c>
      <c r="L80">
        <v>38503</v>
      </c>
      <c r="M80">
        <v>15</v>
      </c>
      <c r="N80">
        <v>17326.349999999999</v>
      </c>
      <c r="O80">
        <v>17672.88</v>
      </c>
      <c r="P80">
        <v>380</v>
      </c>
      <c r="Q80">
        <v>116235.53</v>
      </c>
      <c r="R80" t="s">
        <v>33</v>
      </c>
      <c r="S80" t="s">
        <v>63</v>
      </c>
      <c r="T80" t="s">
        <v>76</v>
      </c>
      <c r="U80" t="s">
        <v>77</v>
      </c>
      <c r="V80" t="s">
        <v>57</v>
      </c>
      <c r="W80">
        <v>7</v>
      </c>
      <c r="X80" t="s">
        <v>38</v>
      </c>
      <c r="Y80">
        <v>5</v>
      </c>
      <c r="Z80" t="s">
        <v>47</v>
      </c>
    </row>
    <row r="81" spans="1:26" x14ac:dyDescent="0.35">
      <c r="A81" t="s">
        <v>244</v>
      </c>
      <c r="B81" s="2">
        <v>45804</v>
      </c>
      <c r="C81" t="s">
        <v>245</v>
      </c>
      <c r="D81" t="s">
        <v>73</v>
      </c>
      <c r="E81" t="s">
        <v>29</v>
      </c>
      <c r="F81">
        <v>28</v>
      </c>
      <c r="G81" t="s">
        <v>90</v>
      </c>
      <c r="H81" t="s">
        <v>31</v>
      </c>
      <c r="I81" t="s">
        <v>90</v>
      </c>
      <c r="J81" t="s">
        <v>125</v>
      </c>
      <c r="K81">
        <v>5</v>
      </c>
      <c r="L81">
        <v>39230</v>
      </c>
      <c r="M81">
        <v>20</v>
      </c>
      <c r="N81">
        <v>39230</v>
      </c>
      <c r="O81">
        <v>28245.599999999999</v>
      </c>
      <c r="P81">
        <v>225</v>
      </c>
      <c r="Q81">
        <v>185390.6</v>
      </c>
      <c r="R81" t="s">
        <v>83</v>
      </c>
      <c r="S81" t="s">
        <v>34</v>
      </c>
      <c r="T81" t="s">
        <v>55</v>
      </c>
      <c r="U81" t="s">
        <v>56</v>
      </c>
      <c r="V81" t="s">
        <v>57</v>
      </c>
      <c r="W81">
        <v>4</v>
      </c>
      <c r="X81" t="s">
        <v>47</v>
      </c>
      <c r="Y81">
        <v>2</v>
      </c>
      <c r="Z81" t="s">
        <v>91</v>
      </c>
    </row>
    <row r="82" spans="1:26" x14ac:dyDescent="0.35">
      <c r="A82" t="s">
        <v>246</v>
      </c>
      <c r="B82" s="2">
        <v>45965</v>
      </c>
      <c r="C82" t="s">
        <v>247</v>
      </c>
      <c r="D82" t="s">
        <v>61</v>
      </c>
      <c r="E82" t="s">
        <v>29</v>
      </c>
      <c r="F82">
        <v>43</v>
      </c>
      <c r="G82" t="s">
        <v>99</v>
      </c>
      <c r="H82" t="s">
        <v>52</v>
      </c>
      <c r="I82" t="s">
        <v>99</v>
      </c>
      <c r="J82" t="s">
        <v>62</v>
      </c>
      <c r="K82">
        <v>5</v>
      </c>
      <c r="L82">
        <v>2002</v>
      </c>
      <c r="M82">
        <v>5</v>
      </c>
      <c r="N82">
        <v>500.5</v>
      </c>
      <c r="O82">
        <v>1711.71</v>
      </c>
      <c r="P82">
        <v>358</v>
      </c>
      <c r="Q82">
        <v>11579.21</v>
      </c>
      <c r="R82" t="s">
        <v>54</v>
      </c>
      <c r="S82" t="s">
        <v>34</v>
      </c>
      <c r="T82" t="s">
        <v>35</v>
      </c>
      <c r="U82" t="s">
        <v>36</v>
      </c>
      <c r="V82" t="s">
        <v>37</v>
      </c>
      <c r="W82">
        <v>3</v>
      </c>
      <c r="X82" t="s">
        <v>38</v>
      </c>
      <c r="Y82">
        <v>4</v>
      </c>
      <c r="Z82" t="s">
        <v>58</v>
      </c>
    </row>
    <row r="83" spans="1:26" x14ac:dyDescent="0.35">
      <c r="A83" t="s">
        <v>248</v>
      </c>
      <c r="B83" s="2">
        <v>45886</v>
      </c>
      <c r="C83" t="s">
        <v>249</v>
      </c>
      <c r="D83" t="s">
        <v>111</v>
      </c>
      <c r="E83" t="s">
        <v>43</v>
      </c>
      <c r="F83">
        <v>19</v>
      </c>
      <c r="G83" t="s">
        <v>44</v>
      </c>
      <c r="H83" t="s">
        <v>31</v>
      </c>
      <c r="I83" t="s">
        <v>44</v>
      </c>
      <c r="J83" t="s">
        <v>201</v>
      </c>
      <c r="K83">
        <v>2</v>
      </c>
      <c r="L83">
        <v>44220</v>
      </c>
      <c r="M83">
        <v>15</v>
      </c>
      <c r="N83">
        <v>13266</v>
      </c>
      <c r="O83">
        <v>13531.32</v>
      </c>
      <c r="P83">
        <v>258</v>
      </c>
      <c r="Q83">
        <v>88963.32</v>
      </c>
      <c r="R83" t="s">
        <v>54</v>
      </c>
      <c r="S83" t="s">
        <v>63</v>
      </c>
      <c r="T83" t="s">
        <v>46</v>
      </c>
      <c r="U83" t="s">
        <v>36</v>
      </c>
      <c r="V83" t="s">
        <v>37</v>
      </c>
      <c r="W83">
        <v>7</v>
      </c>
      <c r="X83" t="s">
        <v>47</v>
      </c>
      <c r="Y83">
        <v>2</v>
      </c>
      <c r="Z83" t="s">
        <v>47</v>
      </c>
    </row>
    <row r="84" spans="1:26" x14ac:dyDescent="0.35">
      <c r="A84" t="s">
        <v>250</v>
      </c>
      <c r="B84" s="2">
        <v>45857</v>
      </c>
      <c r="C84" t="s">
        <v>251</v>
      </c>
      <c r="D84" t="s">
        <v>89</v>
      </c>
      <c r="E84" t="s">
        <v>29</v>
      </c>
      <c r="F84">
        <v>39</v>
      </c>
      <c r="G84" t="s">
        <v>90</v>
      </c>
      <c r="H84" t="s">
        <v>31</v>
      </c>
      <c r="I84" t="s">
        <v>90</v>
      </c>
      <c r="J84" t="s">
        <v>150</v>
      </c>
      <c r="K84">
        <v>1</v>
      </c>
      <c r="L84">
        <v>41458</v>
      </c>
      <c r="M84">
        <v>10</v>
      </c>
      <c r="N84">
        <v>4145.8</v>
      </c>
      <c r="O84">
        <v>6716.2</v>
      </c>
      <c r="P84">
        <v>255</v>
      </c>
      <c r="Q84">
        <v>44283.4</v>
      </c>
      <c r="R84" t="s">
        <v>54</v>
      </c>
      <c r="S84" t="s">
        <v>34</v>
      </c>
      <c r="T84" t="s">
        <v>84</v>
      </c>
      <c r="U84" t="s">
        <v>85</v>
      </c>
      <c r="V84" t="s">
        <v>86</v>
      </c>
      <c r="W84">
        <v>9</v>
      </c>
      <c r="X84" t="s">
        <v>47</v>
      </c>
      <c r="Y84">
        <v>2</v>
      </c>
      <c r="Z84" t="s">
        <v>47</v>
      </c>
    </row>
    <row r="85" spans="1:26" x14ac:dyDescent="0.35">
      <c r="A85" t="s">
        <v>252</v>
      </c>
      <c r="B85" s="2">
        <v>46114</v>
      </c>
      <c r="C85" t="s">
        <v>253</v>
      </c>
      <c r="D85" t="s">
        <v>28</v>
      </c>
      <c r="E85" t="s">
        <v>43</v>
      </c>
      <c r="F85">
        <v>28</v>
      </c>
      <c r="G85" t="s">
        <v>134</v>
      </c>
      <c r="H85" t="s">
        <v>31</v>
      </c>
      <c r="I85" t="s">
        <v>134</v>
      </c>
      <c r="J85" t="s">
        <v>102</v>
      </c>
      <c r="K85">
        <v>4</v>
      </c>
      <c r="L85">
        <v>15002</v>
      </c>
      <c r="M85">
        <v>20</v>
      </c>
      <c r="N85">
        <v>12001.6</v>
      </c>
      <c r="O85">
        <v>8641.15</v>
      </c>
      <c r="P85">
        <v>259</v>
      </c>
      <c r="Q85">
        <v>56906.55</v>
      </c>
      <c r="R85" t="s">
        <v>33</v>
      </c>
      <c r="S85" t="s">
        <v>63</v>
      </c>
      <c r="T85" t="s">
        <v>84</v>
      </c>
      <c r="U85" t="s">
        <v>85</v>
      </c>
      <c r="V85" t="s">
        <v>86</v>
      </c>
      <c r="W85">
        <v>1</v>
      </c>
      <c r="X85" t="s">
        <v>38</v>
      </c>
      <c r="Y85">
        <v>3</v>
      </c>
      <c r="Z85" t="s">
        <v>91</v>
      </c>
    </row>
    <row r="86" spans="1:26" x14ac:dyDescent="0.35">
      <c r="A86" t="s">
        <v>254</v>
      </c>
      <c r="B86" s="2">
        <v>45908</v>
      </c>
      <c r="C86" t="s">
        <v>255</v>
      </c>
      <c r="D86" t="s">
        <v>89</v>
      </c>
      <c r="E86" t="s">
        <v>43</v>
      </c>
      <c r="F86">
        <v>29</v>
      </c>
      <c r="G86" t="s">
        <v>90</v>
      </c>
      <c r="H86" t="s">
        <v>31</v>
      </c>
      <c r="I86" t="s">
        <v>90</v>
      </c>
      <c r="J86" t="s">
        <v>32</v>
      </c>
      <c r="K86">
        <v>3</v>
      </c>
      <c r="L86">
        <v>27664</v>
      </c>
      <c r="M86">
        <v>10</v>
      </c>
      <c r="N86">
        <v>8299.2000000000007</v>
      </c>
      <c r="O86">
        <v>13444.7</v>
      </c>
      <c r="P86">
        <v>52</v>
      </c>
      <c r="Q86">
        <v>88189.5</v>
      </c>
      <c r="R86" t="s">
        <v>54</v>
      </c>
      <c r="S86" t="s">
        <v>34</v>
      </c>
      <c r="T86" t="s">
        <v>55</v>
      </c>
      <c r="U86" t="s">
        <v>56</v>
      </c>
      <c r="V86" t="s">
        <v>57</v>
      </c>
      <c r="W86">
        <v>4</v>
      </c>
      <c r="X86" t="s">
        <v>47</v>
      </c>
      <c r="Y86">
        <v>3</v>
      </c>
      <c r="Z86" t="s">
        <v>58</v>
      </c>
    </row>
    <row r="87" spans="1:26" x14ac:dyDescent="0.35">
      <c r="A87" t="s">
        <v>256</v>
      </c>
      <c r="B87" s="2">
        <v>45809</v>
      </c>
      <c r="C87" t="s">
        <v>257</v>
      </c>
      <c r="D87" t="s">
        <v>28</v>
      </c>
      <c r="E87" t="s">
        <v>29</v>
      </c>
      <c r="F87">
        <v>23</v>
      </c>
      <c r="G87" t="s">
        <v>74</v>
      </c>
      <c r="H87" t="s">
        <v>31</v>
      </c>
      <c r="I87" t="s">
        <v>74</v>
      </c>
      <c r="J87" t="s">
        <v>53</v>
      </c>
      <c r="K87">
        <v>1</v>
      </c>
      <c r="L87">
        <v>23710</v>
      </c>
      <c r="M87">
        <v>5</v>
      </c>
      <c r="N87">
        <v>1185.5</v>
      </c>
      <c r="O87">
        <v>4054.41</v>
      </c>
      <c r="P87">
        <v>33</v>
      </c>
      <c r="Q87">
        <v>26611.91</v>
      </c>
      <c r="R87" t="s">
        <v>83</v>
      </c>
      <c r="S87" t="s">
        <v>63</v>
      </c>
      <c r="T87" t="s">
        <v>46</v>
      </c>
      <c r="U87" t="s">
        <v>36</v>
      </c>
      <c r="V87" t="s">
        <v>37</v>
      </c>
      <c r="W87">
        <v>1</v>
      </c>
      <c r="X87" t="s">
        <v>38</v>
      </c>
      <c r="Y87">
        <v>1</v>
      </c>
      <c r="Z87" t="s">
        <v>58</v>
      </c>
    </row>
    <row r="88" spans="1:26" x14ac:dyDescent="0.35">
      <c r="A88" t="s">
        <v>258</v>
      </c>
      <c r="B88" s="2">
        <v>45761</v>
      </c>
      <c r="C88" t="s">
        <v>259</v>
      </c>
      <c r="D88" t="s">
        <v>61</v>
      </c>
      <c r="E88" t="s">
        <v>29</v>
      </c>
      <c r="F88">
        <v>50</v>
      </c>
      <c r="G88" t="s">
        <v>134</v>
      </c>
      <c r="H88" t="s">
        <v>31</v>
      </c>
      <c r="I88" t="s">
        <v>134</v>
      </c>
      <c r="J88" t="s">
        <v>62</v>
      </c>
      <c r="K88">
        <v>5</v>
      </c>
      <c r="L88">
        <v>2722</v>
      </c>
      <c r="M88">
        <v>5</v>
      </c>
      <c r="N88">
        <v>680.5</v>
      </c>
      <c r="O88">
        <v>2327.31</v>
      </c>
      <c r="P88">
        <v>444</v>
      </c>
      <c r="Q88">
        <v>15700.81</v>
      </c>
      <c r="R88" t="s">
        <v>45</v>
      </c>
      <c r="S88" t="s">
        <v>34</v>
      </c>
      <c r="T88" t="s">
        <v>46</v>
      </c>
      <c r="U88" t="s">
        <v>36</v>
      </c>
      <c r="V88" t="s">
        <v>37</v>
      </c>
      <c r="W88">
        <v>3</v>
      </c>
      <c r="X88" t="s">
        <v>47</v>
      </c>
      <c r="Y88">
        <v>1</v>
      </c>
      <c r="Z88" t="s">
        <v>58</v>
      </c>
    </row>
    <row r="89" spans="1:26" x14ac:dyDescent="0.35">
      <c r="A89" t="s">
        <v>260</v>
      </c>
      <c r="B89" s="2">
        <v>46061</v>
      </c>
      <c r="C89" t="s">
        <v>245</v>
      </c>
      <c r="D89" t="s">
        <v>66</v>
      </c>
      <c r="E89" t="s">
        <v>43</v>
      </c>
      <c r="F89">
        <v>53</v>
      </c>
      <c r="G89" t="s">
        <v>74</v>
      </c>
      <c r="H89" t="s">
        <v>31</v>
      </c>
      <c r="I89" t="s">
        <v>74</v>
      </c>
      <c r="J89" t="s">
        <v>125</v>
      </c>
      <c r="K89">
        <v>3</v>
      </c>
      <c r="L89">
        <v>26078</v>
      </c>
      <c r="M89">
        <v>10</v>
      </c>
      <c r="N89">
        <v>7823.4</v>
      </c>
      <c r="O89">
        <v>12673.91</v>
      </c>
      <c r="P89">
        <v>236</v>
      </c>
      <c r="Q89">
        <v>83320.509999999995</v>
      </c>
      <c r="R89" t="s">
        <v>45</v>
      </c>
      <c r="S89" t="s">
        <v>34</v>
      </c>
      <c r="T89" t="s">
        <v>46</v>
      </c>
      <c r="U89" t="s">
        <v>36</v>
      </c>
      <c r="V89" t="s">
        <v>37</v>
      </c>
      <c r="W89">
        <v>5</v>
      </c>
      <c r="X89" t="s">
        <v>47</v>
      </c>
      <c r="Y89">
        <v>5</v>
      </c>
      <c r="Z89" t="s">
        <v>58</v>
      </c>
    </row>
    <row r="90" spans="1:26" x14ac:dyDescent="0.35">
      <c r="A90" t="s">
        <v>261</v>
      </c>
      <c r="B90" s="2">
        <v>46053</v>
      </c>
      <c r="C90" t="s">
        <v>262</v>
      </c>
      <c r="D90" t="s">
        <v>61</v>
      </c>
      <c r="E90" t="s">
        <v>29</v>
      </c>
      <c r="F90">
        <v>56</v>
      </c>
      <c r="G90" t="s">
        <v>30</v>
      </c>
      <c r="H90" t="s">
        <v>31</v>
      </c>
      <c r="I90" t="s">
        <v>30</v>
      </c>
      <c r="J90" t="s">
        <v>75</v>
      </c>
      <c r="K90">
        <v>3</v>
      </c>
      <c r="L90">
        <v>15789</v>
      </c>
      <c r="M90">
        <v>15</v>
      </c>
      <c r="N90">
        <v>7105.05</v>
      </c>
      <c r="O90">
        <v>7247.15</v>
      </c>
      <c r="P90">
        <v>301</v>
      </c>
      <c r="Q90">
        <v>47810.1</v>
      </c>
      <c r="R90" t="s">
        <v>83</v>
      </c>
      <c r="S90" t="s">
        <v>34</v>
      </c>
      <c r="T90" t="s">
        <v>103</v>
      </c>
      <c r="U90" t="s">
        <v>103</v>
      </c>
      <c r="V90" t="s">
        <v>57</v>
      </c>
      <c r="W90">
        <v>4</v>
      </c>
      <c r="X90" t="s">
        <v>38</v>
      </c>
      <c r="Y90">
        <v>3</v>
      </c>
      <c r="Z90" t="s">
        <v>47</v>
      </c>
    </row>
    <row r="91" spans="1:26" x14ac:dyDescent="0.35">
      <c r="A91" t="s">
        <v>263</v>
      </c>
      <c r="B91" s="2">
        <v>45968</v>
      </c>
      <c r="C91" t="s">
        <v>264</v>
      </c>
      <c r="D91" t="s">
        <v>28</v>
      </c>
      <c r="E91" t="s">
        <v>29</v>
      </c>
      <c r="F91">
        <v>32</v>
      </c>
      <c r="G91" t="s">
        <v>139</v>
      </c>
      <c r="H91" t="s">
        <v>31</v>
      </c>
      <c r="I91" t="s">
        <v>139</v>
      </c>
      <c r="J91" t="s">
        <v>125</v>
      </c>
      <c r="K91">
        <v>2</v>
      </c>
      <c r="L91">
        <v>23965</v>
      </c>
      <c r="M91">
        <v>20</v>
      </c>
      <c r="N91">
        <v>9586</v>
      </c>
      <c r="O91">
        <v>6901.92</v>
      </c>
      <c r="P91">
        <v>167</v>
      </c>
      <c r="Q91">
        <v>45412.92</v>
      </c>
      <c r="R91" t="s">
        <v>83</v>
      </c>
      <c r="S91" t="s">
        <v>63</v>
      </c>
      <c r="T91" t="s">
        <v>76</v>
      </c>
      <c r="U91" t="s">
        <v>77</v>
      </c>
      <c r="V91" t="s">
        <v>57</v>
      </c>
      <c r="W91">
        <v>1</v>
      </c>
      <c r="X91" t="s">
        <v>47</v>
      </c>
      <c r="Y91">
        <v>1</v>
      </c>
      <c r="Z91" t="s">
        <v>47</v>
      </c>
    </row>
    <row r="92" spans="1:26" x14ac:dyDescent="0.35">
      <c r="A92" t="s">
        <v>265</v>
      </c>
      <c r="B92" s="2">
        <v>45897</v>
      </c>
      <c r="C92" t="s">
        <v>266</v>
      </c>
      <c r="D92" t="s">
        <v>73</v>
      </c>
      <c r="E92" t="s">
        <v>43</v>
      </c>
      <c r="F92">
        <v>34</v>
      </c>
      <c r="G92" t="s">
        <v>99</v>
      </c>
      <c r="H92" t="s">
        <v>52</v>
      </c>
      <c r="I92" t="s">
        <v>99</v>
      </c>
      <c r="J92" t="s">
        <v>69</v>
      </c>
      <c r="K92">
        <v>1</v>
      </c>
      <c r="L92">
        <v>29036</v>
      </c>
      <c r="M92">
        <v>10</v>
      </c>
      <c r="N92">
        <v>2903.6</v>
      </c>
      <c r="O92">
        <v>4703.83</v>
      </c>
      <c r="P92">
        <v>336</v>
      </c>
      <c r="Q92">
        <v>31172.23</v>
      </c>
      <c r="R92" t="s">
        <v>45</v>
      </c>
      <c r="S92" t="s">
        <v>63</v>
      </c>
      <c r="T92" t="s">
        <v>103</v>
      </c>
      <c r="U92" t="s">
        <v>103</v>
      </c>
      <c r="V92" t="s">
        <v>57</v>
      </c>
      <c r="W92">
        <v>7</v>
      </c>
      <c r="X92" t="s">
        <v>47</v>
      </c>
      <c r="Y92">
        <v>2</v>
      </c>
      <c r="Z92" t="s">
        <v>39</v>
      </c>
    </row>
    <row r="93" spans="1:26" x14ac:dyDescent="0.35">
      <c r="A93" t="s">
        <v>267</v>
      </c>
      <c r="B93" s="2">
        <v>45867</v>
      </c>
      <c r="C93" t="s">
        <v>268</v>
      </c>
      <c r="D93" t="s">
        <v>66</v>
      </c>
      <c r="E93" t="s">
        <v>29</v>
      </c>
      <c r="F93">
        <v>55</v>
      </c>
      <c r="G93" t="s">
        <v>90</v>
      </c>
      <c r="H93" t="s">
        <v>31</v>
      </c>
      <c r="I93" t="s">
        <v>90</v>
      </c>
      <c r="J93" t="s">
        <v>201</v>
      </c>
      <c r="K93">
        <v>4</v>
      </c>
      <c r="L93">
        <v>24259</v>
      </c>
      <c r="M93">
        <v>20</v>
      </c>
      <c r="N93">
        <v>19407.2</v>
      </c>
      <c r="O93">
        <v>13973.18</v>
      </c>
      <c r="P93">
        <v>445</v>
      </c>
      <c r="Q93">
        <v>92046.98</v>
      </c>
      <c r="R93" t="s">
        <v>45</v>
      </c>
      <c r="S93" t="s">
        <v>63</v>
      </c>
      <c r="T93" t="s">
        <v>46</v>
      </c>
      <c r="U93" t="s">
        <v>36</v>
      </c>
      <c r="V93" t="s">
        <v>37</v>
      </c>
      <c r="W93">
        <v>1</v>
      </c>
      <c r="X93" t="s">
        <v>38</v>
      </c>
      <c r="Y93">
        <v>5</v>
      </c>
      <c r="Z93" t="s">
        <v>91</v>
      </c>
    </row>
    <row r="94" spans="1:26" x14ac:dyDescent="0.35">
      <c r="A94" t="s">
        <v>269</v>
      </c>
      <c r="B94" s="2">
        <v>45865</v>
      </c>
      <c r="C94" t="s">
        <v>270</v>
      </c>
      <c r="D94" t="s">
        <v>28</v>
      </c>
      <c r="E94" t="s">
        <v>43</v>
      </c>
      <c r="F94">
        <v>55</v>
      </c>
      <c r="G94" t="s">
        <v>30</v>
      </c>
      <c r="H94" t="s">
        <v>31</v>
      </c>
      <c r="I94" t="s">
        <v>30</v>
      </c>
      <c r="J94" t="s">
        <v>53</v>
      </c>
      <c r="K94">
        <v>4</v>
      </c>
      <c r="L94">
        <v>27999</v>
      </c>
      <c r="M94">
        <v>0</v>
      </c>
      <c r="N94">
        <v>0</v>
      </c>
      <c r="O94">
        <v>20159.28</v>
      </c>
      <c r="P94">
        <v>169</v>
      </c>
      <c r="Q94">
        <v>132324.28</v>
      </c>
      <c r="R94" t="s">
        <v>33</v>
      </c>
      <c r="S94" t="s">
        <v>63</v>
      </c>
      <c r="T94" t="s">
        <v>84</v>
      </c>
      <c r="U94" t="s">
        <v>85</v>
      </c>
      <c r="V94" t="s">
        <v>86</v>
      </c>
      <c r="W94">
        <v>8</v>
      </c>
      <c r="X94" t="s">
        <v>47</v>
      </c>
      <c r="Y94">
        <v>2</v>
      </c>
      <c r="Z94" t="s">
        <v>91</v>
      </c>
    </row>
    <row r="95" spans="1:26" x14ac:dyDescent="0.35">
      <c r="A95" t="s">
        <v>271</v>
      </c>
      <c r="B95" s="2">
        <v>45865</v>
      </c>
      <c r="C95" t="s">
        <v>107</v>
      </c>
      <c r="D95" t="s">
        <v>66</v>
      </c>
      <c r="E95" t="s">
        <v>29</v>
      </c>
      <c r="F95">
        <v>54</v>
      </c>
      <c r="G95" t="s">
        <v>134</v>
      </c>
      <c r="H95" t="s">
        <v>31</v>
      </c>
      <c r="I95" t="s">
        <v>134</v>
      </c>
      <c r="J95" t="s">
        <v>32</v>
      </c>
      <c r="K95">
        <v>5</v>
      </c>
      <c r="L95">
        <v>44136</v>
      </c>
      <c r="M95">
        <v>10</v>
      </c>
      <c r="N95">
        <v>22068</v>
      </c>
      <c r="O95">
        <v>35750.160000000003</v>
      </c>
      <c r="P95">
        <v>127</v>
      </c>
      <c r="Q95">
        <v>234489.16</v>
      </c>
      <c r="R95" t="s">
        <v>45</v>
      </c>
      <c r="S95" t="s">
        <v>34</v>
      </c>
      <c r="T95" t="s">
        <v>46</v>
      </c>
      <c r="U95" t="s">
        <v>36</v>
      </c>
      <c r="V95" t="s">
        <v>37</v>
      </c>
      <c r="W95">
        <v>8</v>
      </c>
      <c r="X95" t="s">
        <v>38</v>
      </c>
      <c r="Y95">
        <v>5</v>
      </c>
      <c r="Z95" t="s">
        <v>47</v>
      </c>
    </row>
    <row r="96" spans="1:26" x14ac:dyDescent="0.35">
      <c r="A96" t="s">
        <v>272</v>
      </c>
      <c r="B96" s="2">
        <v>46031</v>
      </c>
      <c r="C96" t="s">
        <v>273</v>
      </c>
      <c r="D96" t="s">
        <v>111</v>
      </c>
      <c r="E96" t="s">
        <v>43</v>
      </c>
      <c r="F96">
        <v>55</v>
      </c>
      <c r="G96" t="s">
        <v>90</v>
      </c>
      <c r="H96" t="s">
        <v>31</v>
      </c>
      <c r="I96" t="s">
        <v>90</v>
      </c>
      <c r="J96" t="s">
        <v>53</v>
      </c>
      <c r="K96">
        <v>5</v>
      </c>
      <c r="L96">
        <v>34596</v>
      </c>
      <c r="M96">
        <v>15</v>
      </c>
      <c r="N96">
        <v>25947</v>
      </c>
      <c r="O96">
        <v>26465.94</v>
      </c>
      <c r="P96">
        <v>316</v>
      </c>
      <c r="Q96">
        <v>173814.94</v>
      </c>
      <c r="R96" t="s">
        <v>54</v>
      </c>
      <c r="S96" t="s">
        <v>63</v>
      </c>
      <c r="T96" t="s">
        <v>35</v>
      </c>
      <c r="U96" t="s">
        <v>36</v>
      </c>
      <c r="V96" t="s">
        <v>37</v>
      </c>
      <c r="W96">
        <v>7</v>
      </c>
      <c r="X96" t="s">
        <v>38</v>
      </c>
      <c r="Y96">
        <v>1</v>
      </c>
      <c r="Z96" t="s">
        <v>47</v>
      </c>
    </row>
    <row r="97" spans="1:26" x14ac:dyDescent="0.35">
      <c r="A97" t="s">
        <v>274</v>
      </c>
      <c r="B97" s="2">
        <v>45762</v>
      </c>
      <c r="C97" t="s">
        <v>275</v>
      </c>
      <c r="D97" t="s">
        <v>80</v>
      </c>
      <c r="E97" t="s">
        <v>29</v>
      </c>
      <c r="F97">
        <v>51</v>
      </c>
      <c r="G97" t="s">
        <v>90</v>
      </c>
      <c r="H97" t="s">
        <v>31</v>
      </c>
      <c r="I97" t="s">
        <v>90</v>
      </c>
      <c r="J97" t="s">
        <v>62</v>
      </c>
      <c r="K97">
        <v>1</v>
      </c>
      <c r="L97">
        <v>30323</v>
      </c>
      <c r="M97">
        <v>15</v>
      </c>
      <c r="N97">
        <v>4548.45</v>
      </c>
      <c r="O97">
        <v>4639.42</v>
      </c>
      <c r="P97">
        <v>45</v>
      </c>
      <c r="Q97">
        <v>30458.97</v>
      </c>
      <c r="R97" t="s">
        <v>83</v>
      </c>
      <c r="S97" t="s">
        <v>63</v>
      </c>
      <c r="T97" t="s">
        <v>46</v>
      </c>
      <c r="U97" t="s">
        <v>36</v>
      </c>
      <c r="V97" t="s">
        <v>37</v>
      </c>
      <c r="W97">
        <v>1</v>
      </c>
      <c r="X97" t="s">
        <v>47</v>
      </c>
      <c r="Y97">
        <v>4</v>
      </c>
      <c r="Z97" t="s">
        <v>58</v>
      </c>
    </row>
    <row r="98" spans="1:26" x14ac:dyDescent="0.35">
      <c r="A98" t="s">
        <v>276</v>
      </c>
      <c r="B98" s="2">
        <v>46001</v>
      </c>
      <c r="C98" t="s">
        <v>277</v>
      </c>
      <c r="D98" t="s">
        <v>66</v>
      </c>
      <c r="E98" t="s">
        <v>29</v>
      </c>
      <c r="F98">
        <v>27</v>
      </c>
      <c r="G98" t="s">
        <v>139</v>
      </c>
      <c r="H98" t="s">
        <v>31</v>
      </c>
      <c r="I98" t="s">
        <v>139</v>
      </c>
      <c r="J98" t="s">
        <v>102</v>
      </c>
      <c r="K98">
        <v>4</v>
      </c>
      <c r="L98">
        <v>14331</v>
      </c>
      <c r="M98">
        <v>0</v>
      </c>
      <c r="N98">
        <v>0</v>
      </c>
      <c r="O98">
        <v>10318.32</v>
      </c>
      <c r="P98">
        <v>41</v>
      </c>
      <c r="Q98">
        <v>67683.320000000007</v>
      </c>
      <c r="R98" t="s">
        <v>83</v>
      </c>
      <c r="S98" t="s">
        <v>34</v>
      </c>
      <c r="T98" t="s">
        <v>95</v>
      </c>
      <c r="U98" t="s">
        <v>96</v>
      </c>
      <c r="V98" t="s">
        <v>57</v>
      </c>
      <c r="W98">
        <v>1</v>
      </c>
      <c r="X98" t="s">
        <v>47</v>
      </c>
      <c r="Y98">
        <v>4</v>
      </c>
      <c r="Z98" t="s">
        <v>39</v>
      </c>
    </row>
    <row r="99" spans="1:26" x14ac:dyDescent="0.35">
      <c r="A99" t="s">
        <v>278</v>
      </c>
      <c r="B99" s="2">
        <v>45812</v>
      </c>
      <c r="C99" t="s">
        <v>279</v>
      </c>
      <c r="D99" t="s">
        <v>50</v>
      </c>
      <c r="E99" t="s">
        <v>29</v>
      </c>
      <c r="F99">
        <v>24</v>
      </c>
      <c r="G99" t="s">
        <v>51</v>
      </c>
      <c r="H99" t="s">
        <v>52</v>
      </c>
      <c r="I99" t="s">
        <v>51</v>
      </c>
      <c r="J99" t="s">
        <v>125</v>
      </c>
      <c r="K99">
        <v>3</v>
      </c>
      <c r="L99">
        <v>3679</v>
      </c>
      <c r="M99">
        <v>10</v>
      </c>
      <c r="N99">
        <v>1103.7</v>
      </c>
      <c r="O99">
        <v>1787.99</v>
      </c>
      <c r="P99">
        <v>262</v>
      </c>
      <c r="Q99">
        <v>11983.29</v>
      </c>
      <c r="R99" t="s">
        <v>45</v>
      </c>
      <c r="S99" t="s">
        <v>63</v>
      </c>
      <c r="T99" t="s">
        <v>35</v>
      </c>
      <c r="U99" t="s">
        <v>36</v>
      </c>
      <c r="V99" t="s">
        <v>37</v>
      </c>
      <c r="W99">
        <v>4</v>
      </c>
      <c r="X99" t="s">
        <v>47</v>
      </c>
      <c r="Y99">
        <v>1</v>
      </c>
      <c r="Z99" t="s">
        <v>39</v>
      </c>
    </row>
    <row r="100" spans="1:26" x14ac:dyDescent="0.35">
      <c r="A100" t="s">
        <v>280</v>
      </c>
      <c r="B100" s="2">
        <v>45821</v>
      </c>
      <c r="C100" t="s">
        <v>281</v>
      </c>
      <c r="D100" t="s">
        <v>89</v>
      </c>
      <c r="E100" t="s">
        <v>29</v>
      </c>
      <c r="F100">
        <v>56</v>
      </c>
      <c r="G100" t="s">
        <v>74</v>
      </c>
      <c r="H100" t="s">
        <v>31</v>
      </c>
      <c r="I100" t="s">
        <v>74</v>
      </c>
      <c r="J100" t="s">
        <v>75</v>
      </c>
      <c r="K100">
        <v>3</v>
      </c>
      <c r="L100">
        <v>25123</v>
      </c>
      <c r="M100">
        <v>20</v>
      </c>
      <c r="N100">
        <v>15073.8</v>
      </c>
      <c r="O100">
        <v>10853.14</v>
      </c>
      <c r="P100">
        <v>393</v>
      </c>
      <c r="Q100">
        <v>71541.34</v>
      </c>
      <c r="R100" t="s">
        <v>33</v>
      </c>
      <c r="S100" t="s">
        <v>34</v>
      </c>
      <c r="T100" t="s">
        <v>84</v>
      </c>
      <c r="U100" t="s">
        <v>85</v>
      </c>
      <c r="V100" t="s">
        <v>86</v>
      </c>
      <c r="W100">
        <v>10</v>
      </c>
      <c r="X100" t="s">
        <v>47</v>
      </c>
      <c r="Y100">
        <v>5</v>
      </c>
      <c r="Z100" t="s">
        <v>39</v>
      </c>
    </row>
    <row r="101" spans="1:26" x14ac:dyDescent="0.35">
      <c r="A101" t="s">
        <v>282</v>
      </c>
      <c r="B101" s="2">
        <v>45891</v>
      </c>
      <c r="C101" t="s">
        <v>283</v>
      </c>
      <c r="D101" t="s">
        <v>61</v>
      </c>
      <c r="E101" t="s">
        <v>43</v>
      </c>
      <c r="F101">
        <v>41</v>
      </c>
      <c r="G101" t="s">
        <v>99</v>
      </c>
      <c r="H101" t="s">
        <v>52</v>
      </c>
      <c r="I101" t="s">
        <v>99</v>
      </c>
      <c r="J101" t="s">
        <v>102</v>
      </c>
      <c r="K101">
        <v>4</v>
      </c>
      <c r="L101">
        <v>46566</v>
      </c>
      <c r="M101">
        <v>10</v>
      </c>
      <c r="N101">
        <v>18626.400000000001</v>
      </c>
      <c r="O101">
        <v>30174.77</v>
      </c>
      <c r="P101">
        <v>402</v>
      </c>
      <c r="Q101">
        <v>198214.37</v>
      </c>
      <c r="R101" t="s">
        <v>54</v>
      </c>
      <c r="S101" t="s">
        <v>34</v>
      </c>
      <c r="T101" t="s">
        <v>55</v>
      </c>
      <c r="U101" t="s">
        <v>56</v>
      </c>
      <c r="V101" t="s">
        <v>57</v>
      </c>
      <c r="W101">
        <v>7</v>
      </c>
      <c r="X101" t="s">
        <v>47</v>
      </c>
      <c r="Y101">
        <v>4</v>
      </c>
      <c r="Z101" t="s">
        <v>39</v>
      </c>
    </row>
    <row r="102" spans="1:26" x14ac:dyDescent="0.35">
      <c r="A102" t="s">
        <v>284</v>
      </c>
      <c r="B102" s="2">
        <v>45905</v>
      </c>
      <c r="C102" t="s">
        <v>285</v>
      </c>
      <c r="D102" t="s">
        <v>50</v>
      </c>
      <c r="E102" t="s">
        <v>29</v>
      </c>
      <c r="F102">
        <v>60</v>
      </c>
      <c r="G102" t="s">
        <v>134</v>
      </c>
      <c r="H102" t="s">
        <v>31</v>
      </c>
      <c r="I102" t="s">
        <v>134</v>
      </c>
      <c r="J102" t="s">
        <v>62</v>
      </c>
      <c r="K102">
        <v>1</v>
      </c>
      <c r="L102">
        <v>42289</v>
      </c>
      <c r="M102">
        <v>20</v>
      </c>
      <c r="N102">
        <v>8457.7999999999993</v>
      </c>
      <c r="O102">
        <v>6089.62</v>
      </c>
      <c r="P102">
        <v>250</v>
      </c>
      <c r="Q102">
        <v>40170.82</v>
      </c>
      <c r="R102" t="s">
        <v>45</v>
      </c>
      <c r="S102" t="s">
        <v>63</v>
      </c>
      <c r="T102" t="s">
        <v>103</v>
      </c>
      <c r="U102" t="s">
        <v>103</v>
      </c>
      <c r="V102" t="s">
        <v>57</v>
      </c>
      <c r="W102">
        <v>1</v>
      </c>
      <c r="X102" t="s">
        <v>38</v>
      </c>
      <c r="Y102">
        <v>2</v>
      </c>
      <c r="Z102" t="s">
        <v>47</v>
      </c>
    </row>
    <row r="103" spans="1:26" x14ac:dyDescent="0.35">
      <c r="A103" t="s">
        <v>286</v>
      </c>
      <c r="B103" s="2">
        <v>46108</v>
      </c>
      <c r="C103" t="s">
        <v>287</v>
      </c>
      <c r="D103" t="s">
        <v>89</v>
      </c>
      <c r="E103" t="s">
        <v>29</v>
      </c>
      <c r="F103">
        <v>31</v>
      </c>
      <c r="G103" t="s">
        <v>51</v>
      </c>
      <c r="H103" t="s">
        <v>52</v>
      </c>
      <c r="I103" t="s">
        <v>51</v>
      </c>
      <c r="J103" t="s">
        <v>75</v>
      </c>
      <c r="K103">
        <v>5</v>
      </c>
      <c r="L103">
        <v>4012</v>
      </c>
      <c r="M103">
        <v>0</v>
      </c>
      <c r="N103">
        <v>0</v>
      </c>
      <c r="O103">
        <v>3610.8</v>
      </c>
      <c r="P103">
        <v>329</v>
      </c>
      <c r="Q103">
        <v>23999.8</v>
      </c>
      <c r="R103" t="s">
        <v>83</v>
      </c>
      <c r="S103" t="s">
        <v>63</v>
      </c>
      <c r="T103" t="s">
        <v>84</v>
      </c>
      <c r="U103" t="s">
        <v>85</v>
      </c>
      <c r="V103" t="s">
        <v>86</v>
      </c>
      <c r="W103">
        <v>8</v>
      </c>
      <c r="X103" t="s">
        <v>47</v>
      </c>
      <c r="Y103">
        <v>4</v>
      </c>
      <c r="Z103" t="s">
        <v>39</v>
      </c>
    </row>
    <row r="104" spans="1:26" x14ac:dyDescent="0.35">
      <c r="A104" t="s">
        <v>288</v>
      </c>
      <c r="B104" s="2">
        <v>45793</v>
      </c>
      <c r="C104" t="s">
        <v>289</v>
      </c>
      <c r="D104" t="s">
        <v>61</v>
      </c>
      <c r="E104" t="s">
        <v>29</v>
      </c>
      <c r="F104">
        <v>52</v>
      </c>
      <c r="G104" t="s">
        <v>74</v>
      </c>
      <c r="H104" t="s">
        <v>31</v>
      </c>
      <c r="I104" t="s">
        <v>74</v>
      </c>
      <c r="J104" t="s">
        <v>150</v>
      </c>
      <c r="K104">
        <v>2</v>
      </c>
      <c r="L104">
        <v>30405</v>
      </c>
      <c r="M104">
        <v>0</v>
      </c>
      <c r="N104">
        <v>0</v>
      </c>
      <c r="O104">
        <v>10945.8</v>
      </c>
      <c r="P104">
        <v>301</v>
      </c>
      <c r="Q104">
        <v>72056.800000000003</v>
      </c>
      <c r="R104" t="s">
        <v>33</v>
      </c>
      <c r="S104" t="s">
        <v>63</v>
      </c>
      <c r="T104" t="s">
        <v>76</v>
      </c>
      <c r="U104" t="s">
        <v>77</v>
      </c>
      <c r="V104" t="s">
        <v>57</v>
      </c>
      <c r="W104">
        <v>8</v>
      </c>
      <c r="X104" t="s">
        <v>38</v>
      </c>
      <c r="Y104">
        <v>5</v>
      </c>
      <c r="Z104" t="s">
        <v>58</v>
      </c>
    </row>
    <row r="105" spans="1:26" x14ac:dyDescent="0.35">
      <c r="A105" t="s">
        <v>290</v>
      </c>
      <c r="B105" s="2">
        <v>46023</v>
      </c>
      <c r="C105" t="s">
        <v>291</v>
      </c>
      <c r="D105" t="s">
        <v>108</v>
      </c>
      <c r="E105" t="s">
        <v>29</v>
      </c>
      <c r="F105">
        <v>23</v>
      </c>
      <c r="G105" t="s">
        <v>94</v>
      </c>
      <c r="H105" t="s">
        <v>31</v>
      </c>
      <c r="I105" t="s">
        <v>94</v>
      </c>
      <c r="J105" t="s">
        <v>102</v>
      </c>
      <c r="K105">
        <v>4</v>
      </c>
      <c r="L105">
        <v>19141</v>
      </c>
      <c r="M105">
        <v>20</v>
      </c>
      <c r="N105">
        <v>15312.8</v>
      </c>
      <c r="O105">
        <v>11025.22</v>
      </c>
      <c r="P105">
        <v>482</v>
      </c>
      <c r="Q105">
        <v>72758.42</v>
      </c>
      <c r="R105" t="s">
        <v>83</v>
      </c>
      <c r="S105" t="s">
        <v>34</v>
      </c>
      <c r="T105" t="s">
        <v>103</v>
      </c>
      <c r="U105" t="s">
        <v>103</v>
      </c>
      <c r="V105" t="s">
        <v>57</v>
      </c>
      <c r="W105">
        <v>5</v>
      </c>
      <c r="X105" t="s">
        <v>47</v>
      </c>
      <c r="Y105">
        <v>4</v>
      </c>
      <c r="Z105" t="s">
        <v>47</v>
      </c>
    </row>
    <row r="106" spans="1:26" x14ac:dyDescent="0.35">
      <c r="A106" t="s">
        <v>292</v>
      </c>
      <c r="B106" s="2">
        <v>46087</v>
      </c>
      <c r="C106" t="s">
        <v>293</v>
      </c>
      <c r="D106" t="s">
        <v>50</v>
      </c>
      <c r="E106" t="s">
        <v>43</v>
      </c>
      <c r="F106">
        <v>22</v>
      </c>
      <c r="G106" t="s">
        <v>67</v>
      </c>
      <c r="H106" t="s">
        <v>68</v>
      </c>
      <c r="I106" t="s">
        <v>67</v>
      </c>
      <c r="J106" t="s">
        <v>75</v>
      </c>
      <c r="K106">
        <v>4</v>
      </c>
      <c r="L106">
        <v>19962</v>
      </c>
      <c r="M106">
        <v>5</v>
      </c>
      <c r="N106">
        <v>3992.4</v>
      </c>
      <c r="O106">
        <v>13654.01</v>
      </c>
      <c r="P106">
        <v>104</v>
      </c>
      <c r="Q106">
        <v>89613.61</v>
      </c>
      <c r="R106" t="s">
        <v>45</v>
      </c>
      <c r="S106" t="s">
        <v>34</v>
      </c>
      <c r="T106" t="s">
        <v>46</v>
      </c>
      <c r="U106" t="s">
        <v>36</v>
      </c>
      <c r="V106" t="s">
        <v>37</v>
      </c>
      <c r="W106">
        <v>7</v>
      </c>
      <c r="X106" t="s">
        <v>47</v>
      </c>
      <c r="Y106">
        <v>5</v>
      </c>
      <c r="Z106" t="s">
        <v>47</v>
      </c>
    </row>
    <row r="107" spans="1:26" x14ac:dyDescent="0.35">
      <c r="A107" t="s">
        <v>294</v>
      </c>
      <c r="B107" s="2">
        <v>45765</v>
      </c>
      <c r="C107" t="s">
        <v>295</v>
      </c>
      <c r="D107" t="s">
        <v>73</v>
      </c>
      <c r="E107" t="s">
        <v>29</v>
      </c>
      <c r="F107">
        <v>46</v>
      </c>
      <c r="G107" t="s">
        <v>67</v>
      </c>
      <c r="H107" t="s">
        <v>68</v>
      </c>
      <c r="I107" t="s">
        <v>67</v>
      </c>
      <c r="J107" t="s">
        <v>62</v>
      </c>
      <c r="K107">
        <v>5</v>
      </c>
      <c r="L107">
        <v>30045</v>
      </c>
      <c r="M107">
        <v>0</v>
      </c>
      <c r="N107">
        <v>0</v>
      </c>
      <c r="O107">
        <v>27040.5</v>
      </c>
      <c r="P107">
        <v>295</v>
      </c>
      <c r="Q107">
        <v>177560.5</v>
      </c>
      <c r="R107" t="s">
        <v>45</v>
      </c>
      <c r="S107" t="s">
        <v>63</v>
      </c>
      <c r="T107" t="s">
        <v>70</v>
      </c>
      <c r="U107" t="s">
        <v>56</v>
      </c>
      <c r="V107" t="s">
        <v>57</v>
      </c>
      <c r="W107">
        <v>9</v>
      </c>
      <c r="X107" t="s">
        <v>38</v>
      </c>
      <c r="Y107">
        <v>2</v>
      </c>
      <c r="Z107" t="s">
        <v>91</v>
      </c>
    </row>
    <row r="108" spans="1:26" x14ac:dyDescent="0.35">
      <c r="A108" t="s">
        <v>296</v>
      </c>
      <c r="B108" s="2">
        <v>45980</v>
      </c>
      <c r="C108" t="s">
        <v>297</v>
      </c>
      <c r="D108" t="s">
        <v>89</v>
      </c>
      <c r="E108" t="s">
        <v>29</v>
      </c>
      <c r="F108">
        <v>33</v>
      </c>
      <c r="G108" t="s">
        <v>30</v>
      </c>
      <c r="H108" t="s">
        <v>31</v>
      </c>
      <c r="I108" t="s">
        <v>30</v>
      </c>
      <c r="J108" t="s">
        <v>150</v>
      </c>
      <c r="K108">
        <v>1</v>
      </c>
      <c r="L108">
        <v>30617</v>
      </c>
      <c r="M108">
        <v>0</v>
      </c>
      <c r="N108">
        <v>0</v>
      </c>
      <c r="O108">
        <v>5511.06</v>
      </c>
      <c r="P108">
        <v>291</v>
      </c>
      <c r="Q108">
        <v>36419.06</v>
      </c>
      <c r="R108" t="s">
        <v>33</v>
      </c>
      <c r="S108" t="s">
        <v>34</v>
      </c>
      <c r="T108" t="s">
        <v>35</v>
      </c>
      <c r="U108" t="s">
        <v>36</v>
      </c>
      <c r="V108" t="s">
        <v>37</v>
      </c>
      <c r="W108">
        <v>9</v>
      </c>
      <c r="X108" t="s">
        <v>47</v>
      </c>
      <c r="Y108">
        <v>5</v>
      </c>
      <c r="Z108" t="s">
        <v>58</v>
      </c>
    </row>
    <row r="109" spans="1:26" x14ac:dyDescent="0.35">
      <c r="A109" t="s">
        <v>298</v>
      </c>
      <c r="B109" s="2">
        <v>45856</v>
      </c>
      <c r="C109" t="s">
        <v>299</v>
      </c>
      <c r="D109" t="s">
        <v>73</v>
      </c>
      <c r="E109" t="s">
        <v>43</v>
      </c>
      <c r="F109">
        <v>29</v>
      </c>
      <c r="G109" t="s">
        <v>134</v>
      </c>
      <c r="H109" t="s">
        <v>31</v>
      </c>
      <c r="I109" t="s">
        <v>134</v>
      </c>
      <c r="J109" t="s">
        <v>53</v>
      </c>
      <c r="K109">
        <v>1</v>
      </c>
      <c r="L109">
        <v>36884</v>
      </c>
      <c r="M109">
        <v>5</v>
      </c>
      <c r="N109">
        <v>1844.2</v>
      </c>
      <c r="O109">
        <v>6307.16</v>
      </c>
      <c r="P109">
        <v>88</v>
      </c>
      <c r="Q109">
        <v>41434.959999999999</v>
      </c>
      <c r="R109" t="s">
        <v>45</v>
      </c>
      <c r="S109" t="s">
        <v>63</v>
      </c>
      <c r="T109" t="s">
        <v>70</v>
      </c>
      <c r="U109" t="s">
        <v>56</v>
      </c>
      <c r="V109" t="s">
        <v>57</v>
      </c>
      <c r="W109">
        <v>2</v>
      </c>
      <c r="X109" t="s">
        <v>47</v>
      </c>
      <c r="Y109">
        <v>2</v>
      </c>
      <c r="Z109" t="s">
        <v>91</v>
      </c>
    </row>
    <row r="110" spans="1:26" x14ac:dyDescent="0.35">
      <c r="A110" t="s">
        <v>300</v>
      </c>
      <c r="B110" s="2">
        <v>45948</v>
      </c>
      <c r="C110" t="s">
        <v>301</v>
      </c>
      <c r="D110" t="s">
        <v>108</v>
      </c>
      <c r="E110" t="s">
        <v>43</v>
      </c>
      <c r="F110">
        <v>35</v>
      </c>
      <c r="G110" t="s">
        <v>99</v>
      </c>
      <c r="H110" t="s">
        <v>52</v>
      </c>
      <c r="I110" t="s">
        <v>99</v>
      </c>
      <c r="J110" t="s">
        <v>125</v>
      </c>
      <c r="K110">
        <v>2</v>
      </c>
      <c r="L110">
        <v>44392</v>
      </c>
      <c r="M110">
        <v>10</v>
      </c>
      <c r="N110">
        <v>8878.4</v>
      </c>
      <c r="O110">
        <v>14383.01</v>
      </c>
      <c r="P110">
        <v>36</v>
      </c>
      <c r="Q110">
        <v>94324.61</v>
      </c>
      <c r="R110" t="s">
        <v>83</v>
      </c>
      <c r="S110" t="s">
        <v>34</v>
      </c>
      <c r="T110" t="s">
        <v>35</v>
      </c>
      <c r="U110" t="s">
        <v>36</v>
      </c>
      <c r="V110" t="s">
        <v>37</v>
      </c>
      <c r="W110">
        <v>4</v>
      </c>
      <c r="X110" t="s">
        <v>47</v>
      </c>
      <c r="Y110">
        <v>3</v>
      </c>
      <c r="Z110" t="s">
        <v>47</v>
      </c>
    </row>
    <row r="111" spans="1:26" x14ac:dyDescent="0.35">
      <c r="A111" t="s">
        <v>302</v>
      </c>
      <c r="B111" s="2">
        <v>45950</v>
      </c>
      <c r="C111" t="s">
        <v>303</v>
      </c>
      <c r="D111" t="s">
        <v>111</v>
      </c>
      <c r="E111" t="s">
        <v>29</v>
      </c>
      <c r="F111">
        <v>49</v>
      </c>
      <c r="G111" t="s">
        <v>67</v>
      </c>
      <c r="H111" t="s">
        <v>68</v>
      </c>
      <c r="I111" t="s">
        <v>67</v>
      </c>
      <c r="J111" t="s">
        <v>53</v>
      </c>
      <c r="K111">
        <v>2</v>
      </c>
      <c r="L111">
        <v>45616</v>
      </c>
      <c r="M111">
        <v>15</v>
      </c>
      <c r="N111">
        <v>13684.8</v>
      </c>
      <c r="O111">
        <v>13958.5</v>
      </c>
      <c r="P111">
        <v>173</v>
      </c>
      <c r="Q111">
        <v>91678.7</v>
      </c>
      <c r="R111" t="s">
        <v>33</v>
      </c>
      <c r="S111" t="s">
        <v>63</v>
      </c>
      <c r="T111" t="s">
        <v>84</v>
      </c>
      <c r="U111" t="s">
        <v>85</v>
      </c>
      <c r="V111" t="s">
        <v>86</v>
      </c>
      <c r="W111">
        <v>4</v>
      </c>
      <c r="X111" t="s">
        <v>47</v>
      </c>
      <c r="Y111">
        <v>5</v>
      </c>
      <c r="Z111" t="s">
        <v>58</v>
      </c>
    </row>
    <row r="112" spans="1:26" x14ac:dyDescent="0.35">
      <c r="A112" t="s">
        <v>304</v>
      </c>
      <c r="B112" s="2">
        <v>45935</v>
      </c>
      <c r="C112" t="s">
        <v>305</v>
      </c>
      <c r="D112" t="s">
        <v>50</v>
      </c>
      <c r="E112" t="s">
        <v>43</v>
      </c>
      <c r="F112">
        <v>25</v>
      </c>
      <c r="G112" t="s">
        <v>94</v>
      </c>
      <c r="H112" t="s">
        <v>31</v>
      </c>
      <c r="I112" t="s">
        <v>94</v>
      </c>
      <c r="J112" t="s">
        <v>102</v>
      </c>
      <c r="K112">
        <v>4</v>
      </c>
      <c r="L112">
        <v>13466</v>
      </c>
      <c r="M112">
        <v>15</v>
      </c>
      <c r="N112">
        <v>8079.6</v>
      </c>
      <c r="O112">
        <v>8241.19</v>
      </c>
      <c r="P112">
        <v>298</v>
      </c>
      <c r="Q112">
        <v>54323.59</v>
      </c>
      <c r="R112" t="s">
        <v>83</v>
      </c>
      <c r="S112" t="s">
        <v>63</v>
      </c>
      <c r="T112" t="s">
        <v>95</v>
      </c>
      <c r="U112" t="s">
        <v>96</v>
      </c>
      <c r="V112" t="s">
        <v>57</v>
      </c>
      <c r="W112">
        <v>6</v>
      </c>
      <c r="X112" t="s">
        <v>38</v>
      </c>
      <c r="Y112">
        <v>5</v>
      </c>
      <c r="Z112" t="s">
        <v>58</v>
      </c>
    </row>
    <row r="113" spans="1:26" x14ac:dyDescent="0.35">
      <c r="A113" t="s">
        <v>306</v>
      </c>
      <c r="B113" s="2">
        <v>46039</v>
      </c>
      <c r="C113" t="s">
        <v>307</v>
      </c>
      <c r="D113" t="s">
        <v>50</v>
      </c>
      <c r="E113" t="s">
        <v>29</v>
      </c>
      <c r="F113">
        <v>53</v>
      </c>
      <c r="G113" t="s">
        <v>44</v>
      </c>
      <c r="H113" t="s">
        <v>31</v>
      </c>
      <c r="I113" t="s">
        <v>44</v>
      </c>
      <c r="J113" t="s">
        <v>32</v>
      </c>
      <c r="K113">
        <v>3</v>
      </c>
      <c r="L113">
        <v>10297</v>
      </c>
      <c r="M113">
        <v>5</v>
      </c>
      <c r="N113">
        <v>1544.55</v>
      </c>
      <c r="O113">
        <v>5282.36</v>
      </c>
      <c r="P113">
        <v>382</v>
      </c>
      <c r="Q113">
        <v>35010.81</v>
      </c>
      <c r="R113" t="s">
        <v>54</v>
      </c>
      <c r="S113" t="s">
        <v>63</v>
      </c>
      <c r="T113" t="s">
        <v>76</v>
      </c>
      <c r="U113" t="s">
        <v>77</v>
      </c>
      <c r="V113" t="s">
        <v>57</v>
      </c>
      <c r="W113">
        <v>4</v>
      </c>
      <c r="X113" t="s">
        <v>38</v>
      </c>
      <c r="Y113">
        <v>1</v>
      </c>
      <c r="Z113" t="s">
        <v>47</v>
      </c>
    </row>
    <row r="114" spans="1:26" x14ac:dyDescent="0.35">
      <c r="A114" t="s">
        <v>308</v>
      </c>
      <c r="B114" s="2">
        <v>45845</v>
      </c>
      <c r="C114" t="s">
        <v>101</v>
      </c>
      <c r="D114" t="s">
        <v>42</v>
      </c>
      <c r="E114" t="s">
        <v>29</v>
      </c>
      <c r="F114">
        <v>38</v>
      </c>
      <c r="G114" t="s">
        <v>139</v>
      </c>
      <c r="H114" t="s">
        <v>31</v>
      </c>
      <c r="I114" t="s">
        <v>139</v>
      </c>
      <c r="J114" t="s">
        <v>102</v>
      </c>
      <c r="K114">
        <v>2</v>
      </c>
      <c r="L114">
        <v>20743</v>
      </c>
      <c r="M114">
        <v>20</v>
      </c>
      <c r="N114">
        <v>8297.2000000000007</v>
      </c>
      <c r="O114">
        <v>5973.98</v>
      </c>
      <c r="P114">
        <v>397</v>
      </c>
      <c r="Q114">
        <v>39559.78</v>
      </c>
      <c r="R114" t="s">
        <v>54</v>
      </c>
      <c r="S114" t="s">
        <v>34</v>
      </c>
      <c r="T114" t="s">
        <v>35</v>
      </c>
      <c r="U114" t="s">
        <v>36</v>
      </c>
      <c r="V114" t="s">
        <v>37</v>
      </c>
      <c r="W114">
        <v>8</v>
      </c>
      <c r="X114" t="s">
        <v>38</v>
      </c>
      <c r="Y114">
        <v>1</v>
      </c>
      <c r="Z114" t="s">
        <v>39</v>
      </c>
    </row>
    <row r="115" spans="1:26" x14ac:dyDescent="0.35">
      <c r="A115" t="s">
        <v>309</v>
      </c>
      <c r="B115" s="2">
        <v>45993</v>
      </c>
      <c r="C115" t="s">
        <v>310</v>
      </c>
      <c r="D115" t="s">
        <v>42</v>
      </c>
      <c r="E115" t="s">
        <v>43</v>
      </c>
      <c r="F115">
        <v>56</v>
      </c>
      <c r="G115" t="s">
        <v>139</v>
      </c>
      <c r="H115" t="s">
        <v>31</v>
      </c>
      <c r="I115" t="s">
        <v>139</v>
      </c>
      <c r="J115" t="s">
        <v>125</v>
      </c>
      <c r="K115">
        <v>3</v>
      </c>
      <c r="L115">
        <v>45793</v>
      </c>
      <c r="M115">
        <v>0</v>
      </c>
      <c r="N115">
        <v>0</v>
      </c>
      <c r="O115">
        <v>24728.22</v>
      </c>
      <c r="P115">
        <v>20</v>
      </c>
      <c r="Q115">
        <v>162127.22</v>
      </c>
      <c r="R115" t="s">
        <v>54</v>
      </c>
      <c r="S115" t="s">
        <v>34</v>
      </c>
      <c r="T115" t="s">
        <v>46</v>
      </c>
      <c r="U115" t="s">
        <v>36</v>
      </c>
      <c r="V115" t="s">
        <v>37</v>
      </c>
      <c r="W115">
        <v>5</v>
      </c>
      <c r="X115" t="s">
        <v>38</v>
      </c>
      <c r="Y115">
        <v>5</v>
      </c>
      <c r="Z115" t="s">
        <v>39</v>
      </c>
    </row>
    <row r="116" spans="1:26" x14ac:dyDescent="0.35">
      <c r="A116" t="s">
        <v>311</v>
      </c>
      <c r="B116" s="2">
        <v>45983</v>
      </c>
      <c r="C116" t="s">
        <v>312</v>
      </c>
      <c r="D116" t="s">
        <v>89</v>
      </c>
      <c r="E116" t="s">
        <v>29</v>
      </c>
      <c r="F116">
        <v>24</v>
      </c>
      <c r="G116" t="s">
        <v>67</v>
      </c>
      <c r="H116" t="s">
        <v>68</v>
      </c>
      <c r="I116" t="s">
        <v>67</v>
      </c>
      <c r="J116" t="s">
        <v>62</v>
      </c>
      <c r="K116">
        <v>5</v>
      </c>
      <c r="L116">
        <v>39903</v>
      </c>
      <c r="M116">
        <v>20</v>
      </c>
      <c r="N116">
        <v>39903</v>
      </c>
      <c r="O116">
        <v>28730.16</v>
      </c>
      <c r="P116">
        <v>492</v>
      </c>
      <c r="Q116">
        <v>188834.16</v>
      </c>
      <c r="R116" t="s">
        <v>83</v>
      </c>
      <c r="S116" t="s">
        <v>63</v>
      </c>
      <c r="T116" t="s">
        <v>70</v>
      </c>
      <c r="U116" t="s">
        <v>56</v>
      </c>
      <c r="V116" t="s">
        <v>57</v>
      </c>
      <c r="W116">
        <v>2</v>
      </c>
      <c r="X116" t="s">
        <v>47</v>
      </c>
      <c r="Y116">
        <v>5</v>
      </c>
      <c r="Z116" t="s">
        <v>47</v>
      </c>
    </row>
    <row r="117" spans="1:26" x14ac:dyDescent="0.35">
      <c r="A117" t="s">
        <v>313</v>
      </c>
      <c r="B117" s="2">
        <v>46095</v>
      </c>
      <c r="C117" t="s">
        <v>314</v>
      </c>
      <c r="D117" t="s">
        <v>50</v>
      </c>
      <c r="E117" t="s">
        <v>43</v>
      </c>
      <c r="F117">
        <v>58</v>
      </c>
      <c r="G117" t="s">
        <v>30</v>
      </c>
      <c r="H117" t="s">
        <v>31</v>
      </c>
      <c r="I117" t="s">
        <v>30</v>
      </c>
      <c r="J117" t="s">
        <v>53</v>
      </c>
      <c r="K117">
        <v>3</v>
      </c>
      <c r="L117">
        <v>22776</v>
      </c>
      <c r="M117">
        <v>0</v>
      </c>
      <c r="N117">
        <v>0</v>
      </c>
      <c r="O117">
        <v>12299.04</v>
      </c>
      <c r="P117">
        <v>94</v>
      </c>
      <c r="Q117">
        <v>80721.039999999994</v>
      </c>
      <c r="R117" t="s">
        <v>54</v>
      </c>
      <c r="S117" t="s">
        <v>63</v>
      </c>
      <c r="T117" t="s">
        <v>76</v>
      </c>
      <c r="U117" t="s">
        <v>77</v>
      </c>
      <c r="V117" t="s">
        <v>57</v>
      </c>
      <c r="W117">
        <v>6</v>
      </c>
      <c r="X117" t="s">
        <v>38</v>
      </c>
      <c r="Y117">
        <v>1</v>
      </c>
      <c r="Z117" t="s">
        <v>39</v>
      </c>
    </row>
    <row r="118" spans="1:26" x14ac:dyDescent="0.35">
      <c r="A118" t="s">
        <v>315</v>
      </c>
      <c r="B118" s="2">
        <v>45809</v>
      </c>
      <c r="C118" t="s">
        <v>316</v>
      </c>
      <c r="D118" t="s">
        <v>111</v>
      </c>
      <c r="E118" t="s">
        <v>43</v>
      </c>
      <c r="F118">
        <v>30</v>
      </c>
      <c r="G118" t="s">
        <v>134</v>
      </c>
      <c r="H118" t="s">
        <v>31</v>
      </c>
      <c r="I118" t="s">
        <v>134</v>
      </c>
      <c r="J118" t="s">
        <v>125</v>
      </c>
      <c r="K118">
        <v>5</v>
      </c>
      <c r="L118">
        <v>18787</v>
      </c>
      <c r="M118">
        <v>20</v>
      </c>
      <c r="N118">
        <v>18787</v>
      </c>
      <c r="O118">
        <v>13526.64</v>
      </c>
      <c r="P118">
        <v>101</v>
      </c>
      <c r="Q118">
        <v>88775.64</v>
      </c>
      <c r="R118" t="s">
        <v>83</v>
      </c>
      <c r="S118" t="s">
        <v>63</v>
      </c>
      <c r="T118" t="s">
        <v>46</v>
      </c>
      <c r="U118" t="s">
        <v>36</v>
      </c>
      <c r="V118" t="s">
        <v>37</v>
      </c>
      <c r="W118">
        <v>4</v>
      </c>
      <c r="X118" t="s">
        <v>47</v>
      </c>
      <c r="Y118">
        <v>5</v>
      </c>
      <c r="Z118" t="s">
        <v>39</v>
      </c>
    </row>
    <row r="119" spans="1:26" x14ac:dyDescent="0.35">
      <c r="A119" t="s">
        <v>317</v>
      </c>
      <c r="B119" s="2">
        <v>45834</v>
      </c>
      <c r="C119" t="s">
        <v>318</v>
      </c>
      <c r="D119" t="s">
        <v>42</v>
      </c>
      <c r="E119" t="s">
        <v>29</v>
      </c>
      <c r="F119">
        <v>28</v>
      </c>
      <c r="G119" t="s">
        <v>30</v>
      </c>
      <c r="H119" t="s">
        <v>31</v>
      </c>
      <c r="I119" t="s">
        <v>30</v>
      </c>
      <c r="J119" t="s">
        <v>32</v>
      </c>
      <c r="K119">
        <v>1</v>
      </c>
      <c r="L119">
        <v>956</v>
      </c>
      <c r="M119">
        <v>20</v>
      </c>
      <c r="N119">
        <v>191.2</v>
      </c>
      <c r="O119">
        <v>137.66</v>
      </c>
      <c r="P119">
        <v>446</v>
      </c>
      <c r="Q119">
        <v>1348.46</v>
      </c>
      <c r="R119" t="s">
        <v>45</v>
      </c>
      <c r="S119" t="s">
        <v>63</v>
      </c>
      <c r="T119" t="s">
        <v>46</v>
      </c>
      <c r="U119" t="s">
        <v>36</v>
      </c>
      <c r="V119" t="s">
        <v>37</v>
      </c>
      <c r="W119">
        <v>3</v>
      </c>
      <c r="X119" t="s">
        <v>47</v>
      </c>
      <c r="Y119">
        <v>2</v>
      </c>
      <c r="Z119" t="s">
        <v>47</v>
      </c>
    </row>
    <row r="120" spans="1:26" x14ac:dyDescent="0.35">
      <c r="A120" t="s">
        <v>319</v>
      </c>
      <c r="B120" s="2">
        <v>46080</v>
      </c>
      <c r="C120" t="s">
        <v>101</v>
      </c>
      <c r="D120" t="s">
        <v>108</v>
      </c>
      <c r="E120" t="s">
        <v>43</v>
      </c>
      <c r="F120">
        <v>20</v>
      </c>
      <c r="G120" t="s">
        <v>94</v>
      </c>
      <c r="H120" t="s">
        <v>31</v>
      </c>
      <c r="I120" t="s">
        <v>94</v>
      </c>
      <c r="J120" t="s">
        <v>75</v>
      </c>
      <c r="K120">
        <v>5</v>
      </c>
      <c r="L120">
        <v>28102</v>
      </c>
      <c r="M120">
        <v>5</v>
      </c>
      <c r="N120">
        <v>7025.5</v>
      </c>
      <c r="O120">
        <v>24027.21</v>
      </c>
      <c r="P120">
        <v>281</v>
      </c>
      <c r="Q120">
        <v>157792.71</v>
      </c>
      <c r="R120" t="s">
        <v>83</v>
      </c>
      <c r="S120" t="s">
        <v>34</v>
      </c>
      <c r="T120" t="s">
        <v>70</v>
      </c>
      <c r="U120" t="s">
        <v>56</v>
      </c>
      <c r="V120" t="s">
        <v>57</v>
      </c>
      <c r="W120">
        <v>5</v>
      </c>
      <c r="X120" t="s">
        <v>38</v>
      </c>
      <c r="Y120">
        <v>3</v>
      </c>
      <c r="Z120" t="s">
        <v>39</v>
      </c>
    </row>
    <row r="121" spans="1:26" x14ac:dyDescent="0.35">
      <c r="A121" t="s">
        <v>320</v>
      </c>
      <c r="B121" s="2">
        <v>45985</v>
      </c>
      <c r="C121" t="s">
        <v>321</v>
      </c>
      <c r="D121" t="s">
        <v>80</v>
      </c>
      <c r="E121" t="s">
        <v>29</v>
      </c>
      <c r="F121">
        <v>29</v>
      </c>
      <c r="G121" t="s">
        <v>134</v>
      </c>
      <c r="H121" t="s">
        <v>31</v>
      </c>
      <c r="I121" t="s">
        <v>134</v>
      </c>
      <c r="J121" t="s">
        <v>150</v>
      </c>
      <c r="K121">
        <v>4</v>
      </c>
      <c r="L121">
        <v>2455</v>
      </c>
      <c r="M121">
        <v>5</v>
      </c>
      <c r="N121">
        <v>491</v>
      </c>
      <c r="O121">
        <v>1679.22</v>
      </c>
      <c r="P121">
        <v>255</v>
      </c>
      <c r="Q121">
        <v>11263.22</v>
      </c>
      <c r="R121" t="s">
        <v>54</v>
      </c>
      <c r="S121" t="s">
        <v>63</v>
      </c>
      <c r="T121" t="s">
        <v>70</v>
      </c>
      <c r="U121" t="s">
        <v>56</v>
      </c>
      <c r="V121" t="s">
        <v>57</v>
      </c>
      <c r="W121">
        <v>4</v>
      </c>
      <c r="X121" t="s">
        <v>38</v>
      </c>
      <c r="Y121">
        <v>4</v>
      </c>
      <c r="Z121" t="s">
        <v>39</v>
      </c>
    </row>
    <row r="122" spans="1:26" x14ac:dyDescent="0.35">
      <c r="A122" t="s">
        <v>322</v>
      </c>
      <c r="B122" s="2">
        <v>46002</v>
      </c>
      <c r="C122" t="s">
        <v>323</v>
      </c>
      <c r="D122" t="s">
        <v>80</v>
      </c>
      <c r="E122" t="s">
        <v>29</v>
      </c>
      <c r="F122">
        <v>39</v>
      </c>
      <c r="G122" t="s">
        <v>67</v>
      </c>
      <c r="H122" t="s">
        <v>68</v>
      </c>
      <c r="I122" t="s">
        <v>67</v>
      </c>
      <c r="J122" t="s">
        <v>125</v>
      </c>
      <c r="K122">
        <v>2</v>
      </c>
      <c r="L122">
        <v>14902</v>
      </c>
      <c r="M122">
        <v>20</v>
      </c>
      <c r="N122">
        <v>5960.8</v>
      </c>
      <c r="O122">
        <v>4291.78</v>
      </c>
      <c r="P122">
        <v>348</v>
      </c>
      <c r="Q122">
        <v>28482.98</v>
      </c>
      <c r="R122" t="s">
        <v>83</v>
      </c>
      <c r="S122" t="s">
        <v>63</v>
      </c>
      <c r="T122" t="s">
        <v>76</v>
      </c>
      <c r="U122" t="s">
        <v>77</v>
      </c>
      <c r="V122" t="s">
        <v>57</v>
      </c>
      <c r="W122">
        <v>8</v>
      </c>
      <c r="X122" t="s">
        <v>38</v>
      </c>
      <c r="Y122">
        <v>1</v>
      </c>
      <c r="Z122" t="s">
        <v>58</v>
      </c>
    </row>
    <row r="123" spans="1:26" x14ac:dyDescent="0.35">
      <c r="A123" t="s">
        <v>324</v>
      </c>
      <c r="B123" s="2">
        <v>45898</v>
      </c>
      <c r="C123" t="s">
        <v>325</v>
      </c>
      <c r="D123" t="s">
        <v>89</v>
      </c>
      <c r="E123" t="s">
        <v>29</v>
      </c>
      <c r="F123">
        <v>30</v>
      </c>
      <c r="G123" t="s">
        <v>51</v>
      </c>
      <c r="H123" t="s">
        <v>52</v>
      </c>
      <c r="I123" t="s">
        <v>51</v>
      </c>
      <c r="J123" t="s">
        <v>150</v>
      </c>
      <c r="K123">
        <v>2</v>
      </c>
      <c r="L123">
        <v>13003</v>
      </c>
      <c r="M123">
        <v>5</v>
      </c>
      <c r="N123">
        <v>1300.3</v>
      </c>
      <c r="O123">
        <v>4447.03</v>
      </c>
      <c r="P123">
        <v>199</v>
      </c>
      <c r="Q123">
        <v>29351.73</v>
      </c>
      <c r="R123" t="s">
        <v>33</v>
      </c>
      <c r="S123" t="s">
        <v>63</v>
      </c>
      <c r="T123" t="s">
        <v>46</v>
      </c>
      <c r="U123" t="s">
        <v>36</v>
      </c>
      <c r="V123" t="s">
        <v>37</v>
      </c>
      <c r="W123">
        <v>1</v>
      </c>
      <c r="X123" t="s">
        <v>47</v>
      </c>
      <c r="Y123">
        <v>5</v>
      </c>
      <c r="Z123" t="s">
        <v>39</v>
      </c>
    </row>
    <row r="124" spans="1:26" x14ac:dyDescent="0.35">
      <c r="A124" t="s">
        <v>326</v>
      </c>
      <c r="B124" s="2">
        <v>45907</v>
      </c>
      <c r="C124" t="s">
        <v>327</v>
      </c>
      <c r="D124" t="s">
        <v>50</v>
      </c>
      <c r="E124" t="s">
        <v>43</v>
      </c>
      <c r="F124">
        <v>44</v>
      </c>
      <c r="G124" t="s">
        <v>74</v>
      </c>
      <c r="H124" t="s">
        <v>31</v>
      </c>
      <c r="I124" t="s">
        <v>74</v>
      </c>
      <c r="J124" t="s">
        <v>75</v>
      </c>
      <c r="K124">
        <v>5</v>
      </c>
      <c r="L124">
        <v>7255</v>
      </c>
      <c r="M124">
        <v>5</v>
      </c>
      <c r="N124">
        <v>1813.75</v>
      </c>
      <c r="O124">
        <v>6203.02</v>
      </c>
      <c r="P124">
        <v>388</v>
      </c>
      <c r="Q124">
        <v>41052.28</v>
      </c>
      <c r="R124" t="s">
        <v>45</v>
      </c>
      <c r="S124" t="s">
        <v>34</v>
      </c>
      <c r="T124" t="s">
        <v>55</v>
      </c>
      <c r="U124" t="s">
        <v>56</v>
      </c>
      <c r="V124" t="s">
        <v>57</v>
      </c>
      <c r="W124">
        <v>10</v>
      </c>
      <c r="X124" t="s">
        <v>47</v>
      </c>
      <c r="Y124">
        <v>2</v>
      </c>
      <c r="Z124" t="s">
        <v>58</v>
      </c>
    </row>
    <row r="125" spans="1:26" x14ac:dyDescent="0.35">
      <c r="A125" t="s">
        <v>328</v>
      </c>
      <c r="B125" s="2">
        <v>45897</v>
      </c>
      <c r="C125" t="s">
        <v>323</v>
      </c>
      <c r="D125" t="s">
        <v>111</v>
      </c>
      <c r="E125" t="s">
        <v>29</v>
      </c>
      <c r="F125">
        <v>39</v>
      </c>
      <c r="G125" t="s">
        <v>99</v>
      </c>
      <c r="H125" t="s">
        <v>52</v>
      </c>
      <c r="I125" t="s">
        <v>99</v>
      </c>
      <c r="J125" t="s">
        <v>112</v>
      </c>
      <c r="K125">
        <v>1</v>
      </c>
      <c r="L125">
        <v>31663</v>
      </c>
      <c r="M125">
        <v>5</v>
      </c>
      <c r="N125">
        <v>1583.15</v>
      </c>
      <c r="O125">
        <v>5414.37</v>
      </c>
      <c r="P125">
        <v>166</v>
      </c>
      <c r="Q125">
        <v>35660.22</v>
      </c>
      <c r="R125" t="s">
        <v>83</v>
      </c>
      <c r="S125" t="s">
        <v>34</v>
      </c>
      <c r="T125" t="s">
        <v>55</v>
      </c>
      <c r="U125" t="s">
        <v>56</v>
      </c>
      <c r="V125" t="s">
        <v>57</v>
      </c>
      <c r="W125">
        <v>1</v>
      </c>
      <c r="X125" t="s">
        <v>47</v>
      </c>
      <c r="Y125">
        <v>2</v>
      </c>
      <c r="Z125" t="s">
        <v>47</v>
      </c>
    </row>
    <row r="126" spans="1:26" x14ac:dyDescent="0.35">
      <c r="A126" t="s">
        <v>329</v>
      </c>
      <c r="B126" s="2">
        <v>45870</v>
      </c>
      <c r="C126" t="s">
        <v>330</v>
      </c>
      <c r="D126" t="s">
        <v>66</v>
      </c>
      <c r="E126" t="s">
        <v>29</v>
      </c>
      <c r="F126">
        <v>40</v>
      </c>
      <c r="G126" t="s">
        <v>99</v>
      </c>
      <c r="H126" t="s">
        <v>52</v>
      </c>
      <c r="I126" t="s">
        <v>99</v>
      </c>
      <c r="J126" t="s">
        <v>53</v>
      </c>
      <c r="K126">
        <v>2</v>
      </c>
      <c r="L126">
        <v>48930</v>
      </c>
      <c r="M126">
        <v>10</v>
      </c>
      <c r="N126">
        <v>9786</v>
      </c>
      <c r="O126">
        <v>15853.32</v>
      </c>
      <c r="P126">
        <v>400</v>
      </c>
      <c r="Q126">
        <v>104327.32</v>
      </c>
      <c r="R126" t="s">
        <v>83</v>
      </c>
      <c r="S126" t="s">
        <v>63</v>
      </c>
      <c r="T126" t="s">
        <v>76</v>
      </c>
      <c r="U126" t="s">
        <v>77</v>
      </c>
      <c r="V126" t="s">
        <v>57</v>
      </c>
      <c r="W126">
        <v>10</v>
      </c>
      <c r="X126" t="s">
        <v>38</v>
      </c>
      <c r="Y126">
        <v>1</v>
      </c>
      <c r="Z126" t="s">
        <v>58</v>
      </c>
    </row>
    <row r="127" spans="1:26" x14ac:dyDescent="0.35">
      <c r="A127" t="s">
        <v>331</v>
      </c>
      <c r="B127" s="2">
        <v>46079</v>
      </c>
      <c r="C127" t="s">
        <v>332</v>
      </c>
      <c r="D127" t="s">
        <v>50</v>
      </c>
      <c r="E127" t="s">
        <v>43</v>
      </c>
      <c r="F127">
        <v>42</v>
      </c>
      <c r="G127" t="s">
        <v>139</v>
      </c>
      <c r="H127" t="s">
        <v>31</v>
      </c>
      <c r="I127" t="s">
        <v>139</v>
      </c>
      <c r="J127" t="s">
        <v>125</v>
      </c>
      <c r="K127">
        <v>4</v>
      </c>
      <c r="L127">
        <v>11876</v>
      </c>
      <c r="M127">
        <v>20</v>
      </c>
      <c r="N127">
        <v>9500.7999999999993</v>
      </c>
      <c r="O127">
        <v>6840.58</v>
      </c>
      <c r="P127">
        <v>31</v>
      </c>
      <c r="Q127">
        <v>44874.78</v>
      </c>
      <c r="R127" t="s">
        <v>83</v>
      </c>
      <c r="S127" t="s">
        <v>34</v>
      </c>
      <c r="T127" t="s">
        <v>35</v>
      </c>
      <c r="U127" t="s">
        <v>36</v>
      </c>
      <c r="V127" t="s">
        <v>37</v>
      </c>
      <c r="W127">
        <v>3</v>
      </c>
      <c r="X127" t="s">
        <v>38</v>
      </c>
      <c r="Y127">
        <v>3</v>
      </c>
      <c r="Z127" t="s">
        <v>47</v>
      </c>
    </row>
    <row r="128" spans="1:26" x14ac:dyDescent="0.35">
      <c r="A128" t="s">
        <v>333</v>
      </c>
      <c r="B128" s="2">
        <v>46017</v>
      </c>
      <c r="C128" t="s">
        <v>334</v>
      </c>
      <c r="D128" t="s">
        <v>66</v>
      </c>
      <c r="E128" t="s">
        <v>29</v>
      </c>
      <c r="F128">
        <v>18</v>
      </c>
      <c r="G128" t="s">
        <v>51</v>
      </c>
      <c r="H128" t="s">
        <v>52</v>
      </c>
      <c r="I128" t="s">
        <v>51</v>
      </c>
      <c r="J128" t="s">
        <v>102</v>
      </c>
      <c r="K128">
        <v>3</v>
      </c>
      <c r="L128">
        <v>6898</v>
      </c>
      <c r="M128">
        <v>10</v>
      </c>
      <c r="N128">
        <v>2069.4</v>
      </c>
      <c r="O128">
        <v>3352.43</v>
      </c>
      <c r="P128">
        <v>417</v>
      </c>
      <c r="Q128">
        <v>22394.03</v>
      </c>
      <c r="R128" t="s">
        <v>83</v>
      </c>
      <c r="S128" t="s">
        <v>34</v>
      </c>
      <c r="T128" t="s">
        <v>76</v>
      </c>
      <c r="U128" t="s">
        <v>77</v>
      </c>
      <c r="V128" t="s">
        <v>57</v>
      </c>
      <c r="W128">
        <v>4</v>
      </c>
      <c r="X128" t="s">
        <v>38</v>
      </c>
      <c r="Y128">
        <v>2</v>
      </c>
      <c r="Z128" t="s">
        <v>39</v>
      </c>
    </row>
    <row r="129" spans="1:26" x14ac:dyDescent="0.35">
      <c r="A129" t="s">
        <v>335</v>
      </c>
      <c r="B129" s="2">
        <v>46114</v>
      </c>
      <c r="C129" t="s">
        <v>336</v>
      </c>
      <c r="D129" t="s">
        <v>50</v>
      </c>
      <c r="E129" t="s">
        <v>43</v>
      </c>
      <c r="F129">
        <v>33</v>
      </c>
      <c r="G129" t="s">
        <v>94</v>
      </c>
      <c r="H129" t="s">
        <v>31</v>
      </c>
      <c r="I129" t="s">
        <v>94</v>
      </c>
      <c r="J129" t="s">
        <v>69</v>
      </c>
      <c r="K129">
        <v>5</v>
      </c>
      <c r="L129">
        <v>27664</v>
      </c>
      <c r="M129">
        <v>0</v>
      </c>
      <c r="N129">
        <v>0</v>
      </c>
      <c r="O129">
        <v>24897.599999999999</v>
      </c>
      <c r="P129">
        <v>18</v>
      </c>
      <c r="Q129">
        <v>163235.6</v>
      </c>
      <c r="R129" t="s">
        <v>33</v>
      </c>
      <c r="S129" t="s">
        <v>63</v>
      </c>
      <c r="T129" t="s">
        <v>103</v>
      </c>
      <c r="U129" t="s">
        <v>103</v>
      </c>
      <c r="V129" t="s">
        <v>57</v>
      </c>
      <c r="W129">
        <v>10</v>
      </c>
      <c r="X129" t="s">
        <v>47</v>
      </c>
      <c r="Y129">
        <v>3</v>
      </c>
      <c r="Z129" t="s">
        <v>47</v>
      </c>
    </row>
    <row r="130" spans="1:26" x14ac:dyDescent="0.35">
      <c r="A130" t="s">
        <v>337</v>
      </c>
      <c r="B130" s="2">
        <v>45899</v>
      </c>
      <c r="C130" t="s">
        <v>338</v>
      </c>
      <c r="D130" t="s">
        <v>28</v>
      </c>
      <c r="E130" t="s">
        <v>43</v>
      </c>
      <c r="F130">
        <v>25</v>
      </c>
      <c r="G130" t="s">
        <v>74</v>
      </c>
      <c r="H130" t="s">
        <v>31</v>
      </c>
      <c r="I130" t="s">
        <v>74</v>
      </c>
      <c r="J130" t="s">
        <v>125</v>
      </c>
      <c r="K130">
        <v>5</v>
      </c>
      <c r="L130">
        <v>31878</v>
      </c>
      <c r="M130">
        <v>5</v>
      </c>
      <c r="N130">
        <v>7969.5</v>
      </c>
      <c r="O130">
        <v>27255.69</v>
      </c>
      <c r="P130">
        <v>288</v>
      </c>
      <c r="Q130">
        <v>178964.19</v>
      </c>
      <c r="R130" t="s">
        <v>45</v>
      </c>
      <c r="S130" t="s">
        <v>63</v>
      </c>
      <c r="T130" t="s">
        <v>95</v>
      </c>
      <c r="U130" t="s">
        <v>96</v>
      </c>
      <c r="V130" t="s">
        <v>57</v>
      </c>
      <c r="W130">
        <v>7</v>
      </c>
      <c r="X130" t="s">
        <v>38</v>
      </c>
      <c r="Y130">
        <v>4</v>
      </c>
      <c r="Z130" t="s">
        <v>47</v>
      </c>
    </row>
    <row r="131" spans="1:26" x14ac:dyDescent="0.35">
      <c r="A131" t="s">
        <v>339</v>
      </c>
      <c r="B131" s="2">
        <v>46019</v>
      </c>
      <c r="C131" t="s">
        <v>340</v>
      </c>
      <c r="D131" t="s">
        <v>89</v>
      </c>
      <c r="E131" t="s">
        <v>29</v>
      </c>
      <c r="F131">
        <v>40</v>
      </c>
      <c r="G131" t="s">
        <v>139</v>
      </c>
      <c r="H131" t="s">
        <v>31</v>
      </c>
      <c r="I131" t="s">
        <v>139</v>
      </c>
      <c r="J131" t="s">
        <v>112</v>
      </c>
      <c r="K131">
        <v>2</v>
      </c>
      <c r="L131">
        <v>33074</v>
      </c>
      <c r="M131">
        <v>10</v>
      </c>
      <c r="N131">
        <v>6614.8</v>
      </c>
      <c r="O131">
        <v>10715.98</v>
      </c>
      <c r="P131">
        <v>377</v>
      </c>
      <c r="Q131">
        <v>70626.179999999993</v>
      </c>
      <c r="R131" t="s">
        <v>33</v>
      </c>
      <c r="S131" t="s">
        <v>34</v>
      </c>
      <c r="T131" t="s">
        <v>103</v>
      </c>
      <c r="U131" t="s">
        <v>103</v>
      </c>
      <c r="V131" t="s">
        <v>57</v>
      </c>
      <c r="W131">
        <v>4</v>
      </c>
      <c r="X131" t="s">
        <v>47</v>
      </c>
      <c r="Y131">
        <v>3</v>
      </c>
      <c r="Z131" t="s">
        <v>39</v>
      </c>
    </row>
    <row r="132" spans="1:26" x14ac:dyDescent="0.35">
      <c r="A132" t="s">
        <v>341</v>
      </c>
      <c r="B132" s="2">
        <v>46112</v>
      </c>
      <c r="C132" t="s">
        <v>342</v>
      </c>
      <c r="D132" t="s">
        <v>108</v>
      </c>
      <c r="E132" t="s">
        <v>29</v>
      </c>
      <c r="F132">
        <v>29</v>
      </c>
      <c r="G132" t="s">
        <v>134</v>
      </c>
      <c r="H132" t="s">
        <v>31</v>
      </c>
      <c r="I132" t="s">
        <v>134</v>
      </c>
      <c r="J132" t="s">
        <v>102</v>
      </c>
      <c r="K132">
        <v>1</v>
      </c>
      <c r="L132">
        <v>24321</v>
      </c>
      <c r="M132">
        <v>10</v>
      </c>
      <c r="N132">
        <v>2432.1</v>
      </c>
      <c r="O132">
        <v>3940</v>
      </c>
      <c r="P132">
        <v>350</v>
      </c>
      <c r="Q132">
        <v>26178.9</v>
      </c>
      <c r="R132" t="s">
        <v>45</v>
      </c>
      <c r="S132" t="s">
        <v>63</v>
      </c>
      <c r="T132" t="s">
        <v>103</v>
      </c>
      <c r="U132" t="s">
        <v>103</v>
      </c>
      <c r="V132" t="s">
        <v>57</v>
      </c>
      <c r="W132">
        <v>3</v>
      </c>
      <c r="X132" t="s">
        <v>47</v>
      </c>
      <c r="Y132">
        <v>5</v>
      </c>
      <c r="Z132" t="s">
        <v>39</v>
      </c>
    </row>
    <row r="133" spans="1:26" x14ac:dyDescent="0.35">
      <c r="A133" t="s">
        <v>343</v>
      </c>
      <c r="B133" s="2">
        <v>45800</v>
      </c>
      <c r="C133" t="s">
        <v>344</v>
      </c>
      <c r="D133" t="s">
        <v>108</v>
      </c>
      <c r="E133" t="s">
        <v>29</v>
      </c>
      <c r="F133">
        <v>45</v>
      </c>
      <c r="G133" t="s">
        <v>74</v>
      </c>
      <c r="H133" t="s">
        <v>31</v>
      </c>
      <c r="I133" t="s">
        <v>74</v>
      </c>
      <c r="J133" t="s">
        <v>150</v>
      </c>
      <c r="K133">
        <v>4</v>
      </c>
      <c r="L133">
        <v>42895</v>
      </c>
      <c r="M133">
        <v>15</v>
      </c>
      <c r="N133">
        <v>25737</v>
      </c>
      <c r="O133">
        <v>26251.74</v>
      </c>
      <c r="P133">
        <v>98</v>
      </c>
      <c r="Q133">
        <v>172192.74</v>
      </c>
      <c r="R133" t="s">
        <v>83</v>
      </c>
      <c r="S133" t="s">
        <v>34</v>
      </c>
      <c r="T133" t="s">
        <v>95</v>
      </c>
      <c r="U133" t="s">
        <v>96</v>
      </c>
      <c r="V133" t="s">
        <v>57</v>
      </c>
      <c r="W133">
        <v>9</v>
      </c>
      <c r="X133" t="s">
        <v>47</v>
      </c>
      <c r="Y133">
        <v>1</v>
      </c>
      <c r="Z133" t="s">
        <v>91</v>
      </c>
    </row>
    <row r="134" spans="1:26" x14ac:dyDescent="0.35">
      <c r="A134" t="s">
        <v>345</v>
      </c>
      <c r="B134" s="2">
        <v>46058</v>
      </c>
      <c r="C134" t="s">
        <v>346</v>
      </c>
      <c r="D134" t="s">
        <v>28</v>
      </c>
      <c r="E134" t="s">
        <v>29</v>
      </c>
      <c r="F134">
        <v>58</v>
      </c>
      <c r="G134" t="s">
        <v>44</v>
      </c>
      <c r="H134" t="s">
        <v>31</v>
      </c>
      <c r="I134" t="s">
        <v>44</v>
      </c>
      <c r="J134" t="s">
        <v>125</v>
      </c>
      <c r="K134">
        <v>5</v>
      </c>
      <c r="L134">
        <v>48980</v>
      </c>
      <c r="M134">
        <v>0</v>
      </c>
      <c r="N134">
        <v>0</v>
      </c>
      <c r="O134">
        <v>44082</v>
      </c>
      <c r="P134">
        <v>96</v>
      </c>
      <c r="Q134">
        <v>289078</v>
      </c>
      <c r="R134" t="s">
        <v>83</v>
      </c>
      <c r="S134" t="s">
        <v>34</v>
      </c>
      <c r="T134" t="s">
        <v>76</v>
      </c>
      <c r="U134" t="s">
        <v>77</v>
      </c>
      <c r="V134" t="s">
        <v>57</v>
      </c>
      <c r="W134">
        <v>5</v>
      </c>
      <c r="X134" t="s">
        <v>47</v>
      </c>
      <c r="Y134">
        <v>2</v>
      </c>
      <c r="Z134" t="s">
        <v>47</v>
      </c>
    </row>
    <row r="135" spans="1:26" x14ac:dyDescent="0.35">
      <c r="A135" t="s">
        <v>347</v>
      </c>
      <c r="B135" s="2">
        <v>45852</v>
      </c>
      <c r="C135" t="s">
        <v>225</v>
      </c>
      <c r="D135" t="s">
        <v>50</v>
      </c>
      <c r="E135" t="s">
        <v>43</v>
      </c>
      <c r="F135">
        <v>33</v>
      </c>
      <c r="G135" t="s">
        <v>134</v>
      </c>
      <c r="H135" t="s">
        <v>31</v>
      </c>
      <c r="I135" t="s">
        <v>134</v>
      </c>
      <c r="J135" t="s">
        <v>150</v>
      </c>
      <c r="K135">
        <v>1</v>
      </c>
      <c r="L135">
        <v>49527</v>
      </c>
      <c r="M135">
        <v>0</v>
      </c>
      <c r="N135">
        <v>0</v>
      </c>
      <c r="O135">
        <v>8914.86</v>
      </c>
      <c r="P135">
        <v>456</v>
      </c>
      <c r="Q135">
        <v>58897.86</v>
      </c>
      <c r="R135" t="s">
        <v>54</v>
      </c>
      <c r="S135" t="s">
        <v>34</v>
      </c>
      <c r="T135" t="s">
        <v>46</v>
      </c>
      <c r="U135" t="s">
        <v>36</v>
      </c>
      <c r="V135" t="s">
        <v>37</v>
      </c>
      <c r="W135">
        <v>5</v>
      </c>
      <c r="X135" t="s">
        <v>47</v>
      </c>
      <c r="Y135">
        <v>5</v>
      </c>
      <c r="Z135" t="s">
        <v>47</v>
      </c>
    </row>
    <row r="136" spans="1:26" x14ac:dyDescent="0.35">
      <c r="A136" t="s">
        <v>348</v>
      </c>
      <c r="B136" s="2">
        <v>45771</v>
      </c>
      <c r="C136" t="s">
        <v>349</v>
      </c>
      <c r="D136" t="s">
        <v>73</v>
      </c>
      <c r="E136" t="s">
        <v>29</v>
      </c>
      <c r="F136">
        <v>55</v>
      </c>
      <c r="G136" t="s">
        <v>134</v>
      </c>
      <c r="H136" t="s">
        <v>31</v>
      </c>
      <c r="I136" t="s">
        <v>134</v>
      </c>
      <c r="J136" t="s">
        <v>102</v>
      </c>
      <c r="K136">
        <v>4</v>
      </c>
      <c r="L136">
        <v>24297</v>
      </c>
      <c r="M136">
        <v>5</v>
      </c>
      <c r="N136">
        <v>4859.3999999999996</v>
      </c>
      <c r="O136">
        <v>16619.150000000001</v>
      </c>
      <c r="P136">
        <v>167</v>
      </c>
      <c r="Q136">
        <v>109114.75</v>
      </c>
      <c r="R136" t="s">
        <v>45</v>
      </c>
      <c r="S136" t="s">
        <v>34</v>
      </c>
      <c r="T136" t="s">
        <v>95</v>
      </c>
      <c r="U136" t="s">
        <v>96</v>
      </c>
      <c r="V136" t="s">
        <v>57</v>
      </c>
      <c r="W136">
        <v>5</v>
      </c>
      <c r="X136" t="s">
        <v>38</v>
      </c>
      <c r="Y136">
        <v>1</v>
      </c>
      <c r="Z136" t="s">
        <v>39</v>
      </c>
    </row>
    <row r="137" spans="1:26" x14ac:dyDescent="0.35">
      <c r="A137" t="s">
        <v>350</v>
      </c>
      <c r="B137" s="2">
        <v>45793</v>
      </c>
      <c r="C137" t="s">
        <v>351</v>
      </c>
      <c r="D137" t="s">
        <v>80</v>
      </c>
      <c r="E137" t="s">
        <v>43</v>
      </c>
      <c r="F137">
        <v>57</v>
      </c>
      <c r="G137" t="s">
        <v>74</v>
      </c>
      <c r="H137" t="s">
        <v>31</v>
      </c>
      <c r="I137" t="s">
        <v>74</v>
      </c>
      <c r="J137" t="s">
        <v>112</v>
      </c>
      <c r="K137">
        <v>5</v>
      </c>
      <c r="L137">
        <v>47683</v>
      </c>
      <c r="M137">
        <v>5</v>
      </c>
      <c r="N137">
        <v>11920.75</v>
      </c>
      <c r="O137">
        <v>40768.959999999999</v>
      </c>
      <c r="P137">
        <v>420</v>
      </c>
      <c r="Q137">
        <v>267683.21000000002</v>
      </c>
      <c r="R137" t="s">
        <v>33</v>
      </c>
      <c r="S137" t="s">
        <v>34</v>
      </c>
      <c r="T137" t="s">
        <v>103</v>
      </c>
      <c r="U137" t="s">
        <v>103</v>
      </c>
      <c r="V137" t="s">
        <v>57</v>
      </c>
      <c r="W137">
        <v>4</v>
      </c>
      <c r="X137" t="s">
        <v>47</v>
      </c>
      <c r="Y137">
        <v>4</v>
      </c>
      <c r="Z137" t="s">
        <v>39</v>
      </c>
    </row>
    <row r="138" spans="1:26" x14ac:dyDescent="0.35">
      <c r="A138" t="s">
        <v>352</v>
      </c>
      <c r="B138" s="2">
        <v>45910</v>
      </c>
      <c r="C138" t="s">
        <v>353</v>
      </c>
      <c r="D138" t="s">
        <v>61</v>
      </c>
      <c r="E138" t="s">
        <v>43</v>
      </c>
      <c r="F138">
        <v>59</v>
      </c>
      <c r="G138" t="s">
        <v>44</v>
      </c>
      <c r="H138" t="s">
        <v>31</v>
      </c>
      <c r="I138" t="s">
        <v>44</v>
      </c>
      <c r="J138" t="s">
        <v>201</v>
      </c>
      <c r="K138">
        <v>3</v>
      </c>
      <c r="L138">
        <v>48486</v>
      </c>
      <c r="M138">
        <v>0</v>
      </c>
      <c r="N138">
        <v>0</v>
      </c>
      <c r="O138">
        <v>26182.44</v>
      </c>
      <c r="P138">
        <v>460</v>
      </c>
      <c r="Q138">
        <v>172100.44</v>
      </c>
      <c r="R138" t="s">
        <v>54</v>
      </c>
      <c r="S138" t="s">
        <v>34</v>
      </c>
      <c r="T138" t="s">
        <v>84</v>
      </c>
      <c r="U138" t="s">
        <v>85</v>
      </c>
      <c r="V138" t="s">
        <v>86</v>
      </c>
      <c r="W138">
        <v>6</v>
      </c>
      <c r="X138" t="s">
        <v>38</v>
      </c>
      <c r="Y138">
        <v>2</v>
      </c>
      <c r="Z138" t="s">
        <v>58</v>
      </c>
    </row>
    <row r="139" spans="1:26" x14ac:dyDescent="0.35">
      <c r="A139" t="s">
        <v>354</v>
      </c>
      <c r="B139" s="2">
        <v>45844</v>
      </c>
      <c r="C139" t="s">
        <v>355</v>
      </c>
      <c r="D139" t="s">
        <v>80</v>
      </c>
      <c r="E139" t="s">
        <v>43</v>
      </c>
      <c r="F139">
        <v>18</v>
      </c>
      <c r="G139" t="s">
        <v>74</v>
      </c>
      <c r="H139" t="s">
        <v>31</v>
      </c>
      <c r="I139" t="s">
        <v>74</v>
      </c>
      <c r="J139" t="s">
        <v>62</v>
      </c>
      <c r="K139">
        <v>4</v>
      </c>
      <c r="L139">
        <v>35587</v>
      </c>
      <c r="M139">
        <v>10</v>
      </c>
      <c r="N139">
        <v>14234.8</v>
      </c>
      <c r="O139">
        <v>23060.38</v>
      </c>
      <c r="P139">
        <v>243</v>
      </c>
      <c r="Q139">
        <v>151416.57999999999</v>
      </c>
      <c r="R139" t="s">
        <v>83</v>
      </c>
      <c r="S139" t="s">
        <v>34</v>
      </c>
      <c r="T139" t="s">
        <v>70</v>
      </c>
      <c r="U139" t="s">
        <v>56</v>
      </c>
      <c r="V139" t="s">
        <v>57</v>
      </c>
      <c r="W139">
        <v>3</v>
      </c>
      <c r="X139" t="s">
        <v>38</v>
      </c>
      <c r="Y139">
        <v>4</v>
      </c>
      <c r="Z139" t="s">
        <v>91</v>
      </c>
    </row>
    <row r="140" spans="1:26" x14ac:dyDescent="0.35">
      <c r="A140" t="s">
        <v>356</v>
      </c>
      <c r="B140" s="2">
        <v>45870</v>
      </c>
      <c r="C140" t="s">
        <v>332</v>
      </c>
      <c r="D140" t="s">
        <v>28</v>
      </c>
      <c r="E140" t="s">
        <v>43</v>
      </c>
      <c r="F140">
        <v>47</v>
      </c>
      <c r="G140" t="s">
        <v>90</v>
      </c>
      <c r="H140" t="s">
        <v>31</v>
      </c>
      <c r="I140" t="s">
        <v>90</v>
      </c>
      <c r="J140" t="s">
        <v>150</v>
      </c>
      <c r="K140">
        <v>5</v>
      </c>
      <c r="L140">
        <v>38537</v>
      </c>
      <c r="M140">
        <v>20</v>
      </c>
      <c r="N140">
        <v>38537</v>
      </c>
      <c r="O140">
        <v>27746.639999999999</v>
      </c>
      <c r="P140">
        <v>428</v>
      </c>
      <c r="Q140">
        <v>182322.64</v>
      </c>
      <c r="R140" t="s">
        <v>54</v>
      </c>
      <c r="S140" t="s">
        <v>63</v>
      </c>
      <c r="T140" t="s">
        <v>84</v>
      </c>
      <c r="U140" t="s">
        <v>85</v>
      </c>
      <c r="V140" t="s">
        <v>86</v>
      </c>
      <c r="W140">
        <v>8</v>
      </c>
      <c r="X140" t="s">
        <v>38</v>
      </c>
      <c r="Y140">
        <v>1</v>
      </c>
      <c r="Z140" t="s">
        <v>91</v>
      </c>
    </row>
    <row r="141" spans="1:26" x14ac:dyDescent="0.35">
      <c r="A141" t="s">
        <v>357</v>
      </c>
      <c r="B141" s="2">
        <v>46021</v>
      </c>
      <c r="C141" t="s">
        <v>279</v>
      </c>
      <c r="D141" t="s">
        <v>42</v>
      </c>
      <c r="E141" t="s">
        <v>29</v>
      </c>
      <c r="F141">
        <v>18</v>
      </c>
      <c r="G141" t="s">
        <v>90</v>
      </c>
      <c r="H141" t="s">
        <v>31</v>
      </c>
      <c r="I141" t="s">
        <v>90</v>
      </c>
      <c r="J141" t="s">
        <v>125</v>
      </c>
      <c r="K141">
        <v>5</v>
      </c>
      <c r="L141">
        <v>2675</v>
      </c>
      <c r="M141">
        <v>15</v>
      </c>
      <c r="N141">
        <v>2006.25</v>
      </c>
      <c r="O141">
        <v>2046.38</v>
      </c>
      <c r="P141">
        <v>318</v>
      </c>
      <c r="Q141">
        <v>13733.12</v>
      </c>
      <c r="R141" t="s">
        <v>33</v>
      </c>
      <c r="S141" t="s">
        <v>34</v>
      </c>
      <c r="T141" t="s">
        <v>46</v>
      </c>
      <c r="U141" t="s">
        <v>36</v>
      </c>
      <c r="V141" t="s">
        <v>37</v>
      </c>
      <c r="W141">
        <v>3</v>
      </c>
      <c r="X141" t="s">
        <v>47</v>
      </c>
      <c r="Y141">
        <v>1</v>
      </c>
      <c r="Z141" t="s">
        <v>58</v>
      </c>
    </row>
    <row r="142" spans="1:26" x14ac:dyDescent="0.35">
      <c r="A142" t="s">
        <v>358</v>
      </c>
      <c r="B142" s="2">
        <v>45776</v>
      </c>
      <c r="C142" t="s">
        <v>359</v>
      </c>
      <c r="D142" t="s">
        <v>80</v>
      </c>
      <c r="E142" t="s">
        <v>43</v>
      </c>
      <c r="F142">
        <v>43</v>
      </c>
      <c r="G142" t="s">
        <v>67</v>
      </c>
      <c r="H142" t="s">
        <v>68</v>
      </c>
      <c r="I142" t="s">
        <v>67</v>
      </c>
      <c r="J142" t="s">
        <v>150</v>
      </c>
      <c r="K142">
        <v>3</v>
      </c>
      <c r="L142">
        <v>31905</v>
      </c>
      <c r="M142">
        <v>5</v>
      </c>
      <c r="N142">
        <v>4785.75</v>
      </c>
      <c r="O142">
        <v>16367.26</v>
      </c>
      <c r="P142">
        <v>396</v>
      </c>
      <c r="Q142">
        <v>107692.51</v>
      </c>
      <c r="R142" t="s">
        <v>83</v>
      </c>
      <c r="S142" t="s">
        <v>63</v>
      </c>
      <c r="T142" t="s">
        <v>70</v>
      </c>
      <c r="U142" t="s">
        <v>56</v>
      </c>
      <c r="V142" t="s">
        <v>57</v>
      </c>
      <c r="W142">
        <v>2</v>
      </c>
      <c r="X142" t="s">
        <v>47</v>
      </c>
      <c r="Y142">
        <v>5</v>
      </c>
      <c r="Z142" t="s">
        <v>58</v>
      </c>
    </row>
    <row r="143" spans="1:26" x14ac:dyDescent="0.35">
      <c r="A143" t="s">
        <v>360</v>
      </c>
      <c r="B143" s="2">
        <v>45869</v>
      </c>
      <c r="C143" t="s">
        <v>105</v>
      </c>
      <c r="D143" t="s">
        <v>28</v>
      </c>
      <c r="E143" t="s">
        <v>43</v>
      </c>
      <c r="F143">
        <v>60</v>
      </c>
      <c r="G143" t="s">
        <v>90</v>
      </c>
      <c r="H143" t="s">
        <v>31</v>
      </c>
      <c r="I143" t="s">
        <v>90</v>
      </c>
      <c r="J143" t="s">
        <v>201</v>
      </c>
      <c r="K143">
        <v>1</v>
      </c>
      <c r="L143">
        <v>37253</v>
      </c>
      <c r="M143">
        <v>5</v>
      </c>
      <c r="N143">
        <v>1862.65</v>
      </c>
      <c r="O143">
        <v>6370.26</v>
      </c>
      <c r="P143">
        <v>234</v>
      </c>
      <c r="Q143">
        <v>41994.61</v>
      </c>
      <c r="R143" t="s">
        <v>45</v>
      </c>
      <c r="S143" t="s">
        <v>34</v>
      </c>
      <c r="T143" t="s">
        <v>76</v>
      </c>
      <c r="U143" t="s">
        <v>77</v>
      </c>
      <c r="V143" t="s">
        <v>57</v>
      </c>
      <c r="W143">
        <v>4</v>
      </c>
      <c r="X143" t="s">
        <v>38</v>
      </c>
      <c r="Y143">
        <v>1</v>
      </c>
      <c r="Z143" t="s">
        <v>39</v>
      </c>
    </row>
    <row r="144" spans="1:26" x14ac:dyDescent="0.35">
      <c r="A144" t="s">
        <v>361</v>
      </c>
      <c r="B144" s="2">
        <v>45941</v>
      </c>
      <c r="C144" t="s">
        <v>351</v>
      </c>
      <c r="D144" t="s">
        <v>80</v>
      </c>
      <c r="E144" t="s">
        <v>29</v>
      </c>
      <c r="F144">
        <v>24</v>
      </c>
      <c r="G144" t="s">
        <v>74</v>
      </c>
      <c r="H144" t="s">
        <v>31</v>
      </c>
      <c r="I144" t="s">
        <v>74</v>
      </c>
      <c r="J144" t="s">
        <v>112</v>
      </c>
      <c r="K144">
        <v>1</v>
      </c>
      <c r="L144">
        <v>7447</v>
      </c>
      <c r="M144">
        <v>20</v>
      </c>
      <c r="N144">
        <v>1489.4</v>
      </c>
      <c r="O144">
        <v>1072.3699999999999</v>
      </c>
      <c r="P144">
        <v>383</v>
      </c>
      <c r="Q144">
        <v>7412.97</v>
      </c>
      <c r="R144" t="s">
        <v>33</v>
      </c>
      <c r="S144" t="s">
        <v>34</v>
      </c>
      <c r="T144" t="s">
        <v>103</v>
      </c>
      <c r="U144" t="s">
        <v>103</v>
      </c>
      <c r="V144" t="s">
        <v>57</v>
      </c>
      <c r="W144">
        <v>6</v>
      </c>
      <c r="X144" t="s">
        <v>38</v>
      </c>
      <c r="Y144">
        <v>5</v>
      </c>
      <c r="Z144" t="s">
        <v>91</v>
      </c>
    </row>
    <row r="145" spans="1:26" x14ac:dyDescent="0.35">
      <c r="A145" t="s">
        <v>362</v>
      </c>
      <c r="B145" s="2">
        <v>45831</v>
      </c>
      <c r="C145" t="s">
        <v>363</v>
      </c>
      <c r="D145" t="s">
        <v>28</v>
      </c>
      <c r="E145" t="s">
        <v>29</v>
      </c>
      <c r="F145">
        <v>27</v>
      </c>
      <c r="G145" t="s">
        <v>94</v>
      </c>
      <c r="H145" t="s">
        <v>31</v>
      </c>
      <c r="I145" t="s">
        <v>94</v>
      </c>
      <c r="J145" t="s">
        <v>112</v>
      </c>
      <c r="K145">
        <v>3</v>
      </c>
      <c r="L145">
        <v>2465</v>
      </c>
      <c r="M145">
        <v>5</v>
      </c>
      <c r="N145">
        <v>369.75</v>
      </c>
      <c r="O145">
        <v>1264.54</v>
      </c>
      <c r="P145">
        <v>407</v>
      </c>
      <c r="Q145">
        <v>8696.7999999999993</v>
      </c>
      <c r="R145" t="s">
        <v>33</v>
      </c>
      <c r="S145" t="s">
        <v>63</v>
      </c>
      <c r="T145" t="s">
        <v>70</v>
      </c>
      <c r="U145" t="s">
        <v>56</v>
      </c>
      <c r="V145" t="s">
        <v>57</v>
      </c>
      <c r="W145">
        <v>5</v>
      </c>
      <c r="X145" t="s">
        <v>47</v>
      </c>
      <c r="Y145">
        <v>5</v>
      </c>
      <c r="Z145" t="s">
        <v>47</v>
      </c>
    </row>
    <row r="146" spans="1:26" x14ac:dyDescent="0.35">
      <c r="A146" t="s">
        <v>364</v>
      </c>
      <c r="B146" s="2">
        <v>45857</v>
      </c>
      <c r="C146" t="s">
        <v>365</v>
      </c>
      <c r="D146" t="s">
        <v>80</v>
      </c>
      <c r="E146" t="s">
        <v>43</v>
      </c>
      <c r="F146">
        <v>52</v>
      </c>
      <c r="G146" t="s">
        <v>94</v>
      </c>
      <c r="H146" t="s">
        <v>31</v>
      </c>
      <c r="I146" t="s">
        <v>94</v>
      </c>
      <c r="J146" t="s">
        <v>75</v>
      </c>
      <c r="K146">
        <v>2</v>
      </c>
      <c r="L146">
        <v>43125</v>
      </c>
      <c r="M146">
        <v>10</v>
      </c>
      <c r="N146">
        <v>8625</v>
      </c>
      <c r="O146">
        <v>13972.5</v>
      </c>
      <c r="P146">
        <v>153</v>
      </c>
      <c r="Q146">
        <v>91750.5</v>
      </c>
      <c r="R146" t="s">
        <v>33</v>
      </c>
      <c r="S146" t="s">
        <v>63</v>
      </c>
      <c r="T146" t="s">
        <v>95</v>
      </c>
      <c r="U146" t="s">
        <v>96</v>
      </c>
      <c r="V146" t="s">
        <v>57</v>
      </c>
      <c r="W146">
        <v>5</v>
      </c>
      <c r="X146" t="s">
        <v>47</v>
      </c>
      <c r="Y146">
        <v>2</v>
      </c>
      <c r="Z146" t="s">
        <v>47</v>
      </c>
    </row>
    <row r="147" spans="1:26" x14ac:dyDescent="0.35">
      <c r="A147" t="s">
        <v>366</v>
      </c>
      <c r="B147" s="2">
        <v>45786</v>
      </c>
      <c r="C147" t="s">
        <v>367</v>
      </c>
      <c r="D147" t="s">
        <v>73</v>
      </c>
      <c r="E147" t="s">
        <v>43</v>
      </c>
      <c r="F147">
        <v>48</v>
      </c>
      <c r="G147" t="s">
        <v>90</v>
      </c>
      <c r="H147" t="s">
        <v>31</v>
      </c>
      <c r="I147" t="s">
        <v>90</v>
      </c>
      <c r="J147" t="s">
        <v>125</v>
      </c>
      <c r="K147">
        <v>2</v>
      </c>
      <c r="L147">
        <v>25854</v>
      </c>
      <c r="M147">
        <v>15</v>
      </c>
      <c r="N147">
        <v>7756.2</v>
      </c>
      <c r="O147">
        <v>7911.32</v>
      </c>
      <c r="P147">
        <v>26</v>
      </c>
      <c r="Q147">
        <v>51889.120000000003</v>
      </c>
      <c r="R147" t="s">
        <v>54</v>
      </c>
      <c r="S147" t="s">
        <v>63</v>
      </c>
      <c r="T147" t="s">
        <v>70</v>
      </c>
      <c r="U147" t="s">
        <v>56</v>
      </c>
      <c r="V147" t="s">
        <v>57</v>
      </c>
      <c r="W147">
        <v>1</v>
      </c>
      <c r="X147" t="s">
        <v>47</v>
      </c>
      <c r="Y147">
        <v>5</v>
      </c>
      <c r="Z147" t="s">
        <v>58</v>
      </c>
    </row>
    <row r="148" spans="1:26" x14ac:dyDescent="0.35">
      <c r="A148" t="s">
        <v>368</v>
      </c>
      <c r="B148" s="2">
        <v>45939</v>
      </c>
      <c r="C148" t="s">
        <v>369</v>
      </c>
      <c r="D148" t="s">
        <v>80</v>
      </c>
      <c r="E148" t="s">
        <v>43</v>
      </c>
      <c r="F148">
        <v>24</v>
      </c>
      <c r="G148" t="s">
        <v>44</v>
      </c>
      <c r="H148" t="s">
        <v>31</v>
      </c>
      <c r="I148" t="s">
        <v>44</v>
      </c>
      <c r="J148" t="s">
        <v>53</v>
      </c>
      <c r="K148">
        <v>4</v>
      </c>
      <c r="L148">
        <v>24413</v>
      </c>
      <c r="M148">
        <v>0</v>
      </c>
      <c r="N148">
        <v>0</v>
      </c>
      <c r="O148">
        <v>17577.36</v>
      </c>
      <c r="P148">
        <v>0</v>
      </c>
      <c r="Q148">
        <v>115229.36</v>
      </c>
      <c r="R148" t="s">
        <v>54</v>
      </c>
      <c r="S148" t="s">
        <v>63</v>
      </c>
      <c r="T148" t="s">
        <v>35</v>
      </c>
      <c r="U148" t="s">
        <v>36</v>
      </c>
      <c r="V148" t="s">
        <v>37</v>
      </c>
      <c r="W148">
        <v>2</v>
      </c>
      <c r="X148" t="s">
        <v>38</v>
      </c>
      <c r="Y148">
        <v>1</v>
      </c>
      <c r="Z148" t="s">
        <v>91</v>
      </c>
    </row>
    <row r="149" spans="1:26" x14ac:dyDescent="0.35">
      <c r="A149" t="s">
        <v>370</v>
      </c>
      <c r="B149" s="2">
        <v>45947</v>
      </c>
      <c r="C149" t="s">
        <v>371</v>
      </c>
      <c r="D149" t="s">
        <v>111</v>
      </c>
      <c r="E149" t="s">
        <v>43</v>
      </c>
      <c r="F149">
        <v>59</v>
      </c>
      <c r="G149" t="s">
        <v>139</v>
      </c>
      <c r="H149" t="s">
        <v>31</v>
      </c>
      <c r="I149" t="s">
        <v>139</v>
      </c>
      <c r="J149" t="s">
        <v>69</v>
      </c>
      <c r="K149">
        <v>2</v>
      </c>
      <c r="L149">
        <v>8194</v>
      </c>
      <c r="M149">
        <v>5</v>
      </c>
      <c r="N149">
        <v>819.4</v>
      </c>
      <c r="O149">
        <v>2802.35</v>
      </c>
      <c r="P149">
        <v>178</v>
      </c>
      <c r="Q149">
        <v>18548.95</v>
      </c>
      <c r="R149" t="s">
        <v>33</v>
      </c>
      <c r="S149" t="s">
        <v>63</v>
      </c>
      <c r="T149" t="s">
        <v>103</v>
      </c>
      <c r="U149" t="s">
        <v>103</v>
      </c>
      <c r="V149" t="s">
        <v>57</v>
      </c>
      <c r="W149">
        <v>2</v>
      </c>
      <c r="X149" t="s">
        <v>47</v>
      </c>
      <c r="Y149">
        <v>3</v>
      </c>
      <c r="Z149" t="s">
        <v>58</v>
      </c>
    </row>
    <row r="150" spans="1:26" x14ac:dyDescent="0.35">
      <c r="A150" t="s">
        <v>372</v>
      </c>
      <c r="B150" s="2">
        <v>45810</v>
      </c>
      <c r="C150" t="s">
        <v>373</v>
      </c>
      <c r="D150" t="s">
        <v>42</v>
      </c>
      <c r="E150" t="s">
        <v>43</v>
      </c>
      <c r="F150">
        <v>31</v>
      </c>
      <c r="G150" t="s">
        <v>94</v>
      </c>
      <c r="H150" t="s">
        <v>31</v>
      </c>
      <c r="I150" t="s">
        <v>94</v>
      </c>
      <c r="J150" t="s">
        <v>75</v>
      </c>
      <c r="K150">
        <v>2</v>
      </c>
      <c r="L150">
        <v>23798</v>
      </c>
      <c r="M150">
        <v>5</v>
      </c>
      <c r="N150">
        <v>2379.8000000000002</v>
      </c>
      <c r="O150">
        <v>8138.92</v>
      </c>
      <c r="P150">
        <v>62</v>
      </c>
      <c r="Q150">
        <v>53417.120000000003</v>
      </c>
      <c r="R150" t="s">
        <v>45</v>
      </c>
      <c r="S150" t="s">
        <v>63</v>
      </c>
      <c r="T150" t="s">
        <v>46</v>
      </c>
      <c r="U150" t="s">
        <v>36</v>
      </c>
      <c r="V150" t="s">
        <v>37</v>
      </c>
      <c r="W150">
        <v>2</v>
      </c>
      <c r="X150" t="s">
        <v>47</v>
      </c>
      <c r="Y150">
        <v>5</v>
      </c>
      <c r="Z150" t="s">
        <v>58</v>
      </c>
    </row>
    <row r="151" spans="1:26" x14ac:dyDescent="0.35">
      <c r="A151" t="s">
        <v>374</v>
      </c>
      <c r="B151" s="2">
        <v>45903</v>
      </c>
      <c r="C151" t="s">
        <v>375</v>
      </c>
      <c r="D151" t="s">
        <v>61</v>
      </c>
      <c r="E151" t="s">
        <v>29</v>
      </c>
      <c r="F151">
        <v>50</v>
      </c>
      <c r="G151" t="s">
        <v>51</v>
      </c>
      <c r="H151" t="s">
        <v>52</v>
      </c>
      <c r="I151" t="s">
        <v>51</v>
      </c>
      <c r="J151" t="s">
        <v>62</v>
      </c>
      <c r="K151">
        <v>1</v>
      </c>
      <c r="L151">
        <v>26351</v>
      </c>
      <c r="M151">
        <v>5</v>
      </c>
      <c r="N151">
        <v>1317.55</v>
      </c>
      <c r="O151">
        <v>4506.0200000000004</v>
      </c>
      <c r="P151">
        <v>205</v>
      </c>
      <c r="Q151">
        <v>29744.47</v>
      </c>
      <c r="R151" t="s">
        <v>45</v>
      </c>
      <c r="S151" t="s">
        <v>63</v>
      </c>
      <c r="T151" t="s">
        <v>103</v>
      </c>
      <c r="U151" t="s">
        <v>103</v>
      </c>
      <c r="V151" t="s">
        <v>57</v>
      </c>
      <c r="W151">
        <v>9</v>
      </c>
      <c r="X151" t="s">
        <v>47</v>
      </c>
      <c r="Y151">
        <v>1</v>
      </c>
      <c r="Z151" t="s">
        <v>39</v>
      </c>
    </row>
    <row r="152" spans="1:26" x14ac:dyDescent="0.35">
      <c r="A152" t="s">
        <v>376</v>
      </c>
      <c r="B152" s="2">
        <v>45890</v>
      </c>
      <c r="C152" t="s">
        <v>377</v>
      </c>
      <c r="D152" t="s">
        <v>42</v>
      </c>
      <c r="E152" t="s">
        <v>29</v>
      </c>
      <c r="F152">
        <v>40</v>
      </c>
      <c r="G152" t="s">
        <v>134</v>
      </c>
      <c r="H152" t="s">
        <v>31</v>
      </c>
      <c r="I152" t="s">
        <v>134</v>
      </c>
      <c r="J152" t="s">
        <v>75</v>
      </c>
      <c r="K152">
        <v>2</v>
      </c>
      <c r="L152">
        <v>32644</v>
      </c>
      <c r="M152">
        <v>0</v>
      </c>
      <c r="N152">
        <v>0</v>
      </c>
      <c r="O152">
        <v>11751.84</v>
      </c>
      <c r="P152">
        <v>413</v>
      </c>
      <c r="Q152">
        <v>77452.84</v>
      </c>
      <c r="R152" t="s">
        <v>83</v>
      </c>
      <c r="S152" t="s">
        <v>34</v>
      </c>
      <c r="T152" t="s">
        <v>46</v>
      </c>
      <c r="U152" t="s">
        <v>36</v>
      </c>
      <c r="V152" t="s">
        <v>37</v>
      </c>
      <c r="W152">
        <v>7</v>
      </c>
      <c r="X152" t="s">
        <v>38</v>
      </c>
      <c r="Y152">
        <v>4</v>
      </c>
      <c r="Z152" t="s">
        <v>58</v>
      </c>
    </row>
    <row r="153" spans="1:26" x14ac:dyDescent="0.35">
      <c r="A153" t="s">
        <v>378</v>
      </c>
      <c r="B153" s="2">
        <v>45772</v>
      </c>
      <c r="C153" t="s">
        <v>379</v>
      </c>
      <c r="D153" t="s">
        <v>66</v>
      </c>
      <c r="E153" t="s">
        <v>29</v>
      </c>
      <c r="F153">
        <v>34</v>
      </c>
      <c r="G153" t="s">
        <v>134</v>
      </c>
      <c r="H153" t="s">
        <v>31</v>
      </c>
      <c r="I153" t="s">
        <v>134</v>
      </c>
      <c r="J153" t="s">
        <v>32</v>
      </c>
      <c r="K153">
        <v>5</v>
      </c>
      <c r="L153">
        <v>13792</v>
      </c>
      <c r="M153">
        <v>0</v>
      </c>
      <c r="N153">
        <v>0</v>
      </c>
      <c r="O153">
        <v>12412.8</v>
      </c>
      <c r="P153">
        <v>437</v>
      </c>
      <c r="Q153">
        <v>81809.8</v>
      </c>
      <c r="R153" t="s">
        <v>54</v>
      </c>
      <c r="S153" t="s">
        <v>63</v>
      </c>
      <c r="T153" t="s">
        <v>95</v>
      </c>
      <c r="U153" t="s">
        <v>96</v>
      </c>
      <c r="V153" t="s">
        <v>57</v>
      </c>
      <c r="W153">
        <v>1</v>
      </c>
      <c r="X153" t="s">
        <v>38</v>
      </c>
      <c r="Y153">
        <v>4</v>
      </c>
      <c r="Z153" t="s">
        <v>39</v>
      </c>
    </row>
    <row r="154" spans="1:26" x14ac:dyDescent="0.35">
      <c r="A154" t="s">
        <v>380</v>
      </c>
      <c r="B154" s="2">
        <v>45828</v>
      </c>
      <c r="C154" t="s">
        <v>257</v>
      </c>
      <c r="D154" t="s">
        <v>89</v>
      </c>
      <c r="E154" t="s">
        <v>43</v>
      </c>
      <c r="F154">
        <v>31</v>
      </c>
      <c r="G154" t="s">
        <v>74</v>
      </c>
      <c r="H154" t="s">
        <v>31</v>
      </c>
      <c r="I154" t="s">
        <v>74</v>
      </c>
      <c r="J154" t="s">
        <v>125</v>
      </c>
      <c r="K154">
        <v>5</v>
      </c>
      <c r="L154">
        <v>12497</v>
      </c>
      <c r="M154">
        <v>15</v>
      </c>
      <c r="N154">
        <v>9372.75</v>
      </c>
      <c r="O154">
        <v>9560.2000000000007</v>
      </c>
      <c r="P154">
        <v>71</v>
      </c>
      <c r="Q154">
        <v>62743.46</v>
      </c>
      <c r="R154" t="s">
        <v>33</v>
      </c>
      <c r="S154" t="s">
        <v>63</v>
      </c>
      <c r="T154" t="s">
        <v>95</v>
      </c>
      <c r="U154" t="s">
        <v>96</v>
      </c>
      <c r="V154" t="s">
        <v>57</v>
      </c>
      <c r="W154">
        <v>10</v>
      </c>
      <c r="X154" t="s">
        <v>47</v>
      </c>
      <c r="Y154">
        <v>5</v>
      </c>
      <c r="Z154" t="s">
        <v>39</v>
      </c>
    </row>
    <row r="155" spans="1:26" x14ac:dyDescent="0.35">
      <c r="A155" t="s">
        <v>381</v>
      </c>
      <c r="B155" s="2">
        <v>45939</v>
      </c>
      <c r="C155" t="s">
        <v>382</v>
      </c>
      <c r="D155" t="s">
        <v>108</v>
      </c>
      <c r="E155" t="s">
        <v>29</v>
      </c>
      <c r="F155">
        <v>51</v>
      </c>
      <c r="G155" t="s">
        <v>51</v>
      </c>
      <c r="H155" t="s">
        <v>52</v>
      </c>
      <c r="I155" t="s">
        <v>51</v>
      </c>
      <c r="J155" t="s">
        <v>53</v>
      </c>
      <c r="K155">
        <v>5</v>
      </c>
      <c r="L155">
        <v>46090</v>
      </c>
      <c r="M155">
        <v>5</v>
      </c>
      <c r="N155">
        <v>11522.5</v>
      </c>
      <c r="O155">
        <v>39406.949999999997</v>
      </c>
      <c r="P155">
        <v>212</v>
      </c>
      <c r="Q155">
        <v>258546.45</v>
      </c>
      <c r="R155" t="s">
        <v>54</v>
      </c>
      <c r="S155" t="s">
        <v>63</v>
      </c>
      <c r="T155" t="s">
        <v>84</v>
      </c>
      <c r="U155" t="s">
        <v>85</v>
      </c>
      <c r="V155" t="s">
        <v>86</v>
      </c>
      <c r="W155">
        <v>6</v>
      </c>
      <c r="X155" t="s">
        <v>38</v>
      </c>
      <c r="Y155">
        <v>2</v>
      </c>
      <c r="Z155" t="s">
        <v>58</v>
      </c>
    </row>
    <row r="156" spans="1:26" x14ac:dyDescent="0.35">
      <c r="A156" t="s">
        <v>383</v>
      </c>
      <c r="B156" s="2">
        <v>45974</v>
      </c>
      <c r="C156" t="s">
        <v>384</v>
      </c>
      <c r="D156" t="s">
        <v>42</v>
      </c>
      <c r="E156" t="s">
        <v>29</v>
      </c>
      <c r="F156">
        <v>34</v>
      </c>
      <c r="G156" t="s">
        <v>94</v>
      </c>
      <c r="H156" t="s">
        <v>31</v>
      </c>
      <c r="I156" t="s">
        <v>94</v>
      </c>
      <c r="J156" t="s">
        <v>201</v>
      </c>
      <c r="K156">
        <v>5</v>
      </c>
      <c r="L156">
        <v>5689</v>
      </c>
      <c r="M156">
        <v>10</v>
      </c>
      <c r="N156">
        <v>2844.5</v>
      </c>
      <c r="O156">
        <v>4608.09</v>
      </c>
      <c r="P156">
        <v>96</v>
      </c>
      <c r="Q156">
        <v>30304.59</v>
      </c>
      <c r="R156" t="s">
        <v>54</v>
      </c>
      <c r="S156" t="s">
        <v>34</v>
      </c>
      <c r="T156" t="s">
        <v>70</v>
      </c>
      <c r="U156" t="s">
        <v>56</v>
      </c>
      <c r="V156" t="s">
        <v>57</v>
      </c>
      <c r="W156">
        <v>6</v>
      </c>
      <c r="X156" t="s">
        <v>47</v>
      </c>
      <c r="Y156">
        <v>1</v>
      </c>
      <c r="Z156" t="s">
        <v>58</v>
      </c>
    </row>
    <row r="157" spans="1:26" x14ac:dyDescent="0.35">
      <c r="A157" t="s">
        <v>385</v>
      </c>
      <c r="B157" s="2">
        <v>46120</v>
      </c>
      <c r="C157" t="s">
        <v>386</v>
      </c>
      <c r="D157" t="s">
        <v>73</v>
      </c>
      <c r="E157" t="s">
        <v>29</v>
      </c>
      <c r="F157">
        <v>39</v>
      </c>
      <c r="G157" t="s">
        <v>51</v>
      </c>
      <c r="H157" t="s">
        <v>52</v>
      </c>
      <c r="I157" t="s">
        <v>51</v>
      </c>
      <c r="J157" t="s">
        <v>75</v>
      </c>
      <c r="K157">
        <v>1</v>
      </c>
      <c r="L157">
        <v>37843</v>
      </c>
      <c r="M157">
        <v>0</v>
      </c>
      <c r="N157">
        <v>0</v>
      </c>
      <c r="O157">
        <v>6811.74</v>
      </c>
      <c r="P157">
        <v>134</v>
      </c>
      <c r="Q157">
        <v>44788.74</v>
      </c>
      <c r="R157" t="s">
        <v>45</v>
      </c>
      <c r="S157" t="s">
        <v>34</v>
      </c>
      <c r="T157" t="s">
        <v>84</v>
      </c>
      <c r="U157" t="s">
        <v>85</v>
      </c>
      <c r="V157" t="s">
        <v>86</v>
      </c>
      <c r="W157">
        <v>8</v>
      </c>
      <c r="X157" t="s">
        <v>38</v>
      </c>
      <c r="Y157">
        <v>3</v>
      </c>
      <c r="Z157" t="s">
        <v>91</v>
      </c>
    </row>
    <row r="158" spans="1:26" x14ac:dyDescent="0.35">
      <c r="A158" t="s">
        <v>387</v>
      </c>
      <c r="B158" s="2">
        <v>46064</v>
      </c>
      <c r="C158" t="s">
        <v>388</v>
      </c>
      <c r="D158" t="s">
        <v>42</v>
      </c>
      <c r="E158" t="s">
        <v>43</v>
      </c>
      <c r="F158">
        <v>26</v>
      </c>
      <c r="G158" t="s">
        <v>139</v>
      </c>
      <c r="H158" t="s">
        <v>31</v>
      </c>
      <c r="I158" t="s">
        <v>139</v>
      </c>
      <c r="J158" t="s">
        <v>53</v>
      </c>
      <c r="K158">
        <v>2</v>
      </c>
      <c r="L158">
        <v>11265</v>
      </c>
      <c r="M158">
        <v>20</v>
      </c>
      <c r="N158">
        <v>4506</v>
      </c>
      <c r="O158">
        <v>3244.32</v>
      </c>
      <c r="P158">
        <v>220</v>
      </c>
      <c r="Q158">
        <v>21488.32</v>
      </c>
      <c r="R158" t="s">
        <v>54</v>
      </c>
      <c r="S158" t="s">
        <v>63</v>
      </c>
      <c r="T158" t="s">
        <v>84</v>
      </c>
      <c r="U158" t="s">
        <v>85</v>
      </c>
      <c r="V158" t="s">
        <v>86</v>
      </c>
      <c r="W158">
        <v>4</v>
      </c>
      <c r="X158" t="s">
        <v>47</v>
      </c>
      <c r="Y158">
        <v>2</v>
      </c>
      <c r="Z158" t="s">
        <v>58</v>
      </c>
    </row>
    <row r="159" spans="1:26" x14ac:dyDescent="0.35">
      <c r="A159" t="s">
        <v>389</v>
      </c>
      <c r="B159" s="2">
        <v>45853</v>
      </c>
      <c r="C159" t="s">
        <v>390</v>
      </c>
      <c r="D159" t="s">
        <v>42</v>
      </c>
      <c r="E159" t="s">
        <v>29</v>
      </c>
      <c r="F159">
        <v>28</v>
      </c>
      <c r="G159" t="s">
        <v>74</v>
      </c>
      <c r="H159" t="s">
        <v>31</v>
      </c>
      <c r="I159" t="s">
        <v>74</v>
      </c>
      <c r="J159" t="s">
        <v>75</v>
      </c>
      <c r="K159">
        <v>2</v>
      </c>
      <c r="L159">
        <v>3628</v>
      </c>
      <c r="M159">
        <v>20</v>
      </c>
      <c r="N159">
        <v>1451.2</v>
      </c>
      <c r="O159">
        <v>1044.8599999999999</v>
      </c>
      <c r="P159">
        <v>45</v>
      </c>
      <c r="Q159">
        <v>6894.66</v>
      </c>
      <c r="R159" t="s">
        <v>83</v>
      </c>
      <c r="S159" t="s">
        <v>34</v>
      </c>
      <c r="T159" t="s">
        <v>103</v>
      </c>
      <c r="U159" t="s">
        <v>103</v>
      </c>
      <c r="V159" t="s">
        <v>57</v>
      </c>
      <c r="W159">
        <v>2</v>
      </c>
      <c r="X159" t="s">
        <v>47</v>
      </c>
      <c r="Y159">
        <v>1</v>
      </c>
      <c r="Z159" t="s">
        <v>39</v>
      </c>
    </row>
    <row r="160" spans="1:26" x14ac:dyDescent="0.35">
      <c r="A160" t="s">
        <v>391</v>
      </c>
      <c r="B160" s="2">
        <v>46043</v>
      </c>
      <c r="C160" t="s">
        <v>392</v>
      </c>
      <c r="D160" t="s">
        <v>80</v>
      </c>
      <c r="E160" t="s">
        <v>43</v>
      </c>
      <c r="F160">
        <v>35</v>
      </c>
      <c r="G160" t="s">
        <v>74</v>
      </c>
      <c r="H160" t="s">
        <v>31</v>
      </c>
      <c r="I160" t="s">
        <v>74</v>
      </c>
      <c r="J160" t="s">
        <v>62</v>
      </c>
      <c r="K160">
        <v>2</v>
      </c>
      <c r="L160">
        <v>7118</v>
      </c>
      <c r="M160">
        <v>10</v>
      </c>
      <c r="N160">
        <v>1423.6</v>
      </c>
      <c r="O160">
        <v>2306.23</v>
      </c>
      <c r="P160">
        <v>140</v>
      </c>
      <c r="Q160">
        <v>15258.63</v>
      </c>
      <c r="R160" t="s">
        <v>83</v>
      </c>
      <c r="S160" t="s">
        <v>63</v>
      </c>
      <c r="T160" t="s">
        <v>46</v>
      </c>
      <c r="U160" t="s">
        <v>36</v>
      </c>
      <c r="V160" t="s">
        <v>37</v>
      </c>
      <c r="W160">
        <v>10</v>
      </c>
      <c r="X160" t="s">
        <v>38</v>
      </c>
      <c r="Y160">
        <v>3</v>
      </c>
      <c r="Z160" t="s">
        <v>91</v>
      </c>
    </row>
    <row r="161" spans="1:26" x14ac:dyDescent="0.35">
      <c r="A161" t="s">
        <v>393</v>
      </c>
      <c r="B161" s="2">
        <v>45812</v>
      </c>
      <c r="C161" t="s">
        <v>127</v>
      </c>
      <c r="D161" t="s">
        <v>108</v>
      </c>
      <c r="E161" t="s">
        <v>43</v>
      </c>
      <c r="F161">
        <v>48</v>
      </c>
      <c r="G161" t="s">
        <v>94</v>
      </c>
      <c r="H161" t="s">
        <v>31</v>
      </c>
      <c r="I161" t="s">
        <v>94</v>
      </c>
      <c r="J161" t="s">
        <v>62</v>
      </c>
      <c r="K161">
        <v>2</v>
      </c>
      <c r="L161">
        <v>31726</v>
      </c>
      <c r="M161">
        <v>15</v>
      </c>
      <c r="N161">
        <v>9517.7999999999993</v>
      </c>
      <c r="O161">
        <v>9708.16</v>
      </c>
      <c r="P161">
        <v>13</v>
      </c>
      <c r="Q161">
        <v>63655.360000000001</v>
      </c>
      <c r="R161" t="s">
        <v>83</v>
      </c>
      <c r="S161" t="s">
        <v>63</v>
      </c>
      <c r="T161" t="s">
        <v>35</v>
      </c>
      <c r="U161" t="s">
        <v>36</v>
      </c>
      <c r="V161" t="s">
        <v>37</v>
      </c>
      <c r="W161">
        <v>1</v>
      </c>
      <c r="X161" t="s">
        <v>38</v>
      </c>
      <c r="Y161">
        <v>5</v>
      </c>
      <c r="Z161" t="s">
        <v>58</v>
      </c>
    </row>
    <row r="162" spans="1:26" x14ac:dyDescent="0.35">
      <c r="A162" t="s">
        <v>394</v>
      </c>
      <c r="B162" s="2">
        <v>45935</v>
      </c>
      <c r="C162" t="s">
        <v>395</v>
      </c>
      <c r="D162" t="s">
        <v>89</v>
      </c>
      <c r="E162" t="s">
        <v>29</v>
      </c>
      <c r="F162">
        <v>24</v>
      </c>
      <c r="G162" t="s">
        <v>139</v>
      </c>
      <c r="H162" t="s">
        <v>31</v>
      </c>
      <c r="I162" t="s">
        <v>139</v>
      </c>
      <c r="J162" t="s">
        <v>69</v>
      </c>
      <c r="K162">
        <v>4</v>
      </c>
      <c r="L162">
        <v>42298</v>
      </c>
      <c r="M162">
        <v>20</v>
      </c>
      <c r="N162">
        <v>33838.400000000001</v>
      </c>
      <c r="O162">
        <v>24363.65</v>
      </c>
      <c r="P162">
        <v>262</v>
      </c>
      <c r="Q162">
        <v>159979.25</v>
      </c>
      <c r="R162" t="s">
        <v>45</v>
      </c>
      <c r="S162" t="s">
        <v>63</v>
      </c>
      <c r="T162" t="s">
        <v>70</v>
      </c>
      <c r="U162" t="s">
        <v>56</v>
      </c>
      <c r="V162" t="s">
        <v>57</v>
      </c>
      <c r="W162">
        <v>8</v>
      </c>
      <c r="X162" t="s">
        <v>38</v>
      </c>
      <c r="Y162">
        <v>5</v>
      </c>
      <c r="Z162" t="s">
        <v>39</v>
      </c>
    </row>
    <row r="163" spans="1:26" x14ac:dyDescent="0.35">
      <c r="A163" t="s">
        <v>396</v>
      </c>
      <c r="B163" s="2">
        <v>45949</v>
      </c>
      <c r="C163" t="s">
        <v>397</v>
      </c>
      <c r="D163" t="s">
        <v>61</v>
      </c>
      <c r="E163" t="s">
        <v>43</v>
      </c>
      <c r="F163">
        <v>30</v>
      </c>
      <c r="G163" t="s">
        <v>44</v>
      </c>
      <c r="H163" t="s">
        <v>31</v>
      </c>
      <c r="I163" t="s">
        <v>44</v>
      </c>
      <c r="J163" t="s">
        <v>112</v>
      </c>
      <c r="K163">
        <v>4</v>
      </c>
      <c r="L163">
        <v>43897</v>
      </c>
      <c r="M163">
        <v>15</v>
      </c>
      <c r="N163">
        <v>26338.2</v>
      </c>
      <c r="O163">
        <v>26864.959999999999</v>
      </c>
      <c r="P163">
        <v>108</v>
      </c>
      <c r="Q163">
        <v>176222.76</v>
      </c>
      <c r="R163" t="s">
        <v>45</v>
      </c>
      <c r="S163" t="s">
        <v>63</v>
      </c>
      <c r="T163" t="s">
        <v>70</v>
      </c>
      <c r="U163" t="s">
        <v>56</v>
      </c>
      <c r="V163" t="s">
        <v>57</v>
      </c>
      <c r="W163">
        <v>8</v>
      </c>
      <c r="X163" t="s">
        <v>38</v>
      </c>
      <c r="Y163">
        <v>3</v>
      </c>
      <c r="Z163" t="s">
        <v>58</v>
      </c>
    </row>
    <row r="164" spans="1:26" x14ac:dyDescent="0.35">
      <c r="A164" t="s">
        <v>398</v>
      </c>
      <c r="B164" s="2">
        <v>45923</v>
      </c>
      <c r="C164" t="s">
        <v>351</v>
      </c>
      <c r="D164" t="s">
        <v>28</v>
      </c>
      <c r="E164" t="s">
        <v>29</v>
      </c>
      <c r="F164">
        <v>19</v>
      </c>
      <c r="G164" t="s">
        <v>99</v>
      </c>
      <c r="H164" t="s">
        <v>52</v>
      </c>
      <c r="I164" t="s">
        <v>99</v>
      </c>
      <c r="J164" t="s">
        <v>112</v>
      </c>
      <c r="K164">
        <v>2</v>
      </c>
      <c r="L164">
        <v>48486</v>
      </c>
      <c r="M164">
        <v>0</v>
      </c>
      <c r="N164">
        <v>0</v>
      </c>
      <c r="O164">
        <v>17454.96</v>
      </c>
      <c r="P164">
        <v>267</v>
      </c>
      <c r="Q164">
        <v>114693.96</v>
      </c>
      <c r="R164" t="s">
        <v>45</v>
      </c>
      <c r="S164" t="s">
        <v>34</v>
      </c>
      <c r="T164" t="s">
        <v>84</v>
      </c>
      <c r="U164" t="s">
        <v>85</v>
      </c>
      <c r="V164" t="s">
        <v>86</v>
      </c>
      <c r="W164">
        <v>1</v>
      </c>
      <c r="X164" t="s">
        <v>38</v>
      </c>
      <c r="Y164">
        <v>5</v>
      </c>
      <c r="Z164" t="s">
        <v>39</v>
      </c>
    </row>
    <row r="165" spans="1:26" x14ac:dyDescent="0.35">
      <c r="A165" t="s">
        <v>399</v>
      </c>
      <c r="B165" s="2">
        <v>45860</v>
      </c>
      <c r="C165" t="s">
        <v>118</v>
      </c>
      <c r="D165" t="s">
        <v>80</v>
      </c>
      <c r="E165" t="s">
        <v>29</v>
      </c>
      <c r="F165">
        <v>37</v>
      </c>
      <c r="G165" t="s">
        <v>99</v>
      </c>
      <c r="H165" t="s">
        <v>52</v>
      </c>
      <c r="I165" t="s">
        <v>99</v>
      </c>
      <c r="J165" t="s">
        <v>75</v>
      </c>
      <c r="K165">
        <v>3</v>
      </c>
      <c r="L165">
        <v>11761</v>
      </c>
      <c r="M165">
        <v>15</v>
      </c>
      <c r="N165">
        <v>5292.45</v>
      </c>
      <c r="O165">
        <v>5398.3</v>
      </c>
      <c r="P165">
        <v>14</v>
      </c>
      <c r="Q165">
        <v>35402.85</v>
      </c>
      <c r="R165" t="s">
        <v>33</v>
      </c>
      <c r="S165" t="s">
        <v>63</v>
      </c>
      <c r="T165" t="s">
        <v>55</v>
      </c>
      <c r="U165" t="s">
        <v>56</v>
      </c>
      <c r="V165" t="s">
        <v>57</v>
      </c>
      <c r="W165">
        <v>5</v>
      </c>
      <c r="X165" t="s">
        <v>38</v>
      </c>
      <c r="Y165">
        <v>1</v>
      </c>
      <c r="Z165" t="s">
        <v>39</v>
      </c>
    </row>
    <row r="166" spans="1:26" x14ac:dyDescent="0.35">
      <c r="A166" t="s">
        <v>400</v>
      </c>
      <c r="B166" s="2">
        <v>46001</v>
      </c>
      <c r="C166" t="s">
        <v>401</v>
      </c>
      <c r="D166" t="s">
        <v>73</v>
      </c>
      <c r="E166" t="s">
        <v>43</v>
      </c>
      <c r="F166">
        <v>19</v>
      </c>
      <c r="G166" t="s">
        <v>90</v>
      </c>
      <c r="H166" t="s">
        <v>31</v>
      </c>
      <c r="I166" t="s">
        <v>90</v>
      </c>
      <c r="J166" t="s">
        <v>102</v>
      </c>
      <c r="K166">
        <v>1</v>
      </c>
      <c r="L166">
        <v>34466</v>
      </c>
      <c r="M166">
        <v>5</v>
      </c>
      <c r="N166">
        <v>1723.3</v>
      </c>
      <c r="O166">
        <v>5893.69</v>
      </c>
      <c r="P166">
        <v>50</v>
      </c>
      <c r="Q166">
        <v>38686.39</v>
      </c>
      <c r="R166" t="s">
        <v>83</v>
      </c>
      <c r="S166" t="s">
        <v>34</v>
      </c>
      <c r="T166" t="s">
        <v>95</v>
      </c>
      <c r="U166" t="s">
        <v>96</v>
      </c>
      <c r="V166" t="s">
        <v>57</v>
      </c>
      <c r="W166">
        <v>1</v>
      </c>
      <c r="X166" t="s">
        <v>38</v>
      </c>
      <c r="Y166">
        <v>3</v>
      </c>
      <c r="Z166" t="s">
        <v>39</v>
      </c>
    </row>
    <row r="167" spans="1:26" x14ac:dyDescent="0.35">
      <c r="A167" t="s">
        <v>402</v>
      </c>
      <c r="B167" s="2">
        <v>45947</v>
      </c>
      <c r="C167" t="s">
        <v>384</v>
      </c>
      <c r="D167" t="s">
        <v>66</v>
      </c>
      <c r="E167" t="s">
        <v>29</v>
      </c>
      <c r="F167">
        <v>57</v>
      </c>
      <c r="G167" t="s">
        <v>99</v>
      </c>
      <c r="H167" t="s">
        <v>52</v>
      </c>
      <c r="I167" t="s">
        <v>99</v>
      </c>
      <c r="J167" t="s">
        <v>32</v>
      </c>
      <c r="K167">
        <v>3</v>
      </c>
      <c r="L167">
        <v>42623</v>
      </c>
      <c r="M167">
        <v>20</v>
      </c>
      <c r="N167">
        <v>25573.8</v>
      </c>
      <c r="O167">
        <v>18413.14</v>
      </c>
      <c r="P167">
        <v>20</v>
      </c>
      <c r="Q167">
        <v>120728.34</v>
      </c>
      <c r="R167" t="s">
        <v>45</v>
      </c>
      <c r="S167" t="s">
        <v>63</v>
      </c>
      <c r="T167" t="s">
        <v>95</v>
      </c>
      <c r="U167" t="s">
        <v>96</v>
      </c>
      <c r="V167" t="s">
        <v>57</v>
      </c>
      <c r="W167">
        <v>1</v>
      </c>
      <c r="X167" t="s">
        <v>47</v>
      </c>
      <c r="Y167">
        <v>1</v>
      </c>
      <c r="Z167" t="s">
        <v>91</v>
      </c>
    </row>
    <row r="168" spans="1:26" x14ac:dyDescent="0.35">
      <c r="A168" t="s">
        <v>403</v>
      </c>
      <c r="B168" s="2">
        <v>46059</v>
      </c>
      <c r="C168" t="s">
        <v>404</v>
      </c>
      <c r="D168" t="s">
        <v>89</v>
      </c>
      <c r="E168" t="s">
        <v>29</v>
      </c>
      <c r="F168">
        <v>45</v>
      </c>
      <c r="G168" t="s">
        <v>51</v>
      </c>
      <c r="H168" t="s">
        <v>52</v>
      </c>
      <c r="I168" t="s">
        <v>51</v>
      </c>
      <c r="J168" t="s">
        <v>150</v>
      </c>
      <c r="K168">
        <v>2</v>
      </c>
      <c r="L168">
        <v>35830</v>
      </c>
      <c r="M168">
        <v>10</v>
      </c>
      <c r="N168">
        <v>7166</v>
      </c>
      <c r="O168">
        <v>11608.92</v>
      </c>
      <c r="P168">
        <v>133</v>
      </c>
      <c r="Q168">
        <v>76235.92</v>
      </c>
      <c r="R168" t="s">
        <v>54</v>
      </c>
      <c r="S168" t="s">
        <v>34</v>
      </c>
      <c r="T168" t="s">
        <v>55</v>
      </c>
      <c r="U168" t="s">
        <v>56</v>
      </c>
      <c r="V168" t="s">
        <v>57</v>
      </c>
      <c r="W168">
        <v>8</v>
      </c>
      <c r="X168" t="s">
        <v>47</v>
      </c>
      <c r="Y168">
        <v>1</v>
      </c>
      <c r="Z168" t="s">
        <v>39</v>
      </c>
    </row>
    <row r="169" spans="1:26" x14ac:dyDescent="0.35">
      <c r="A169" t="s">
        <v>405</v>
      </c>
      <c r="B169" s="2">
        <v>45837</v>
      </c>
      <c r="C169" t="s">
        <v>406</v>
      </c>
      <c r="D169" t="s">
        <v>108</v>
      </c>
      <c r="E169" t="s">
        <v>29</v>
      </c>
      <c r="F169">
        <v>37</v>
      </c>
      <c r="G169" t="s">
        <v>99</v>
      </c>
      <c r="H169" t="s">
        <v>52</v>
      </c>
      <c r="I169" t="s">
        <v>99</v>
      </c>
      <c r="J169" t="s">
        <v>32</v>
      </c>
      <c r="K169">
        <v>1</v>
      </c>
      <c r="L169">
        <v>40523</v>
      </c>
      <c r="M169">
        <v>0</v>
      </c>
      <c r="N169">
        <v>0</v>
      </c>
      <c r="O169">
        <v>7294.14</v>
      </c>
      <c r="P169">
        <v>302</v>
      </c>
      <c r="Q169">
        <v>48119.14</v>
      </c>
      <c r="R169" t="s">
        <v>83</v>
      </c>
      <c r="S169" t="s">
        <v>63</v>
      </c>
      <c r="T169" t="s">
        <v>70</v>
      </c>
      <c r="U169" t="s">
        <v>56</v>
      </c>
      <c r="V169" t="s">
        <v>57</v>
      </c>
      <c r="W169">
        <v>9</v>
      </c>
      <c r="X169" t="s">
        <v>38</v>
      </c>
      <c r="Y169">
        <v>5</v>
      </c>
      <c r="Z169" t="s">
        <v>47</v>
      </c>
    </row>
    <row r="170" spans="1:26" x14ac:dyDescent="0.35">
      <c r="A170" t="s">
        <v>407</v>
      </c>
      <c r="B170" s="2">
        <v>46085</v>
      </c>
      <c r="C170" t="s">
        <v>408</v>
      </c>
      <c r="D170" t="s">
        <v>80</v>
      </c>
      <c r="E170" t="s">
        <v>43</v>
      </c>
      <c r="F170">
        <v>24</v>
      </c>
      <c r="G170" t="s">
        <v>44</v>
      </c>
      <c r="H170" t="s">
        <v>31</v>
      </c>
      <c r="I170" t="s">
        <v>44</v>
      </c>
      <c r="J170" t="s">
        <v>201</v>
      </c>
      <c r="K170">
        <v>4</v>
      </c>
      <c r="L170">
        <v>11352</v>
      </c>
      <c r="M170">
        <v>0</v>
      </c>
      <c r="N170">
        <v>0</v>
      </c>
      <c r="O170">
        <v>8173.44</v>
      </c>
      <c r="P170">
        <v>161</v>
      </c>
      <c r="Q170">
        <v>53742.44</v>
      </c>
      <c r="R170" t="s">
        <v>45</v>
      </c>
      <c r="S170" t="s">
        <v>34</v>
      </c>
      <c r="T170" t="s">
        <v>35</v>
      </c>
      <c r="U170" t="s">
        <v>36</v>
      </c>
      <c r="V170" t="s">
        <v>37</v>
      </c>
      <c r="W170">
        <v>6</v>
      </c>
      <c r="X170" t="s">
        <v>38</v>
      </c>
      <c r="Y170">
        <v>1</v>
      </c>
      <c r="Z170" t="s">
        <v>58</v>
      </c>
    </row>
    <row r="171" spans="1:26" x14ac:dyDescent="0.35">
      <c r="A171" t="s">
        <v>409</v>
      </c>
      <c r="B171" s="2">
        <v>45956</v>
      </c>
      <c r="C171" t="s">
        <v>410</v>
      </c>
      <c r="D171" t="s">
        <v>28</v>
      </c>
      <c r="E171" t="s">
        <v>43</v>
      </c>
      <c r="F171">
        <v>18</v>
      </c>
      <c r="G171" t="s">
        <v>67</v>
      </c>
      <c r="H171" t="s">
        <v>68</v>
      </c>
      <c r="I171" t="s">
        <v>67</v>
      </c>
      <c r="J171" t="s">
        <v>32</v>
      </c>
      <c r="K171">
        <v>4</v>
      </c>
      <c r="L171">
        <v>42955</v>
      </c>
      <c r="M171">
        <v>0</v>
      </c>
      <c r="N171">
        <v>0</v>
      </c>
      <c r="O171">
        <v>30927.599999999999</v>
      </c>
      <c r="P171">
        <v>41</v>
      </c>
      <c r="Q171">
        <v>202788.6</v>
      </c>
      <c r="R171" t="s">
        <v>45</v>
      </c>
      <c r="S171" t="s">
        <v>63</v>
      </c>
      <c r="T171" t="s">
        <v>46</v>
      </c>
      <c r="U171" t="s">
        <v>36</v>
      </c>
      <c r="V171" t="s">
        <v>37</v>
      </c>
      <c r="W171">
        <v>9</v>
      </c>
      <c r="X171" t="s">
        <v>38</v>
      </c>
      <c r="Y171">
        <v>3</v>
      </c>
      <c r="Z171" t="s">
        <v>47</v>
      </c>
    </row>
    <row r="172" spans="1:26" x14ac:dyDescent="0.35">
      <c r="A172" t="s">
        <v>411</v>
      </c>
      <c r="B172" s="2">
        <v>45931</v>
      </c>
      <c r="C172" t="s">
        <v>412</v>
      </c>
      <c r="D172" t="s">
        <v>108</v>
      </c>
      <c r="E172" t="s">
        <v>29</v>
      </c>
      <c r="F172">
        <v>59</v>
      </c>
      <c r="G172" t="s">
        <v>51</v>
      </c>
      <c r="H172" t="s">
        <v>52</v>
      </c>
      <c r="I172" t="s">
        <v>51</v>
      </c>
      <c r="J172" t="s">
        <v>112</v>
      </c>
      <c r="K172">
        <v>3</v>
      </c>
      <c r="L172">
        <v>40789</v>
      </c>
      <c r="M172">
        <v>10</v>
      </c>
      <c r="N172">
        <v>12236.7</v>
      </c>
      <c r="O172">
        <v>19823.45</v>
      </c>
      <c r="P172">
        <v>488</v>
      </c>
      <c r="Q172">
        <v>130441.75</v>
      </c>
      <c r="R172" t="s">
        <v>83</v>
      </c>
      <c r="S172" t="s">
        <v>34</v>
      </c>
      <c r="T172" t="s">
        <v>55</v>
      </c>
      <c r="U172" t="s">
        <v>56</v>
      </c>
      <c r="V172" t="s">
        <v>57</v>
      </c>
      <c r="W172">
        <v>3</v>
      </c>
      <c r="X172" t="s">
        <v>38</v>
      </c>
      <c r="Y172">
        <v>1</v>
      </c>
      <c r="Z172" t="s">
        <v>47</v>
      </c>
    </row>
    <row r="173" spans="1:26" x14ac:dyDescent="0.35">
      <c r="A173" t="s">
        <v>413</v>
      </c>
      <c r="B173" s="2">
        <v>45865</v>
      </c>
      <c r="C173" t="s">
        <v>414</v>
      </c>
      <c r="D173" t="s">
        <v>66</v>
      </c>
      <c r="E173" t="s">
        <v>29</v>
      </c>
      <c r="F173">
        <v>56</v>
      </c>
      <c r="G173" t="s">
        <v>30</v>
      </c>
      <c r="H173" t="s">
        <v>31</v>
      </c>
      <c r="I173" t="s">
        <v>30</v>
      </c>
      <c r="J173" t="s">
        <v>32</v>
      </c>
      <c r="K173">
        <v>5</v>
      </c>
      <c r="L173">
        <v>39991</v>
      </c>
      <c r="M173">
        <v>5</v>
      </c>
      <c r="N173">
        <v>9997.75</v>
      </c>
      <c r="O173">
        <v>34192.31</v>
      </c>
      <c r="P173">
        <v>328</v>
      </c>
      <c r="Q173">
        <v>224477.55</v>
      </c>
      <c r="R173" t="s">
        <v>33</v>
      </c>
      <c r="S173" t="s">
        <v>63</v>
      </c>
      <c r="T173" t="s">
        <v>103</v>
      </c>
      <c r="U173" t="s">
        <v>103</v>
      </c>
      <c r="V173" t="s">
        <v>57</v>
      </c>
      <c r="W173">
        <v>10</v>
      </c>
      <c r="X173" t="s">
        <v>47</v>
      </c>
      <c r="Y173">
        <v>4</v>
      </c>
      <c r="Z173" t="s">
        <v>58</v>
      </c>
    </row>
    <row r="174" spans="1:26" x14ac:dyDescent="0.35">
      <c r="A174" t="s">
        <v>415</v>
      </c>
      <c r="B174" s="2">
        <v>46009</v>
      </c>
      <c r="C174" t="s">
        <v>266</v>
      </c>
      <c r="D174" t="s">
        <v>89</v>
      </c>
      <c r="E174" t="s">
        <v>43</v>
      </c>
      <c r="F174">
        <v>41</v>
      </c>
      <c r="G174" t="s">
        <v>44</v>
      </c>
      <c r="H174" t="s">
        <v>31</v>
      </c>
      <c r="I174" t="s">
        <v>44</v>
      </c>
      <c r="J174" t="s">
        <v>201</v>
      </c>
      <c r="K174">
        <v>3</v>
      </c>
      <c r="L174">
        <v>22410</v>
      </c>
      <c r="M174">
        <v>10</v>
      </c>
      <c r="N174">
        <v>6723</v>
      </c>
      <c r="O174">
        <v>10891.26</v>
      </c>
      <c r="P174">
        <v>365</v>
      </c>
      <c r="Q174">
        <v>71763.259999999995</v>
      </c>
      <c r="R174" t="s">
        <v>45</v>
      </c>
      <c r="S174" t="s">
        <v>63</v>
      </c>
      <c r="T174" t="s">
        <v>103</v>
      </c>
      <c r="U174" t="s">
        <v>103</v>
      </c>
      <c r="V174" t="s">
        <v>57</v>
      </c>
      <c r="W174">
        <v>1</v>
      </c>
      <c r="X174" t="s">
        <v>47</v>
      </c>
      <c r="Y174">
        <v>1</v>
      </c>
      <c r="Z174" t="s">
        <v>47</v>
      </c>
    </row>
    <row r="175" spans="1:26" x14ac:dyDescent="0.35">
      <c r="A175" t="s">
        <v>416</v>
      </c>
      <c r="B175" s="2">
        <v>45938</v>
      </c>
      <c r="C175" t="s">
        <v>417</v>
      </c>
      <c r="D175" t="s">
        <v>80</v>
      </c>
      <c r="E175" t="s">
        <v>29</v>
      </c>
      <c r="F175">
        <v>18</v>
      </c>
      <c r="G175" t="s">
        <v>94</v>
      </c>
      <c r="H175" t="s">
        <v>31</v>
      </c>
      <c r="I175" t="s">
        <v>94</v>
      </c>
      <c r="J175" t="s">
        <v>53</v>
      </c>
      <c r="K175">
        <v>4</v>
      </c>
      <c r="L175">
        <v>3086</v>
      </c>
      <c r="M175">
        <v>10</v>
      </c>
      <c r="N175">
        <v>1234.4000000000001</v>
      </c>
      <c r="O175">
        <v>1999.73</v>
      </c>
      <c r="P175">
        <v>247</v>
      </c>
      <c r="Q175">
        <v>13356.33</v>
      </c>
      <c r="R175" t="s">
        <v>33</v>
      </c>
      <c r="S175" t="s">
        <v>63</v>
      </c>
      <c r="T175" t="s">
        <v>35</v>
      </c>
      <c r="U175" t="s">
        <v>36</v>
      </c>
      <c r="V175" t="s">
        <v>37</v>
      </c>
      <c r="W175">
        <v>4</v>
      </c>
      <c r="X175" t="s">
        <v>47</v>
      </c>
      <c r="Y175">
        <v>5</v>
      </c>
      <c r="Z175" t="s">
        <v>58</v>
      </c>
    </row>
    <row r="176" spans="1:26" x14ac:dyDescent="0.35">
      <c r="A176" t="s">
        <v>418</v>
      </c>
      <c r="B176" s="2">
        <v>45868</v>
      </c>
      <c r="C176" t="s">
        <v>419</v>
      </c>
      <c r="D176" t="s">
        <v>50</v>
      </c>
      <c r="E176" t="s">
        <v>43</v>
      </c>
      <c r="F176">
        <v>53</v>
      </c>
      <c r="G176" t="s">
        <v>30</v>
      </c>
      <c r="H176" t="s">
        <v>31</v>
      </c>
      <c r="I176" t="s">
        <v>30</v>
      </c>
      <c r="J176" t="s">
        <v>62</v>
      </c>
      <c r="K176">
        <v>3</v>
      </c>
      <c r="L176">
        <v>39476</v>
      </c>
      <c r="M176">
        <v>20</v>
      </c>
      <c r="N176">
        <v>23685.599999999999</v>
      </c>
      <c r="O176">
        <v>17053.63</v>
      </c>
      <c r="P176">
        <v>78</v>
      </c>
      <c r="Q176">
        <v>111874.03</v>
      </c>
      <c r="R176" t="s">
        <v>83</v>
      </c>
      <c r="S176" t="s">
        <v>63</v>
      </c>
      <c r="T176" t="s">
        <v>103</v>
      </c>
      <c r="U176" t="s">
        <v>103</v>
      </c>
      <c r="V176" t="s">
        <v>57</v>
      </c>
      <c r="W176">
        <v>5</v>
      </c>
      <c r="X176" t="s">
        <v>47</v>
      </c>
      <c r="Y176">
        <v>2</v>
      </c>
      <c r="Z176" t="s">
        <v>47</v>
      </c>
    </row>
    <row r="177" spans="1:26" x14ac:dyDescent="0.35">
      <c r="A177" t="s">
        <v>420</v>
      </c>
      <c r="B177" s="2">
        <v>45925</v>
      </c>
      <c r="C177" t="s">
        <v>421</v>
      </c>
      <c r="D177" t="s">
        <v>50</v>
      </c>
      <c r="E177" t="s">
        <v>29</v>
      </c>
      <c r="F177">
        <v>31</v>
      </c>
      <c r="G177" t="s">
        <v>44</v>
      </c>
      <c r="H177" t="s">
        <v>31</v>
      </c>
      <c r="I177" t="s">
        <v>44</v>
      </c>
      <c r="J177" t="s">
        <v>53</v>
      </c>
      <c r="K177">
        <v>1</v>
      </c>
      <c r="L177">
        <v>31021</v>
      </c>
      <c r="M177">
        <v>15</v>
      </c>
      <c r="N177">
        <v>4653.1499999999996</v>
      </c>
      <c r="O177">
        <v>4746.21</v>
      </c>
      <c r="P177">
        <v>39</v>
      </c>
      <c r="Q177">
        <v>31153.06</v>
      </c>
      <c r="R177" t="s">
        <v>83</v>
      </c>
      <c r="S177" t="s">
        <v>34</v>
      </c>
      <c r="T177" t="s">
        <v>70</v>
      </c>
      <c r="U177" t="s">
        <v>56</v>
      </c>
      <c r="V177" t="s">
        <v>57</v>
      </c>
      <c r="W177">
        <v>8</v>
      </c>
      <c r="X177" t="s">
        <v>47</v>
      </c>
      <c r="Y177">
        <v>4</v>
      </c>
      <c r="Z177" t="s">
        <v>39</v>
      </c>
    </row>
    <row r="178" spans="1:26" x14ac:dyDescent="0.35">
      <c r="A178" t="s">
        <v>422</v>
      </c>
      <c r="B178" s="2">
        <v>45842</v>
      </c>
      <c r="C178" t="s">
        <v>423</v>
      </c>
      <c r="D178" t="s">
        <v>73</v>
      </c>
      <c r="E178" t="s">
        <v>43</v>
      </c>
      <c r="F178">
        <v>46</v>
      </c>
      <c r="G178" t="s">
        <v>74</v>
      </c>
      <c r="H178" t="s">
        <v>31</v>
      </c>
      <c r="I178" t="s">
        <v>74</v>
      </c>
      <c r="J178" t="s">
        <v>201</v>
      </c>
      <c r="K178">
        <v>1</v>
      </c>
      <c r="L178">
        <v>581</v>
      </c>
      <c r="M178">
        <v>0</v>
      </c>
      <c r="N178">
        <v>0</v>
      </c>
      <c r="O178">
        <v>104.58</v>
      </c>
      <c r="P178">
        <v>19</v>
      </c>
      <c r="Q178">
        <v>704.58</v>
      </c>
      <c r="R178" t="s">
        <v>83</v>
      </c>
      <c r="S178" t="s">
        <v>34</v>
      </c>
      <c r="T178" t="s">
        <v>103</v>
      </c>
      <c r="U178" t="s">
        <v>103</v>
      </c>
      <c r="V178" t="s">
        <v>57</v>
      </c>
      <c r="W178">
        <v>4</v>
      </c>
      <c r="X178" t="s">
        <v>47</v>
      </c>
      <c r="Y178">
        <v>2</v>
      </c>
      <c r="Z178" t="s">
        <v>91</v>
      </c>
    </row>
    <row r="179" spans="1:26" x14ac:dyDescent="0.35">
      <c r="A179" t="s">
        <v>424</v>
      </c>
      <c r="B179" s="2">
        <v>46058</v>
      </c>
      <c r="C179" t="s">
        <v>425</v>
      </c>
      <c r="D179" t="s">
        <v>111</v>
      </c>
      <c r="E179" t="s">
        <v>29</v>
      </c>
      <c r="F179">
        <v>23</v>
      </c>
      <c r="G179" t="s">
        <v>134</v>
      </c>
      <c r="H179" t="s">
        <v>31</v>
      </c>
      <c r="I179" t="s">
        <v>134</v>
      </c>
      <c r="J179" t="s">
        <v>102</v>
      </c>
      <c r="K179">
        <v>3</v>
      </c>
      <c r="L179">
        <v>36753</v>
      </c>
      <c r="M179">
        <v>10</v>
      </c>
      <c r="N179">
        <v>11025.9</v>
      </c>
      <c r="O179">
        <v>17861.96</v>
      </c>
      <c r="P179">
        <v>200</v>
      </c>
      <c r="Q179">
        <v>117295.06</v>
      </c>
      <c r="R179" t="s">
        <v>54</v>
      </c>
      <c r="S179" t="s">
        <v>34</v>
      </c>
      <c r="T179" t="s">
        <v>95</v>
      </c>
      <c r="U179" t="s">
        <v>96</v>
      </c>
      <c r="V179" t="s">
        <v>57</v>
      </c>
      <c r="W179">
        <v>9</v>
      </c>
      <c r="X179" t="s">
        <v>38</v>
      </c>
      <c r="Y179">
        <v>3</v>
      </c>
      <c r="Z179" t="s">
        <v>58</v>
      </c>
    </row>
    <row r="180" spans="1:26" x14ac:dyDescent="0.35">
      <c r="A180" t="s">
        <v>426</v>
      </c>
      <c r="B180" s="2">
        <v>46011</v>
      </c>
      <c r="C180" t="s">
        <v>427</v>
      </c>
      <c r="D180" t="s">
        <v>28</v>
      </c>
      <c r="E180" t="s">
        <v>43</v>
      </c>
      <c r="F180">
        <v>30</v>
      </c>
      <c r="G180" t="s">
        <v>139</v>
      </c>
      <c r="H180" t="s">
        <v>31</v>
      </c>
      <c r="I180" t="s">
        <v>139</v>
      </c>
      <c r="J180" t="s">
        <v>75</v>
      </c>
      <c r="K180">
        <v>3</v>
      </c>
      <c r="L180">
        <v>34859</v>
      </c>
      <c r="M180">
        <v>5</v>
      </c>
      <c r="N180">
        <v>5228.8500000000004</v>
      </c>
      <c r="O180">
        <v>17882.669999999998</v>
      </c>
      <c r="P180">
        <v>482</v>
      </c>
      <c r="Q180">
        <v>117712.82</v>
      </c>
      <c r="R180" t="s">
        <v>54</v>
      </c>
      <c r="S180" t="s">
        <v>34</v>
      </c>
      <c r="T180" t="s">
        <v>70</v>
      </c>
      <c r="U180" t="s">
        <v>56</v>
      </c>
      <c r="V180" t="s">
        <v>57</v>
      </c>
      <c r="W180">
        <v>6</v>
      </c>
      <c r="X180" t="s">
        <v>47</v>
      </c>
      <c r="Y180">
        <v>1</v>
      </c>
      <c r="Z180" t="s">
        <v>47</v>
      </c>
    </row>
    <row r="181" spans="1:26" x14ac:dyDescent="0.35">
      <c r="A181" t="s">
        <v>428</v>
      </c>
      <c r="B181" s="2">
        <v>46101</v>
      </c>
      <c r="C181" t="s">
        <v>172</v>
      </c>
      <c r="D181" t="s">
        <v>108</v>
      </c>
      <c r="E181" t="s">
        <v>43</v>
      </c>
      <c r="F181">
        <v>38</v>
      </c>
      <c r="G181" t="s">
        <v>67</v>
      </c>
      <c r="H181" t="s">
        <v>68</v>
      </c>
      <c r="I181" t="s">
        <v>67</v>
      </c>
      <c r="J181" t="s">
        <v>150</v>
      </c>
      <c r="K181">
        <v>3</v>
      </c>
      <c r="L181">
        <v>27908</v>
      </c>
      <c r="M181">
        <v>15</v>
      </c>
      <c r="N181">
        <v>12558.6</v>
      </c>
      <c r="O181">
        <v>12809.77</v>
      </c>
      <c r="P181">
        <v>250</v>
      </c>
      <c r="Q181">
        <v>84225.17</v>
      </c>
      <c r="R181" t="s">
        <v>45</v>
      </c>
      <c r="S181" t="s">
        <v>34</v>
      </c>
      <c r="T181" t="s">
        <v>70</v>
      </c>
      <c r="U181" t="s">
        <v>56</v>
      </c>
      <c r="V181" t="s">
        <v>57</v>
      </c>
      <c r="W181">
        <v>9</v>
      </c>
      <c r="X181" t="s">
        <v>47</v>
      </c>
      <c r="Y181">
        <v>5</v>
      </c>
      <c r="Z181" t="s">
        <v>39</v>
      </c>
    </row>
    <row r="182" spans="1:26" x14ac:dyDescent="0.35">
      <c r="A182" t="s">
        <v>429</v>
      </c>
      <c r="B182" s="2">
        <v>46028</v>
      </c>
      <c r="C182" t="s">
        <v>301</v>
      </c>
      <c r="D182" t="s">
        <v>108</v>
      </c>
      <c r="E182" t="s">
        <v>43</v>
      </c>
      <c r="F182">
        <v>29</v>
      </c>
      <c r="G182" t="s">
        <v>139</v>
      </c>
      <c r="H182" t="s">
        <v>31</v>
      </c>
      <c r="I182" t="s">
        <v>139</v>
      </c>
      <c r="J182" t="s">
        <v>69</v>
      </c>
      <c r="K182">
        <v>3</v>
      </c>
      <c r="L182">
        <v>47658</v>
      </c>
      <c r="M182">
        <v>0</v>
      </c>
      <c r="N182">
        <v>0</v>
      </c>
      <c r="O182">
        <v>25735.32</v>
      </c>
      <c r="P182">
        <v>240</v>
      </c>
      <c r="Q182">
        <v>168949.32</v>
      </c>
      <c r="R182" t="s">
        <v>45</v>
      </c>
      <c r="S182" t="s">
        <v>34</v>
      </c>
      <c r="T182" t="s">
        <v>70</v>
      </c>
      <c r="U182" t="s">
        <v>56</v>
      </c>
      <c r="V182" t="s">
        <v>57</v>
      </c>
      <c r="W182">
        <v>4</v>
      </c>
      <c r="X182" t="s">
        <v>38</v>
      </c>
      <c r="Y182">
        <v>2</v>
      </c>
      <c r="Z182" t="s">
        <v>58</v>
      </c>
    </row>
    <row r="183" spans="1:26" x14ac:dyDescent="0.35">
      <c r="A183" t="s">
        <v>430</v>
      </c>
      <c r="B183" s="2">
        <v>45954</v>
      </c>
      <c r="C183" t="s">
        <v>431</v>
      </c>
      <c r="D183" t="s">
        <v>89</v>
      </c>
      <c r="E183" t="s">
        <v>43</v>
      </c>
      <c r="F183">
        <v>56</v>
      </c>
      <c r="G183" t="s">
        <v>30</v>
      </c>
      <c r="H183" t="s">
        <v>31</v>
      </c>
      <c r="I183" t="s">
        <v>30</v>
      </c>
      <c r="J183" t="s">
        <v>62</v>
      </c>
      <c r="K183">
        <v>4</v>
      </c>
      <c r="L183">
        <v>2329</v>
      </c>
      <c r="M183">
        <v>0</v>
      </c>
      <c r="N183">
        <v>0</v>
      </c>
      <c r="O183">
        <v>1676.88</v>
      </c>
      <c r="P183">
        <v>348</v>
      </c>
      <c r="Q183">
        <v>11340.88</v>
      </c>
      <c r="R183" t="s">
        <v>54</v>
      </c>
      <c r="S183" t="s">
        <v>34</v>
      </c>
      <c r="T183" t="s">
        <v>55</v>
      </c>
      <c r="U183" t="s">
        <v>56</v>
      </c>
      <c r="V183" t="s">
        <v>57</v>
      </c>
      <c r="W183">
        <v>1</v>
      </c>
      <c r="X183" t="s">
        <v>38</v>
      </c>
      <c r="Y183">
        <v>2</v>
      </c>
      <c r="Z183" t="s">
        <v>39</v>
      </c>
    </row>
    <row r="184" spans="1:26" x14ac:dyDescent="0.35">
      <c r="A184" t="s">
        <v>432</v>
      </c>
      <c r="B184" s="2">
        <v>45975</v>
      </c>
      <c r="C184" t="s">
        <v>433</v>
      </c>
      <c r="D184" t="s">
        <v>89</v>
      </c>
      <c r="E184" t="s">
        <v>43</v>
      </c>
      <c r="F184">
        <v>42</v>
      </c>
      <c r="G184" t="s">
        <v>30</v>
      </c>
      <c r="H184" t="s">
        <v>31</v>
      </c>
      <c r="I184" t="s">
        <v>30</v>
      </c>
      <c r="J184" t="s">
        <v>201</v>
      </c>
      <c r="K184">
        <v>2</v>
      </c>
      <c r="L184">
        <v>10674</v>
      </c>
      <c r="M184">
        <v>20</v>
      </c>
      <c r="N184">
        <v>4269.6000000000004</v>
      </c>
      <c r="O184">
        <v>3074.11</v>
      </c>
      <c r="P184">
        <v>316</v>
      </c>
      <c r="Q184">
        <v>20468.509999999998</v>
      </c>
      <c r="R184" t="s">
        <v>33</v>
      </c>
      <c r="S184" t="s">
        <v>34</v>
      </c>
      <c r="T184" t="s">
        <v>46</v>
      </c>
      <c r="U184" t="s">
        <v>36</v>
      </c>
      <c r="V184" t="s">
        <v>37</v>
      </c>
      <c r="W184">
        <v>5</v>
      </c>
      <c r="X184" t="s">
        <v>38</v>
      </c>
      <c r="Y184">
        <v>1</v>
      </c>
      <c r="Z184" t="s">
        <v>91</v>
      </c>
    </row>
    <row r="185" spans="1:26" x14ac:dyDescent="0.35">
      <c r="A185" t="s">
        <v>434</v>
      </c>
      <c r="B185" s="2">
        <v>45910</v>
      </c>
      <c r="C185" t="s">
        <v>435</v>
      </c>
      <c r="D185" t="s">
        <v>108</v>
      </c>
      <c r="E185" t="s">
        <v>29</v>
      </c>
      <c r="F185">
        <v>37</v>
      </c>
      <c r="G185" t="s">
        <v>139</v>
      </c>
      <c r="H185" t="s">
        <v>31</v>
      </c>
      <c r="I185" t="s">
        <v>139</v>
      </c>
      <c r="J185" t="s">
        <v>62</v>
      </c>
      <c r="K185">
        <v>4</v>
      </c>
      <c r="L185">
        <v>9797</v>
      </c>
      <c r="M185">
        <v>15</v>
      </c>
      <c r="N185">
        <v>5878.2</v>
      </c>
      <c r="O185">
        <v>5995.76</v>
      </c>
      <c r="P185">
        <v>457</v>
      </c>
      <c r="Q185">
        <v>39762.559999999998</v>
      </c>
      <c r="R185" t="s">
        <v>83</v>
      </c>
      <c r="S185" t="s">
        <v>34</v>
      </c>
      <c r="T185" t="s">
        <v>55</v>
      </c>
      <c r="U185" t="s">
        <v>56</v>
      </c>
      <c r="V185" t="s">
        <v>57</v>
      </c>
      <c r="W185">
        <v>3</v>
      </c>
      <c r="X185" t="s">
        <v>47</v>
      </c>
      <c r="Y185">
        <v>5</v>
      </c>
      <c r="Z185" t="s">
        <v>91</v>
      </c>
    </row>
    <row r="186" spans="1:26" x14ac:dyDescent="0.35">
      <c r="A186" t="s">
        <v>436</v>
      </c>
      <c r="B186" s="2">
        <v>45990</v>
      </c>
      <c r="C186" t="s">
        <v>299</v>
      </c>
      <c r="D186" t="s">
        <v>80</v>
      </c>
      <c r="E186" t="s">
        <v>43</v>
      </c>
      <c r="F186">
        <v>46</v>
      </c>
      <c r="G186" t="s">
        <v>74</v>
      </c>
      <c r="H186" t="s">
        <v>31</v>
      </c>
      <c r="I186" t="s">
        <v>74</v>
      </c>
      <c r="J186" t="s">
        <v>32</v>
      </c>
      <c r="K186">
        <v>3</v>
      </c>
      <c r="L186">
        <v>44724</v>
      </c>
      <c r="M186">
        <v>5</v>
      </c>
      <c r="N186">
        <v>6708.6</v>
      </c>
      <c r="O186">
        <v>22943.41</v>
      </c>
      <c r="P186">
        <v>76</v>
      </c>
      <c r="Q186">
        <v>150482.81</v>
      </c>
      <c r="R186" t="s">
        <v>83</v>
      </c>
      <c r="S186" t="s">
        <v>34</v>
      </c>
      <c r="T186" t="s">
        <v>103</v>
      </c>
      <c r="U186" t="s">
        <v>103</v>
      </c>
      <c r="V186" t="s">
        <v>57</v>
      </c>
      <c r="W186">
        <v>7</v>
      </c>
      <c r="X186" t="s">
        <v>47</v>
      </c>
      <c r="Y186">
        <v>2</v>
      </c>
      <c r="Z186" t="s">
        <v>91</v>
      </c>
    </row>
    <row r="187" spans="1:26" x14ac:dyDescent="0.35">
      <c r="A187" t="s">
        <v>437</v>
      </c>
      <c r="B187" s="2">
        <v>46075</v>
      </c>
      <c r="C187" t="s">
        <v>438</v>
      </c>
      <c r="D187" t="s">
        <v>80</v>
      </c>
      <c r="E187" t="s">
        <v>29</v>
      </c>
      <c r="F187">
        <v>33</v>
      </c>
      <c r="G187" t="s">
        <v>44</v>
      </c>
      <c r="H187" t="s">
        <v>31</v>
      </c>
      <c r="I187" t="s">
        <v>44</v>
      </c>
      <c r="J187" t="s">
        <v>150</v>
      </c>
      <c r="K187">
        <v>2</v>
      </c>
      <c r="L187">
        <v>41199</v>
      </c>
      <c r="M187">
        <v>20</v>
      </c>
      <c r="N187">
        <v>16479.599999999999</v>
      </c>
      <c r="O187">
        <v>11865.31</v>
      </c>
      <c r="P187">
        <v>317</v>
      </c>
      <c r="Q187">
        <v>78100.710000000006</v>
      </c>
      <c r="R187" t="s">
        <v>54</v>
      </c>
      <c r="S187" t="s">
        <v>63</v>
      </c>
      <c r="T187" t="s">
        <v>46</v>
      </c>
      <c r="U187" t="s">
        <v>36</v>
      </c>
      <c r="V187" t="s">
        <v>37</v>
      </c>
      <c r="W187">
        <v>2</v>
      </c>
      <c r="X187" t="s">
        <v>38</v>
      </c>
      <c r="Y187">
        <v>3</v>
      </c>
      <c r="Z187" t="s">
        <v>39</v>
      </c>
    </row>
    <row r="188" spans="1:26" x14ac:dyDescent="0.35">
      <c r="A188" t="s">
        <v>439</v>
      </c>
      <c r="B188" s="2">
        <v>45849</v>
      </c>
      <c r="C188" t="s">
        <v>375</v>
      </c>
      <c r="D188" t="s">
        <v>73</v>
      </c>
      <c r="E188" t="s">
        <v>43</v>
      </c>
      <c r="F188">
        <v>37</v>
      </c>
      <c r="G188" t="s">
        <v>94</v>
      </c>
      <c r="H188" t="s">
        <v>31</v>
      </c>
      <c r="I188" t="s">
        <v>94</v>
      </c>
      <c r="J188" t="s">
        <v>75</v>
      </c>
      <c r="K188">
        <v>5</v>
      </c>
      <c r="L188">
        <v>41589</v>
      </c>
      <c r="M188">
        <v>0</v>
      </c>
      <c r="N188">
        <v>0</v>
      </c>
      <c r="O188">
        <v>37430.1</v>
      </c>
      <c r="P188">
        <v>194</v>
      </c>
      <c r="Q188">
        <v>245569.1</v>
      </c>
      <c r="R188" t="s">
        <v>33</v>
      </c>
      <c r="S188" t="s">
        <v>63</v>
      </c>
      <c r="T188" t="s">
        <v>70</v>
      </c>
      <c r="U188" t="s">
        <v>56</v>
      </c>
      <c r="V188" t="s">
        <v>57</v>
      </c>
      <c r="W188">
        <v>10</v>
      </c>
      <c r="X188" t="s">
        <v>38</v>
      </c>
      <c r="Y188">
        <v>1</v>
      </c>
      <c r="Z188" t="s">
        <v>39</v>
      </c>
    </row>
    <row r="189" spans="1:26" x14ac:dyDescent="0.35">
      <c r="A189" t="s">
        <v>440</v>
      </c>
      <c r="B189" s="2">
        <v>46068</v>
      </c>
      <c r="C189" t="s">
        <v>441</v>
      </c>
      <c r="D189" t="s">
        <v>42</v>
      </c>
      <c r="E189" t="s">
        <v>43</v>
      </c>
      <c r="F189">
        <v>50</v>
      </c>
      <c r="G189" t="s">
        <v>139</v>
      </c>
      <c r="H189" t="s">
        <v>31</v>
      </c>
      <c r="I189" t="s">
        <v>139</v>
      </c>
      <c r="J189" t="s">
        <v>150</v>
      </c>
      <c r="K189">
        <v>3</v>
      </c>
      <c r="L189">
        <v>38807</v>
      </c>
      <c r="M189">
        <v>5</v>
      </c>
      <c r="N189">
        <v>5821.05</v>
      </c>
      <c r="O189">
        <v>19907.990000000002</v>
      </c>
      <c r="P189">
        <v>361</v>
      </c>
      <c r="Q189">
        <v>130868.94</v>
      </c>
      <c r="R189" t="s">
        <v>45</v>
      </c>
      <c r="S189" t="s">
        <v>34</v>
      </c>
      <c r="T189" t="s">
        <v>46</v>
      </c>
      <c r="U189" t="s">
        <v>36</v>
      </c>
      <c r="V189" t="s">
        <v>37</v>
      </c>
      <c r="W189">
        <v>10</v>
      </c>
      <c r="X189" t="s">
        <v>47</v>
      </c>
      <c r="Y189">
        <v>5</v>
      </c>
      <c r="Z189" t="s">
        <v>47</v>
      </c>
    </row>
    <row r="190" spans="1:26" x14ac:dyDescent="0.35">
      <c r="A190" t="s">
        <v>442</v>
      </c>
      <c r="B190" s="2">
        <v>45840</v>
      </c>
      <c r="C190" t="s">
        <v>443</v>
      </c>
      <c r="D190" t="s">
        <v>61</v>
      </c>
      <c r="E190" t="s">
        <v>43</v>
      </c>
      <c r="F190">
        <v>32</v>
      </c>
      <c r="G190" t="s">
        <v>30</v>
      </c>
      <c r="H190" t="s">
        <v>31</v>
      </c>
      <c r="I190" t="s">
        <v>30</v>
      </c>
      <c r="J190" t="s">
        <v>69</v>
      </c>
      <c r="K190">
        <v>1</v>
      </c>
      <c r="L190">
        <v>6099</v>
      </c>
      <c r="M190">
        <v>0</v>
      </c>
      <c r="N190">
        <v>0</v>
      </c>
      <c r="O190">
        <v>1097.82</v>
      </c>
      <c r="P190">
        <v>238</v>
      </c>
      <c r="Q190">
        <v>7434.82</v>
      </c>
      <c r="R190" t="s">
        <v>45</v>
      </c>
      <c r="S190" t="s">
        <v>63</v>
      </c>
      <c r="T190" t="s">
        <v>95</v>
      </c>
      <c r="U190" t="s">
        <v>96</v>
      </c>
      <c r="V190" t="s">
        <v>57</v>
      </c>
      <c r="W190">
        <v>10</v>
      </c>
      <c r="X190" t="s">
        <v>38</v>
      </c>
      <c r="Y190">
        <v>2</v>
      </c>
      <c r="Z190" t="s">
        <v>39</v>
      </c>
    </row>
    <row r="191" spans="1:26" x14ac:dyDescent="0.35">
      <c r="A191" t="s">
        <v>444</v>
      </c>
      <c r="B191" s="2">
        <v>45929</v>
      </c>
      <c r="C191" t="s">
        <v>445</v>
      </c>
      <c r="D191" t="s">
        <v>108</v>
      </c>
      <c r="E191" t="s">
        <v>29</v>
      </c>
      <c r="F191">
        <v>25</v>
      </c>
      <c r="G191" t="s">
        <v>51</v>
      </c>
      <c r="H191" t="s">
        <v>52</v>
      </c>
      <c r="I191" t="s">
        <v>51</v>
      </c>
      <c r="J191" t="s">
        <v>201</v>
      </c>
      <c r="K191">
        <v>1</v>
      </c>
      <c r="L191">
        <v>22901</v>
      </c>
      <c r="M191">
        <v>0</v>
      </c>
      <c r="N191">
        <v>0</v>
      </c>
      <c r="O191">
        <v>4122.18</v>
      </c>
      <c r="P191">
        <v>141</v>
      </c>
      <c r="Q191">
        <v>27164.18</v>
      </c>
      <c r="R191" t="s">
        <v>54</v>
      </c>
      <c r="S191" t="s">
        <v>34</v>
      </c>
      <c r="T191" t="s">
        <v>95</v>
      </c>
      <c r="U191" t="s">
        <v>96</v>
      </c>
      <c r="V191" t="s">
        <v>57</v>
      </c>
      <c r="W191">
        <v>4</v>
      </c>
      <c r="X191" t="s">
        <v>47</v>
      </c>
      <c r="Y191">
        <v>3</v>
      </c>
      <c r="Z191" t="s">
        <v>39</v>
      </c>
    </row>
    <row r="192" spans="1:26" x14ac:dyDescent="0.35">
      <c r="A192" t="s">
        <v>446</v>
      </c>
      <c r="B192" s="2">
        <v>45994</v>
      </c>
      <c r="C192" t="s">
        <v>447</v>
      </c>
      <c r="D192" t="s">
        <v>61</v>
      </c>
      <c r="E192" t="s">
        <v>29</v>
      </c>
      <c r="F192">
        <v>58</v>
      </c>
      <c r="G192" t="s">
        <v>44</v>
      </c>
      <c r="H192" t="s">
        <v>31</v>
      </c>
      <c r="I192" t="s">
        <v>44</v>
      </c>
      <c r="J192" t="s">
        <v>53</v>
      </c>
      <c r="K192">
        <v>2</v>
      </c>
      <c r="L192">
        <v>15512</v>
      </c>
      <c r="M192">
        <v>20</v>
      </c>
      <c r="N192">
        <v>6204.8</v>
      </c>
      <c r="O192">
        <v>4467.46</v>
      </c>
      <c r="P192">
        <v>484</v>
      </c>
      <c r="Q192">
        <v>29770.66</v>
      </c>
      <c r="R192" t="s">
        <v>83</v>
      </c>
      <c r="S192" t="s">
        <v>63</v>
      </c>
      <c r="T192" t="s">
        <v>35</v>
      </c>
      <c r="U192" t="s">
        <v>36</v>
      </c>
      <c r="V192" t="s">
        <v>37</v>
      </c>
      <c r="W192">
        <v>8</v>
      </c>
      <c r="X192" t="s">
        <v>47</v>
      </c>
      <c r="Y192">
        <v>1</v>
      </c>
      <c r="Z192" t="s">
        <v>47</v>
      </c>
    </row>
    <row r="193" spans="1:26" x14ac:dyDescent="0.35">
      <c r="A193" t="s">
        <v>448</v>
      </c>
      <c r="B193" s="2">
        <v>45778</v>
      </c>
      <c r="C193" t="s">
        <v>449</v>
      </c>
      <c r="D193" t="s">
        <v>28</v>
      </c>
      <c r="E193" t="s">
        <v>43</v>
      </c>
      <c r="F193">
        <v>58</v>
      </c>
      <c r="G193" t="s">
        <v>94</v>
      </c>
      <c r="H193" t="s">
        <v>31</v>
      </c>
      <c r="I193" t="s">
        <v>94</v>
      </c>
      <c r="J193" t="s">
        <v>62</v>
      </c>
      <c r="K193">
        <v>3</v>
      </c>
      <c r="L193">
        <v>15329</v>
      </c>
      <c r="M193">
        <v>15</v>
      </c>
      <c r="N193">
        <v>6898.05</v>
      </c>
      <c r="O193">
        <v>7036.01</v>
      </c>
      <c r="P193">
        <v>288</v>
      </c>
      <c r="Q193">
        <v>46412.959999999999</v>
      </c>
      <c r="R193" t="s">
        <v>45</v>
      </c>
      <c r="S193" t="s">
        <v>63</v>
      </c>
      <c r="T193" t="s">
        <v>76</v>
      </c>
      <c r="U193" t="s">
        <v>77</v>
      </c>
      <c r="V193" t="s">
        <v>57</v>
      </c>
      <c r="W193">
        <v>4</v>
      </c>
      <c r="X193" t="s">
        <v>38</v>
      </c>
      <c r="Y193">
        <v>5</v>
      </c>
      <c r="Z193" t="s">
        <v>91</v>
      </c>
    </row>
    <row r="194" spans="1:26" x14ac:dyDescent="0.35">
      <c r="A194" t="s">
        <v>450</v>
      </c>
      <c r="B194" s="2">
        <v>45814</v>
      </c>
      <c r="C194" t="s">
        <v>451</v>
      </c>
      <c r="D194" t="s">
        <v>28</v>
      </c>
      <c r="E194" t="s">
        <v>43</v>
      </c>
      <c r="F194">
        <v>57</v>
      </c>
      <c r="G194" t="s">
        <v>51</v>
      </c>
      <c r="H194" t="s">
        <v>52</v>
      </c>
      <c r="I194" t="s">
        <v>51</v>
      </c>
      <c r="J194" t="s">
        <v>32</v>
      </c>
      <c r="K194">
        <v>1</v>
      </c>
      <c r="L194">
        <v>10386</v>
      </c>
      <c r="M194">
        <v>10</v>
      </c>
      <c r="N194">
        <v>1038.5999999999999</v>
      </c>
      <c r="O194">
        <v>1682.53</v>
      </c>
      <c r="P194">
        <v>35</v>
      </c>
      <c r="Q194">
        <v>11064.93</v>
      </c>
      <c r="R194" t="s">
        <v>83</v>
      </c>
      <c r="S194" t="s">
        <v>63</v>
      </c>
      <c r="T194" t="s">
        <v>70</v>
      </c>
      <c r="U194" t="s">
        <v>56</v>
      </c>
      <c r="V194" t="s">
        <v>57</v>
      </c>
      <c r="W194">
        <v>10</v>
      </c>
      <c r="X194" t="s">
        <v>47</v>
      </c>
      <c r="Y194">
        <v>4</v>
      </c>
      <c r="Z194" t="s">
        <v>39</v>
      </c>
    </row>
    <row r="195" spans="1:26" x14ac:dyDescent="0.35">
      <c r="A195" t="s">
        <v>452</v>
      </c>
      <c r="B195" s="2">
        <v>45802</v>
      </c>
      <c r="C195" t="s">
        <v>453</v>
      </c>
      <c r="D195" t="s">
        <v>111</v>
      </c>
      <c r="E195" t="s">
        <v>43</v>
      </c>
      <c r="F195">
        <v>24</v>
      </c>
      <c r="G195" t="s">
        <v>90</v>
      </c>
      <c r="H195" t="s">
        <v>31</v>
      </c>
      <c r="I195" t="s">
        <v>90</v>
      </c>
      <c r="J195" t="s">
        <v>125</v>
      </c>
      <c r="K195">
        <v>1</v>
      </c>
      <c r="L195">
        <v>35438</v>
      </c>
      <c r="M195">
        <v>20</v>
      </c>
      <c r="N195">
        <v>7087.6</v>
      </c>
      <c r="O195">
        <v>5103.07</v>
      </c>
      <c r="P195">
        <v>457</v>
      </c>
      <c r="Q195">
        <v>33910.47</v>
      </c>
      <c r="R195" t="s">
        <v>33</v>
      </c>
      <c r="S195" t="s">
        <v>34</v>
      </c>
      <c r="T195" t="s">
        <v>55</v>
      </c>
      <c r="U195" t="s">
        <v>56</v>
      </c>
      <c r="V195" t="s">
        <v>57</v>
      </c>
      <c r="W195">
        <v>10</v>
      </c>
      <c r="X195" t="s">
        <v>38</v>
      </c>
      <c r="Y195">
        <v>1</v>
      </c>
      <c r="Z195" t="s">
        <v>47</v>
      </c>
    </row>
    <row r="196" spans="1:26" x14ac:dyDescent="0.35">
      <c r="A196" t="s">
        <v>454</v>
      </c>
      <c r="B196" s="2">
        <v>46007</v>
      </c>
      <c r="C196" t="s">
        <v>455</v>
      </c>
      <c r="D196" t="s">
        <v>28</v>
      </c>
      <c r="E196" t="s">
        <v>29</v>
      </c>
      <c r="F196">
        <v>56</v>
      </c>
      <c r="G196" t="s">
        <v>51</v>
      </c>
      <c r="H196" t="s">
        <v>52</v>
      </c>
      <c r="I196" t="s">
        <v>51</v>
      </c>
      <c r="J196" t="s">
        <v>62</v>
      </c>
      <c r="K196">
        <v>2</v>
      </c>
      <c r="L196">
        <v>44534</v>
      </c>
      <c r="M196">
        <v>15</v>
      </c>
      <c r="N196">
        <v>13360.2</v>
      </c>
      <c r="O196">
        <v>13627.4</v>
      </c>
      <c r="P196">
        <v>3</v>
      </c>
      <c r="Q196">
        <v>89338.2</v>
      </c>
      <c r="R196" t="s">
        <v>45</v>
      </c>
      <c r="S196" t="s">
        <v>34</v>
      </c>
      <c r="T196" t="s">
        <v>103</v>
      </c>
      <c r="U196" t="s">
        <v>103</v>
      </c>
      <c r="V196" t="s">
        <v>57</v>
      </c>
      <c r="W196">
        <v>5</v>
      </c>
      <c r="X196" t="s">
        <v>38</v>
      </c>
      <c r="Y196">
        <v>2</v>
      </c>
      <c r="Z196" t="s">
        <v>47</v>
      </c>
    </row>
    <row r="197" spans="1:26" x14ac:dyDescent="0.35">
      <c r="A197" t="s">
        <v>456</v>
      </c>
      <c r="B197" s="2">
        <v>46005</v>
      </c>
      <c r="C197" t="s">
        <v>457</v>
      </c>
      <c r="D197" t="s">
        <v>111</v>
      </c>
      <c r="E197" t="s">
        <v>29</v>
      </c>
      <c r="F197">
        <v>50</v>
      </c>
      <c r="G197" t="s">
        <v>139</v>
      </c>
      <c r="H197" t="s">
        <v>31</v>
      </c>
      <c r="I197" t="s">
        <v>139</v>
      </c>
      <c r="J197" t="s">
        <v>62</v>
      </c>
      <c r="K197">
        <v>3</v>
      </c>
      <c r="L197">
        <v>34485</v>
      </c>
      <c r="M197">
        <v>20</v>
      </c>
      <c r="N197">
        <v>20691</v>
      </c>
      <c r="O197">
        <v>14897.52</v>
      </c>
      <c r="P197">
        <v>283</v>
      </c>
      <c r="Q197">
        <v>97944.52</v>
      </c>
      <c r="R197" t="s">
        <v>45</v>
      </c>
      <c r="S197" t="s">
        <v>63</v>
      </c>
      <c r="T197" t="s">
        <v>76</v>
      </c>
      <c r="U197" t="s">
        <v>77</v>
      </c>
      <c r="V197" t="s">
        <v>57</v>
      </c>
      <c r="W197">
        <v>6</v>
      </c>
      <c r="X197" t="s">
        <v>38</v>
      </c>
      <c r="Y197">
        <v>5</v>
      </c>
      <c r="Z197" t="s">
        <v>58</v>
      </c>
    </row>
    <row r="198" spans="1:26" x14ac:dyDescent="0.35">
      <c r="A198" t="s">
        <v>458</v>
      </c>
      <c r="B198" s="2">
        <v>46099</v>
      </c>
      <c r="C198" t="s">
        <v>459</v>
      </c>
      <c r="D198" t="s">
        <v>28</v>
      </c>
      <c r="E198" t="s">
        <v>29</v>
      </c>
      <c r="F198">
        <v>29</v>
      </c>
      <c r="G198" t="s">
        <v>134</v>
      </c>
      <c r="H198" t="s">
        <v>31</v>
      </c>
      <c r="I198" t="s">
        <v>134</v>
      </c>
      <c r="J198" t="s">
        <v>112</v>
      </c>
      <c r="K198">
        <v>5</v>
      </c>
      <c r="L198">
        <v>2512</v>
      </c>
      <c r="M198">
        <v>5</v>
      </c>
      <c r="N198">
        <v>628</v>
      </c>
      <c r="O198">
        <v>2147.7600000000002</v>
      </c>
      <c r="P198">
        <v>234</v>
      </c>
      <c r="Q198">
        <v>14313.76</v>
      </c>
      <c r="R198" t="s">
        <v>54</v>
      </c>
      <c r="S198" t="s">
        <v>34</v>
      </c>
      <c r="T198" t="s">
        <v>35</v>
      </c>
      <c r="U198" t="s">
        <v>36</v>
      </c>
      <c r="V198" t="s">
        <v>37</v>
      </c>
      <c r="W198">
        <v>5</v>
      </c>
      <c r="X198" t="s">
        <v>38</v>
      </c>
      <c r="Y198">
        <v>2</v>
      </c>
      <c r="Z198" t="s">
        <v>39</v>
      </c>
    </row>
    <row r="199" spans="1:26" x14ac:dyDescent="0.35">
      <c r="A199" t="s">
        <v>460</v>
      </c>
      <c r="B199" s="2">
        <v>45809</v>
      </c>
      <c r="C199" t="s">
        <v>461</v>
      </c>
      <c r="D199" t="s">
        <v>73</v>
      </c>
      <c r="E199" t="s">
        <v>43</v>
      </c>
      <c r="F199">
        <v>33</v>
      </c>
      <c r="G199" t="s">
        <v>74</v>
      </c>
      <c r="H199" t="s">
        <v>31</v>
      </c>
      <c r="I199" t="s">
        <v>74</v>
      </c>
      <c r="J199" t="s">
        <v>102</v>
      </c>
      <c r="K199">
        <v>5</v>
      </c>
      <c r="L199">
        <v>17388</v>
      </c>
      <c r="M199">
        <v>0</v>
      </c>
      <c r="N199">
        <v>0</v>
      </c>
      <c r="O199">
        <v>15649.2</v>
      </c>
      <c r="P199">
        <v>308</v>
      </c>
      <c r="Q199">
        <v>102897.2</v>
      </c>
      <c r="R199" t="s">
        <v>54</v>
      </c>
      <c r="S199" t="s">
        <v>63</v>
      </c>
      <c r="T199" t="s">
        <v>84</v>
      </c>
      <c r="U199" t="s">
        <v>85</v>
      </c>
      <c r="V199" t="s">
        <v>86</v>
      </c>
      <c r="W199">
        <v>7</v>
      </c>
      <c r="X199" t="s">
        <v>47</v>
      </c>
      <c r="Y199">
        <v>5</v>
      </c>
      <c r="Z199" t="s">
        <v>39</v>
      </c>
    </row>
    <row r="200" spans="1:26" x14ac:dyDescent="0.35">
      <c r="A200" t="s">
        <v>462</v>
      </c>
      <c r="B200" s="2">
        <v>45948</v>
      </c>
      <c r="C200" t="s">
        <v>419</v>
      </c>
      <c r="D200" t="s">
        <v>50</v>
      </c>
      <c r="E200" t="s">
        <v>43</v>
      </c>
      <c r="F200">
        <v>57</v>
      </c>
      <c r="G200" t="s">
        <v>139</v>
      </c>
      <c r="H200" t="s">
        <v>31</v>
      </c>
      <c r="I200" t="s">
        <v>139</v>
      </c>
      <c r="J200" t="s">
        <v>53</v>
      </c>
      <c r="K200">
        <v>2</v>
      </c>
      <c r="L200">
        <v>2519</v>
      </c>
      <c r="M200">
        <v>0</v>
      </c>
      <c r="N200">
        <v>0</v>
      </c>
      <c r="O200">
        <v>906.84</v>
      </c>
      <c r="P200">
        <v>204</v>
      </c>
      <c r="Q200">
        <v>6148.84</v>
      </c>
      <c r="R200" t="s">
        <v>83</v>
      </c>
      <c r="S200" t="s">
        <v>34</v>
      </c>
      <c r="T200" t="s">
        <v>84</v>
      </c>
      <c r="U200" t="s">
        <v>85</v>
      </c>
      <c r="V200" t="s">
        <v>86</v>
      </c>
      <c r="W200">
        <v>8</v>
      </c>
      <c r="X200" t="s">
        <v>38</v>
      </c>
      <c r="Y200">
        <v>3</v>
      </c>
      <c r="Z200" t="s">
        <v>91</v>
      </c>
    </row>
    <row r="201" spans="1:26" x14ac:dyDescent="0.35">
      <c r="A201" t="s">
        <v>463</v>
      </c>
      <c r="B201" s="2">
        <v>45873</v>
      </c>
      <c r="C201" t="s">
        <v>464</v>
      </c>
      <c r="D201" t="s">
        <v>28</v>
      </c>
      <c r="E201" t="s">
        <v>43</v>
      </c>
      <c r="F201">
        <v>51</v>
      </c>
      <c r="G201" t="s">
        <v>30</v>
      </c>
      <c r="H201" t="s">
        <v>31</v>
      </c>
      <c r="I201" t="s">
        <v>30</v>
      </c>
      <c r="J201" t="s">
        <v>201</v>
      </c>
      <c r="K201">
        <v>3</v>
      </c>
      <c r="L201">
        <v>16183</v>
      </c>
      <c r="M201">
        <v>10</v>
      </c>
      <c r="N201">
        <v>4854.8999999999996</v>
      </c>
      <c r="O201">
        <v>7864.94</v>
      </c>
      <c r="P201">
        <v>2</v>
      </c>
      <c r="Q201">
        <v>51561.04</v>
      </c>
      <c r="R201" t="s">
        <v>33</v>
      </c>
      <c r="S201" t="s">
        <v>63</v>
      </c>
      <c r="T201" t="s">
        <v>35</v>
      </c>
      <c r="U201" t="s">
        <v>36</v>
      </c>
      <c r="V201" t="s">
        <v>37</v>
      </c>
      <c r="W201">
        <v>6</v>
      </c>
      <c r="X201" t="s">
        <v>47</v>
      </c>
      <c r="Y201">
        <v>2</v>
      </c>
      <c r="Z201" t="s">
        <v>47</v>
      </c>
    </row>
    <row r="202" spans="1:26" x14ac:dyDescent="0.35">
      <c r="A202" t="s">
        <v>465</v>
      </c>
      <c r="B202" s="2">
        <v>45862</v>
      </c>
      <c r="C202" t="s">
        <v>449</v>
      </c>
      <c r="D202" t="s">
        <v>42</v>
      </c>
      <c r="E202" t="s">
        <v>29</v>
      </c>
      <c r="F202">
        <v>18</v>
      </c>
      <c r="G202" t="s">
        <v>139</v>
      </c>
      <c r="H202" t="s">
        <v>31</v>
      </c>
      <c r="I202" t="s">
        <v>139</v>
      </c>
      <c r="J202" t="s">
        <v>53</v>
      </c>
      <c r="K202">
        <v>1</v>
      </c>
      <c r="L202">
        <v>10602</v>
      </c>
      <c r="M202">
        <v>5</v>
      </c>
      <c r="N202">
        <v>530.1</v>
      </c>
      <c r="O202">
        <v>1812.94</v>
      </c>
      <c r="P202">
        <v>367</v>
      </c>
      <c r="Q202">
        <v>12251.84</v>
      </c>
      <c r="R202" t="s">
        <v>33</v>
      </c>
      <c r="S202" t="s">
        <v>34</v>
      </c>
      <c r="T202" t="s">
        <v>95</v>
      </c>
      <c r="U202" t="s">
        <v>96</v>
      </c>
      <c r="V202" t="s">
        <v>57</v>
      </c>
      <c r="W202">
        <v>2</v>
      </c>
      <c r="X202" t="s">
        <v>38</v>
      </c>
      <c r="Y202">
        <v>1</v>
      </c>
      <c r="Z202" t="s">
        <v>58</v>
      </c>
    </row>
    <row r="203" spans="1:26" x14ac:dyDescent="0.35">
      <c r="A203" t="s">
        <v>466</v>
      </c>
      <c r="B203" s="2">
        <v>45911</v>
      </c>
      <c r="C203" t="s">
        <v>467</v>
      </c>
      <c r="D203" t="s">
        <v>66</v>
      </c>
      <c r="E203" t="s">
        <v>29</v>
      </c>
      <c r="F203">
        <v>21</v>
      </c>
      <c r="G203" t="s">
        <v>139</v>
      </c>
      <c r="H203" t="s">
        <v>31</v>
      </c>
      <c r="I203" t="s">
        <v>139</v>
      </c>
      <c r="J203" t="s">
        <v>125</v>
      </c>
      <c r="K203">
        <v>4</v>
      </c>
      <c r="L203">
        <v>7961</v>
      </c>
      <c r="M203">
        <v>10</v>
      </c>
      <c r="N203">
        <v>3184.4</v>
      </c>
      <c r="O203">
        <v>5158.7299999999996</v>
      </c>
      <c r="P203">
        <v>317</v>
      </c>
      <c r="Q203">
        <v>34135.33</v>
      </c>
      <c r="R203" t="s">
        <v>33</v>
      </c>
      <c r="S203" t="s">
        <v>34</v>
      </c>
      <c r="T203" t="s">
        <v>46</v>
      </c>
      <c r="U203" t="s">
        <v>36</v>
      </c>
      <c r="V203" t="s">
        <v>37</v>
      </c>
      <c r="W203">
        <v>4</v>
      </c>
      <c r="X203" t="s">
        <v>47</v>
      </c>
      <c r="Y203">
        <v>5</v>
      </c>
      <c r="Z203" t="s">
        <v>91</v>
      </c>
    </row>
    <row r="204" spans="1:26" x14ac:dyDescent="0.35">
      <c r="A204" t="s">
        <v>468</v>
      </c>
      <c r="B204" s="2">
        <v>46072</v>
      </c>
      <c r="C204" t="s">
        <v>469</v>
      </c>
      <c r="D204" t="s">
        <v>66</v>
      </c>
      <c r="E204" t="s">
        <v>29</v>
      </c>
      <c r="F204">
        <v>19</v>
      </c>
      <c r="G204" t="s">
        <v>51</v>
      </c>
      <c r="H204" t="s">
        <v>52</v>
      </c>
      <c r="I204" t="s">
        <v>51</v>
      </c>
      <c r="J204" t="s">
        <v>32</v>
      </c>
      <c r="K204">
        <v>1</v>
      </c>
      <c r="L204">
        <v>12794</v>
      </c>
      <c r="M204">
        <v>0</v>
      </c>
      <c r="N204">
        <v>0</v>
      </c>
      <c r="O204">
        <v>2302.92</v>
      </c>
      <c r="P204">
        <v>244</v>
      </c>
      <c r="Q204">
        <v>15340.92</v>
      </c>
      <c r="R204" t="s">
        <v>33</v>
      </c>
      <c r="S204" t="s">
        <v>63</v>
      </c>
      <c r="T204" t="s">
        <v>35</v>
      </c>
      <c r="U204" t="s">
        <v>36</v>
      </c>
      <c r="V204" t="s">
        <v>37</v>
      </c>
      <c r="W204">
        <v>6</v>
      </c>
      <c r="X204" t="s">
        <v>38</v>
      </c>
      <c r="Y204">
        <v>3</v>
      </c>
      <c r="Z204" t="s">
        <v>91</v>
      </c>
    </row>
    <row r="205" spans="1:26" x14ac:dyDescent="0.35">
      <c r="A205" t="s">
        <v>470</v>
      </c>
      <c r="B205" s="2">
        <v>45806</v>
      </c>
      <c r="C205" t="s">
        <v>471</v>
      </c>
      <c r="D205" t="s">
        <v>111</v>
      </c>
      <c r="E205" t="s">
        <v>29</v>
      </c>
      <c r="F205">
        <v>35</v>
      </c>
      <c r="G205" t="s">
        <v>90</v>
      </c>
      <c r="H205" t="s">
        <v>31</v>
      </c>
      <c r="I205" t="s">
        <v>90</v>
      </c>
      <c r="J205" t="s">
        <v>125</v>
      </c>
      <c r="K205">
        <v>4</v>
      </c>
      <c r="L205">
        <v>22668</v>
      </c>
      <c r="M205">
        <v>5</v>
      </c>
      <c r="N205">
        <v>4533.6000000000004</v>
      </c>
      <c r="O205">
        <v>15504.91</v>
      </c>
      <c r="P205">
        <v>15</v>
      </c>
      <c r="Q205">
        <v>101658.31</v>
      </c>
      <c r="R205" t="s">
        <v>83</v>
      </c>
      <c r="S205" t="s">
        <v>63</v>
      </c>
      <c r="T205" t="s">
        <v>103</v>
      </c>
      <c r="U205" t="s">
        <v>103</v>
      </c>
      <c r="V205" t="s">
        <v>57</v>
      </c>
      <c r="W205">
        <v>8</v>
      </c>
      <c r="X205" t="s">
        <v>38</v>
      </c>
      <c r="Y205">
        <v>5</v>
      </c>
      <c r="Z205" t="s">
        <v>47</v>
      </c>
    </row>
    <row r="206" spans="1:26" x14ac:dyDescent="0.35">
      <c r="A206" t="s">
        <v>472</v>
      </c>
      <c r="B206" s="2">
        <v>46031</v>
      </c>
      <c r="C206" t="s">
        <v>473</v>
      </c>
      <c r="D206" t="s">
        <v>61</v>
      </c>
      <c r="E206" t="s">
        <v>29</v>
      </c>
      <c r="F206">
        <v>41</v>
      </c>
      <c r="G206" t="s">
        <v>30</v>
      </c>
      <c r="H206" t="s">
        <v>31</v>
      </c>
      <c r="I206" t="s">
        <v>30</v>
      </c>
      <c r="J206" t="s">
        <v>112</v>
      </c>
      <c r="K206">
        <v>3</v>
      </c>
      <c r="L206">
        <v>5734</v>
      </c>
      <c r="M206">
        <v>20</v>
      </c>
      <c r="N206">
        <v>3440.4</v>
      </c>
      <c r="O206">
        <v>2477.09</v>
      </c>
      <c r="P206">
        <v>0</v>
      </c>
      <c r="Q206">
        <v>16238.69</v>
      </c>
      <c r="R206" t="s">
        <v>83</v>
      </c>
      <c r="S206" t="s">
        <v>63</v>
      </c>
      <c r="T206" t="s">
        <v>70</v>
      </c>
      <c r="U206" t="s">
        <v>56</v>
      </c>
      <c r="V206" t="s">
        <v>57</v>
      </c>
      <c r="W206">
        <v>5</v>
      </c>
      <c r="X206" t="s">
        <v>47</v>
      </c>
      <c r="Y206">
        <v>3</v>
      </c>
      <c r="Z206" t="s">
        <v>58</v>
      </c>
    </row>
    <row r="207" spans="1:26" x14ac:dyDescent="0.35">
      <c r="A207" t="s">
        <v>474</v>
      </c>
      <c r="B207" s="2">
        <v>45926</v>
      </c>
      <c r="C207" t="s">
        <v>475</v>
      </c>
      <c r="D207" t="s">
        <v>50</v>
      </c>
      <c r="E207" t="s">
        <v>29</v>
      </c>
      <c r="F207">
        <v>59</v>
      </c>
      <c r="G207" t="s">
        <v>139</v>
      </c>
      <c r="H207" t="s">
        <v>31</v>
      </c>
      <c r="I207" t="s">
        <v>139</v>
      </c>
      <c r="J207" t="s">
        <v>102</v>
      </c>
      <c r="K207">
        <v>4</v>
      </c>
      <c r="L207">
        <v>30869</v>
      </c>
      <c r="M207">
        <v>0</v>
      </c>
      <c r="N207">
        <v>0</v>
      </c>
      <c r="O207">
        <v>22225.68</v>
      </c>
      <c r="P207">
        <v>282</v>
      </c>
      <c r="Q207">
        <v>145983.67999999999</v>
      </c>
      <c r="R207" t="s">
        <v>83</v>
      </c>
      <c r="S207" t="s">
        <v>34</v>
      </c>
      <c r="T207" t="s">
        <v>84</v>
      </c>
      <c r="U207" t="s">
        <v>85</v>
      </c>
      <c r="V207" t="s">
        <v>86</v>
      </c>
      <c r="W207">
        <v>7</v>
      </c>
      <c r="X207" t="s">
        <v>38</v>
      </c>
      <c r="Y207">
        <v>4</v>
      </c>
      <c r="Z207" t="s">
        <v>91</v>
      </c>
    </row>
    <row r="208" spans="1:26" x14ac:dyDescent="0.35">
      <c r="A208" t="s">
        <v>476</v>
      </c>
      <c r="B208" s="2">
        <v>45797</v>
      </c>
      <c r="C208" t="s">
        <v>477</v>
      </c>
      <c r="D208" t="s">
        <v>66</v>
      </c>
      <c r="E208" t="s">
        <v>29</v>
      </c>
      <c r="F208">
        <v>49</v>
      </c>
      <c r="G208" t="s">
        <v>67</v>
      </c>
      <c r="H208" t="s">
        <v>68</v>
      </c>
      <c r="I208" t="s">
        <v>67</v>
      </c>
      <c r="J208" t="s">
        <v>32</v>
      </c>
      <c r="K208">
        <v>1</v>
      </c>
      <c r="L208">
        <v>7798</v>
      </c>
      <c r="M208">
        <v>10</v>
      </c>
      <c r="N208">
        <v>779.8</v>
      </c>
      <c r="O208">
        <v>1263.28</v>
      </c>
      <c r="P208">
        <v>371</v>
      </c>
      <c r="Q208">
        <v>8652.48</v>
      </c>
      <c r="R208" t="s">
        <v>83</v>
      </c>
      <c r="S208" t="s">
        <v>63</v>
      </c>
      <c r="T208" t="s">
        <v>70</v>
      </c>
      <c r="U208" t="s">
        <v>56</v>
      </c>
      <c r="V208" t="s">
        <v>57</v>
      </c>
      <c r="W208">
        <v>6</v>
      </c>
      <c r="X208" t="s">
        <v>38</v>
      </c>
      <c r="Y208">
        <v>3</v>
      </c>
      <c r="Z208" t="s">
        <v>58</v>
      </c>
    </row>
    <row r="209" spans="1:26" x14ac:dyDescent="0.35">
      <c r="A209" t="s">
        <v>478</v>
      </c>
      <c r="B209" s="2">
        <v>45912</v>
      </c>
      <c r="C209" t="s">
        <v>479</v>
      </c>
      <c r="D209" t="s">
        <v>80</v>
      </c>
      <c r="E209" t="s">
        <v>43</v>
      </c>
      <c r="F209">
        <v>49</v>
      </c>
      <c r="G209" t="s">
        <v>139</v>
      </c>
      <c r="H209" t="s">
        <v>31</v>
      </c>
      <c r="I209" t="s">
        <v>139</v>
      </c>
      <c r="J209" t="s">
        <v>102</v>
      </c>
      <c r="K209">
        <v>2</v>
      </c>
      <c r="L209">
        <v>41986</v>
      </c>
      <c r="M209">
        <v>5</v>
      </c>
      <c r="N209">
        <v>4198.6000000000004</v>
      </c>
      <c r="O209">
        <v>14359.21</v>
      </c>
      <c r="P209">
        <v>169</v>
      </c>
      <c r="Q209">
        <v>94301.61</v>
      </c>
      <c r="R209" t="s">
        <v>83</v>
      </c>
      <c r="S209" t="s">
        <v>63</v>
      </c>
      <c r="T209" t="s">
        <v>70</v>
      </c>
      <c r="U209" t="s">
        <v>56</v>
      </c>
      <c r="V209" t="s">
        <v>57</v>
      </c>
      <c r="W209">
        <v>6</v>
      </c>
      <c r="X209" t="s">
        <v>47</v>
      </c>
      <c r="Y209">
        <v>5</v>
      </c>
      <c r="Z209" t="s">
        <v>91</v>
      </c>
    </row>
    <row r="210" spans="1:26" x14ac:dyDescent="0.35">
      <c r="A210" t="s">
        <v>480</v>
      </c>
      <c r="B210" s="2">
        <v>46020</v>
      </c>
      <c r="C210" t="s">
        <v>481</v>
      </c>
      <c r="D210" t="s">
        <v>66</v>
      </c>
      <c r="E210" t="s">
        <v>29</v>
      </c>
      <c r="F210">
        <v>26</v>
      </c>
      <c r="G210" t="s">
        <v>134</v>
      </c>
      <c r="H210" t="s">
        <v>31</v>
      </c>
      <c r="I210" t="s">
        <v>134</v>
      </c>
      <c r="J210" t="s">
        <v>125</v>
      </c>
      <c r="K210">
        <v>1</v>
      </c>
      <c r="L210">
        <v>31155</v>
      </c>
      <c r="M210">
        <v>5</v>
      </c>
      <c r="N210">
        <v>1557.75</v>
      </c>
      <c r="O210">
        <v>5327.51</v>
      </c>
      <c r="P210">
        <v>11</v>
      </c>
      <c r="Q210">
        <v>34935.75</v>
      </c>
      <c r="R210" t="s">
        <v>54</v>
      </c>
      <c r="S210" t="s">
        <v>34</v>
      </c>
      <c r="T210" t="s">
        <v>95</v>
      </c>
      <c r="U210" t="s">
        <v>96</v>
      </c>
      <c r="V210" t="s">
        <v>57</v>
      </c>
      <c r="W210">
        <v>1</v>
      </c>
      <c r="X210" t="s">
        <v>47</v>
      </c>
      <c r="Y210">
        <v>5</v>
      </c>
      <c r="Z210" t="s">
        <v>39</v>
      </c>
    </row>
    <row r="211" spans="1:26" x14ac:dyDescent="0.35">
      <c r="A211" t="s">
        <v>482</v>
      </c>
      <c r="B211" s="2">
        <v>45836</v>
      </c>
      <c r="C211" t="s">
        <v>249</v>
      </c>
      <c r="D211" t="s">
        <v>66</v>
      </c>
      <c r="E211" t="s">
        <v>43</v>
      </c>
      <c r="F211">
        <v>53</v>
      </c>
      <c r="G211" t="s">
        <v>90</v>
      </c>
      <c r="H211" t="s">
        <v>31</v>
      </c>
      <c r="I211" t="s">
        <v>90</v>
      </c>
      <c r="J211" t="s">
        <v>150</v>
      </c>
      <c r="K211">
        <v>4</v>
      </c>
      <c r="L211">
        <v>41074</v>
      </c>
      <c r="M211">
        <v>20</v>
      </c>
      <c r="N211">
        <v>32859.199999999997</v>
      </c>
      <c r="O211">
        <v>23658.62</v>
      </c>
      <c r="P211">
        <v>115</v>
      </c>
      <c r="Q211">
        <v>155210.42000000001</v>
      </c>
      <c r="R211" t="s">
        <v>45</v>
      </c>
      <c r="S211" t="s">
        <v>34</v>
      </c>
      <c r="T211" t="s">
        <v>103</v>
      </c>
      <c r="U211" t="s">
        <v>103</v>
      </c>
      <c r="V211" t="s">
        <v>57</v>
      </c>
      <c r="W211">
        <v>1</v>
      </c>
      <c r="X211" t="s">
        <v>38</v>
      </c>
      <c r="Y211">
        <v>1</v>
      </c>
      <c r="Z211" t="s">
        <v>47</v>
      </c>
    </row>
    <row r="212" spans="1:26" x14ac:dyDescent="0.35">
      <c r="A212" t="s">
        <v>483</v>
      </c>
      <c r="B212" s="2">
        <v>46013</v>
      </c>
      <c r="C212" t="s">
        <v>484</v>
      </c>
      <c r="D212" t="s">
        <v>73</v>
      </c>
      <c r="E212" t="s">
        <v>29</v>
      </c>
      <c r="F212">
        <v>50</v>
      </c>
      <c r="G212" t="s">
        <v>90</v>
      </c>
      <c r="H212" t="s">
        <v>31</v>
      </c>
      <c r="I212" t="s">
        <v>90</v>
      </c>
      <c r="J212" t="s">
        <v>150</v>
      </c>
      <c r="K212">
        <v>1</v>
      </c>
      <c r="L212">
        <v>47164</v>
      </c>
      <c r="M212">
        <v>20</v>
      </c>
      <c r="N212">
        <v>9432.7999999999993</v>
      </c>
      <c r="O212">
        <v>6791.62</v>
      </c>
      <c r="P212">
        <v>27</v>
      </c>
      <c r="Q212">
        <v>44549.82</v>
      </c>
      <c r="R212" t="s">
        <v>33</v>
      </c>
      <c r="S212" t="s">
        <v>63</v>
      </c>
      <c r="T212" t="s">
        <v>35</v>
      </c>
      <c r="U212" t="s">
        <v>36</v>
      </c>
      <c r="V212" t="s">
        <v>37</v>
      </c>
      <c r="W212">
        <v>3</v>
      </c>
      <c r="X212" t="s">
        <v>47</v>
      </c>
      <c r="Y212">
        <v>3</v>
      </c>
      <c r="Z212" t="s">
        <v>91</v>
      </c>
    </row>
    <row r="213" spans="1:26" x14ac:dyDescent="0.35">
      <c r="A213" t="s">
        <v>485</v>
      </c>
      <c r="B213" s="2">
        <v>46001</v>
      </c>
      <c r="C213" t="s">
        <v>486</v>
      </c>
      <c r="D213" t="s">
        <v>73</v>
      </c>
      <c r="E213" t="s">
        <v>29</v>
      </c>
      <c r="F213">
        <v>35</v>
      </c>
      <c r="G213" t="s">
        <v>51</v>
      </c>
      <c r="H213" t="s">
        <v>52</v>
      </c>
      <c r="I213" t="s">
        <v>51</v>
      </c>
      <c r="J213" t="s">
        <v>75</v>
      </c>
      <c r="K213">
        <v>4</v>
      </c>
      <c r="L213">
        <v>12596</v>
      </c>
      <c r="M213">
        <v>15</v>
      </c>
      <c r="N213">
        <v>7557.6</v>
      </c>
      <c r="O213">
        <v>7708.75</v>
      </c>
      <c r="P213">
        <v>445</v>
      </c>
      <c r="Q213">
        <v>50980.15</v>
      </c>
      <c r="R213" t="s">
        <v>45</v>
      </c>
      <c r="S213" t="s">
        <v>34</v>
      </c>
      <c r="T213" t="s">
        <v>55</v>
      </c>
      <c r="U213" t="s">
        <v>56</v>
      </c>
      <c r="V213" t="s">
        <v>57</v>
      </c>
      <c r="W213">
        <v>8</v>
      </c>
      <c r="X213" t="s">
        <v>38</v>
      </c>
      <c r="Y213">
        <v>3</v>
      </c>
      <c r="Z213" t="s">
        <v>58</v>
      </c>
    </row>
    <row r="214" spans="1:26" x14ac:dyDescent="0.35">
      <c r="A214" t="s">
        <v>487</v>
      </c>
      <c r="B214" s="2">
        <v>46086</v>
      </c>
      <c r="C214" t="s">
        <v>488</v>
      </c>
      <c r="D214" t="s">
        <v>42</v>
      </c>
      <c r="E214" t="s">
        <v>43</v>
      </c>
      <c r="F214">
        <v>35</v>
      </c>
      <c r="G214" t="s">
        <v>134</v>
      </c>
      <c r="H214" t="s">
        <v>31</v>
      </c>
      <c r="I214" t="s">
        <v>134</v>
      </c>
      <c r="J214" t="s">
        <v>62</v>
      </c>
      <c r="K214">
        <v>3</v>
      </c>
      <c r="L214">
        <v>17489</v>
      </c>
      <c r="M214">
        <v>20</v>
      </c>
      <c r="N214">
        <v>10493.4</v>
      </c>
      <c r="O214">
        <v>7555.25</v>
      </c>
      <c r="P214">
        <v>241</v>
      </c>
      <c r="Q214">
        <v>49769.85</v>
      </c>
      <c r="R214" t="s">
        <v>83</v>
      </c>
      <c r="S214" t="s">
        <v>34</v>
      </c>
      <c r="T214" t="s">
        <v>84</v>
      </c>
      <c r="U214" t="s">
        <v>85</v>
      </c>
      <c r="V214" t="s">
        <v>86</v>
      </c>
      <c r="W214">
        <v>8</v>
      </c>
      <c r="X214" t="s">
        <v>47</v>
      </c>
      <c r="Y214">
        <v>4</v>
      </c>
      <c r="Z214" t="s">
        <v>91</v>
      </c>
    </row>
    <row r="215" spans="1:26" x14ac:dyDescent="0.35">
      <c r="A215" t="s">
        <v>489</v>
      </c>
      <c r="B215" s="2">
        <v>46056</v>
      </c>
      <c r="C215" t="s">
        <v>423</v>
      </c>
      <c r="D215" t="s">
        <v>50</v>
      </c>
      <c r="E215" t="s">
        <v>43</v>
      </c>
      <c r="F215">
        <v>54</v>
      </c>
      <c r="G215" t="s">
        <v>44</v>
      </c>
      <c r="H215" t="s">
        <v>31</v>
      </c>
      <c r="I215" t="s">
        <v>44</v>
      </c>
      <c r="J215" t="s">
        <v>125</v>
      </c>
      <c r="K215">
        <v>2</v>
      </c>
      <c r="L215">
        <v>8534</v>
      </c>
      <c r="M215">
        <v>0</v>
      </c>
      <c r="N215">
        <v>0</v>
      </c>
      <c r="O215">
        <v>3072.24</v>
      </c>
      <c r="P215">
        <v>230</v>
      </c>
      <c r="Q215">
        <v>20370.240000000002</v>
      </c>
      <c r="R215" t="s">
        <v>33</v>
      </c>
      <c r="S215" t="s">
        <v>63</v>
      </c>
      <c r="T215" t="s">
        <v>35</v>
      </c>
      <c r="U215" t="s">
        <v>36</v>
      </c>
      <c r="V215" t="s">
        <v>37</v>
      </c>
      <c r="W215">
        <v>6</v>
      </c>
      <c r="X215" t="s">
        <v>38</v>
      </c>
      <c r="Y215">
        <v>3</v>
      </c>
      <c r="Z215" t="s">
        <v>58</v>
      </c>
    </row>
    <row r="216" spans="1:26" x14ac:dyDescent="0.35">
      <c r="A216" t="s">
        <v>490</v>
      </c>
      <c r="B216" s="2">
        <v>46006</v>
      </c>
      <c r="C216" t="s">
        <v>491</v>
      </c>
      <c r="D216" t="s">
        <v>108</v>
      </c>
      <c r="E216" t="s">
        <v>29</v>
      </c>
      <c r="F216">
        <v>48</v>
      </c>
      <c r="G216" t="s">
        <v>99</v>
      </c>
      <c r="H216" t="s">
        <v>52</v>
      </c>
      <c r="I216" t="s">
        <v>99</v>
      </c>
      <c r="J216" t="s">
        <v>125</v>
      </c>
      <c r="K216">
        <v>4</v>
      </c>
      <c r="L216">
        <v>22679</v>
      </c>
      <c r="M216">
        <v>0</v>
      </c>
      <c r="N216">
        <v>0</v>
      </c>
      <c r="O216">
        <v>16328.88</v>
      </c>
      <c r="P216">
        <v>412</v>
      </c>
      <c r="Q216">
        <v>107456.88</v>
      </c>
      <c r="R216" t="s">
        <v>54</v>
      </c>
      <c r="S216" t="s">
        <v>63</v>
      </c>
      <c r="T216" t="s">
        <v>76</v>
      </c>
      <c r="U216" t="s">
        <v>77</v>
      </c>
      <c r="V216" t="s">
        <v>57</v>
      </c>
      <c r="W216">
        <v>4</v>
      </c>
      <c r="X216" t="s">
        <v>38</v>
      </c>
      <c r="Y216">
        <v>5</v>
      </c>
      <c r="Z216" t="s">
        <v>47</v>
      </c>
    </row>
    <row r="217" spans="1:26" x14ac:dyDescent="0.35">
      <c r="A217" t="s">
        <v>492</v>
      </c>
      <c r="B217" s="2">
        <v>45834</v>
      </c>
      <c r="C217" t="s">
        <v>493</v>
      </c>
      <c r="D217" t="s">
        <v>89</v>
      </c>
      <c r="E217" t="s">
        <v>43</v>
      </c>
      <c r="F217">
        <v>29</v>
      </c>
      <c r="G217" t="s">
        <v>94</v>
      </c>
      <c r="H217" t="s">
        <v>31</v>
      </c>
      <c r="I217" t="s">
        <v>94</v>
      </c>
      <c r="J217" t="s">
        <v>69</v>
      </c>
      <c r="K217">
        <v>3</v>
      </c>
      <c r="L217">
        <v>10780</v>
      </c>
      <c r="M217">
        <v>15</v>
      </c>
      <c r="N217">
        <v>4851</v>
      </c>
      <c r="O217">
        <v>4948.0200000000004</v>
      </c>
      <c r="P217">
        <v>12</v>
      </c>
      <c r="Q217">
        <v>32449.02</v>
      </c>
      <c r="R217" t="s">
        <v>83</v>
      </c>
      <c r="S217" t="s">
        <v>63</v>
      </c>
      <c r="T217" t="s">
        <v>84</v>
      </c>
      <c r="U217" t="s">
        <v>85</v>
      </c>
      <c r="V217" t="s">
        <v>86</v>
      </c>
      <c r="W217">
        <v>6</v>
      </c>
      <c r="X217" t="s">
        <v>38</v>
      </c>
      <c r="Y217">
        <v>2</v>
      </c>
      <c r="Z217" t="s">
        <v>39</v>
      </c>
    </row>
    <row r="218" spans="1:26" x14ac:dyDescent="0.35">
      <c r="A218" t="s">
        <v>494</v>
      </c>
      <c r="B218" s="2">
        <v>45780</v>
      </c>
      <c r="C218" t="s">
        <v>495</v>
      </c>
      <c r="D218" t="s">
        <v>50</v>
      </c>
      <c r="E218" t="s">
        <v>29</v>
      </c>
      <c r="F218">
        <v>22</v>
      </c>
      <c r="G218" t="s">
        <v>99</v>
      </c>
      <c r="H218" t="s">
        <v>52</v>
      </c>
      <c r="I218" t="s">
        <v>99</v>
      </c>
      <c r="J218" t="s">
        <v>201</v>
      </c>
      <c r="K218">
        <v>1</v>
      </c>
      <c r="L218">
        <v>41995</v>
      </c>
      <c r="M218">
        <v>15</v>
      </c>
      <c r="N218">
        <v>6299.25</v>
      </c>
      <c r="O218">
        <v>6425.23</v>
      </c>
      <c r="P218">
        <v>363</v>
      </c>
      <c r="Q218">
        <v>42483.99</v>
      </c>
      <c r="R218" t="s">
        <v>33</v>
      </c>
      <c r="S218" t="s">
        <v>34</v>
      </c>
      <c r="T218" t="s">
        <v>35</v>
      </c>
      <c r="U218" t="s">
        <v>36</v>
      </c>
      <c r="V218" t="s">
        <v>37</v>
      </c>
      <c r="W218">
        <v>10</v>
      </c>
      <c r="X218" t="s">
        <v>38</v>
      </c>
      <c r="Y218">
        <v>3</v>
      </c>
      <c r="Z218" t="s">
        <v>91</v>
      </c>
    </row>
    <row r="219" spans="1:26" x14ac:dyDescent="0.35">
      <c r="A219" t="s">
        <v>496</v>
      </c>
      <c r="B219" s="2">
        <v>45800</v>
      </c>
      <c r="C219" t="s">
        <v>497</v>
      </c>
      <c r="D219" t="s">
        <v>66</v>
      </c>
      <c r="E219" t="s">
        <v>29</v>
      </c>
      <c r="F219">
        <v>51</v>
      </c>
      <c r="G219" t="s">
        <v>44</v>
      </c>
      <c r="H219" t="s">
        <v>31</v>
      </c>
      <c r="I219" t="s">
        <v>44</v>
      </c>
      <c r="J219" t="s">
        <v>102</v>
      </c>
      <c r="K219">
        <v>1</v>
      </c>
      <c r="L219">
        <v>2778</v>
      </c>
      <c r="M219">
        <v>15</v>
      </c>
      <c r="N219">
        <v>416.7</v>
      </c>
      <c r="O219">
        <v>425.03</v>
      </c>
      <c r="P219">
        <v>387</v>
      </c>
      <c r="Q219">
        <v>3173.33</v>
      </c>
      <c r="R219" t="s">
        <v>83</v>
      </c>
      <c r="S219" t="s">
        <v>63</v>
      </c>
      <c r="T219" t="s">
        <v>84</v>
      </c>
      <c r="U219" t="s">
        <v>85</v>
      </c>
      <c r="V219" t="s">
        <v>86</v>
      </c>
      <c r="W219">
        <v>9</v>
      </c>
      <c r="X219" t="s">
        <v>38</v>
      </c>
      <c r="Y219">
        <v>5</v>
      </c>
      <c r="Z219" t="s">
        <v>39</v>
      </c>
    </row>
    <row r="220" spans="1:26" x14ac:dyDescent="0.35">
      <c r="A220" t="s">
        <v>498</v>
      </c>
      <c r="B220" s="2">
        <v>45836</v>
      </c>
      <c r="C220" t="s">
        <v>499</v>
      </c>
      <c r="D220" t="s">
        <v>80</v>
      </c>
      <c r="E220" t="s">
        <v>43</v>
      </c>
      <c r="F220">
        <v>27</v>
      </c>
      <c r="G220" t="s">
        <v>67</v>
      </c>
      <c r="H220" t="s">
        <v>68</v>
      </c>
      <c r="I220" t="s">
        <v>67</v>
      </c>
      <c r="J220" t="s">
        <v>69</v>
      </c>
      <c r="K220">
        <v>3</v>
      </c>
      <c r="L220">
        <v>35468</v>
      </c>
      <c r="M220">
        <v>5</v>
      </c>
      <c r="N220">
        <v>5320.2</v>
      </c>
      <c r="O220">
        <v>18195.080000000002</v>
      </c>
      <c r="P220">
        <v>238</v>
      </c>
      <c r="Q220">
        <v>119516.88</v>
      </c>
      <c r="R220" t="s">
        <v>54</v>
      </c>
      <c r="S220" t="s">
        <v>63</v>
      </c>
      <c r="T220" t="s">
        <v>95</v>
      </c>
      <c r="U220" t="s">
        <v>96</v>
      </c>
      <c r="V220" t="s">
        <v>57</v>
      </c>
      <c r="W220">
        <v>4</v>
      </c>
      <c r="X220" t="s">
        <v>47</v>
      </c>
      <c r="Y220">
        <v>1</v>
      </c>
      <c r="Z220" t="s">
        <v>91</v>
      </c>
    </row>
    <row r="221" spans="1:26" x14ac:dyDescent="0.35">
      <c r="A221" t="s">
        <v>500</v>
      </c>
      <c r="B221" s="2">
        <v>45990</v>
      </c>
      <c r="C221" t="s">
        <v>501</v>
      </c>
      <c r="D221" t="s">
        <v>89</v>
      </c>
      <c r="E221" t="s">
        <v>29</v>
      </c>
      <c r="F221">
        <v>50</v>
      </c>
      <c r="G221" t="s">
        <v>90</v>
      </c>
      <c r="H221" t="s">
        <v>31</v>
      </c>
      <c r="I221" t="s">
        <v>90</v>
      </c>
      <c r="J221" t="s">
        <v>69</v>
      </c>
      <c r="K221">
        <v>2</v>
      </c>
      <c r="L221">
        <v>32959</v>
      </c>
      <c r="M221">
        <v>20</v>
      </c>
      <c r="N221">
        <v>13183.6</v>
      </c>
      <c r="O221">
        <v>9492.19</v>
      </c>
      <c r="P221">
        <v>266</v>
      </c>
      <c r="Q221">
        <v>62492.59</v>
      </c>
      <c r="R221" t="s">
        <v>54</v>
      </c>
      <c r="S221" t="s">
        <v>63</v>
      </c>
      <c r="T221" t="s">
        <v>103</v>
      </c>
      <c r="U221" t="s">
        <v>103</v>
      </c>
      <c r="V221" t="s">
        <v>57</v>
      </c>
      <c r="W221">
        <v>8</v>
      </c>
      <c r="X221" t="s">
        <v>47</v>
      </c>
      <c r="Y221">
        <v>5</v>
      </c>
      <c r="Z221" t="s">
        <v>58</v>
      </c>
    </row>
    <row r="222" spans="1:26" x14ac:dyDescent="0.35">
      <c r="A222" t="s">
        <v>502</v>
      </c>
      <c r="B222" s="2">
        <v>45983</v>
      </c>
      <c r="C222" t="s">
        <v>503</v>
      </c>
      <c r="D222" t="s">
        <v>73</v>
      </c>
      <c r="E222" t="s">
        <v>29</v>
      </c>
      <c r="F222">
        <v>53</v>
      </c>
      <c r="G222" t="s">
        <v>94</v>
      </c>
      <c r="H222" t="s">
        <v>31</v>
      </c>
      <c r="I222" t="s">
        <v>94</v>
      </c>
      <c r="J222" t="s">
        <v>69</v>
      </c>
      <c r="K222">
        <v>4</v>
      </c>
      <c r="L222">
        <v>31028</v>
      </c>
      <c r="M222">
        <v>15</v>
      </c>
      <c r="N222">
        <v>18616.8</v>
      </c>
      <c r="O222">
        <v>18989.14</v>
      </c>
      <c r="P222">
        <v>443</v>
      </c>
      <c r="Q222">
        <v>124927.34</v>
      </c>
      <c r="R222" t="s">
        <v>83</v>
      </c>
      <c r="S222" t="s">
        <v>63</v>
      </c>
      <c r="T222" t="s">
        <v>46</v>
      </c>
      <c r="U222" t="s">
        <v>36</v>
      </c>
      <c r="V222" t="s">
        <v>37</v>
      </c>
      <c r="W222">
        <v>1</v>
      </c>
      <c r="X222" t="s">
        <v>47</v>
      </c>
      <c r="Y222">
        <v>3</v>
      </c>
      <c r="Z222" t="s">
        <v>91</v>
      </c>
    </row>
    <row r="223" spans="1:26" x14ac:dyDescent="0.35">
      <c r="A223" t="s">
        <v>504</v>
      </c>
      <c r="B223" s="2">
        <v>45973</v>
      </c>
      <c r="C223" t="s">
        <v>505</v>
      </c>
      <c r="D223" t="s">
        <v>42</v>
      </c>
      <c r="E223" t="s">
        <v>43</v>
      </c>
      <c r="F223">
        <v>54</v>
      </c>
      <c r="G223" t="s">
        <v>134</v>
      </c>
      <c r="H223" t="s">
        <v>31</v>
      </c>
      <c r="I223" t="s">
        <v>134</v>
      </c>
      <c r="J223" t="s">
        <v>62</v>
      </c>
      <c r="K223">
        <v>4</v>
      </c>
      <c r="L223">
        <v>19158</v>
      </c>
      <c r="M223">
        <v>15</v>
      </c>
      <c r="N223">
        <v>11494.8</v>
      </c>
      <c r="O223">
        <v>11724.7</v>
      </c>
      <c r="P223">
        <v>319</v>
      </c>
      <c r="Q223">
        <v>77180.899999999994</v>
      </c>
      <c r="R223" t="s">
        <v>54</v>
      </c>
      <c r="S223" t="s">
        <v>34</v>
      </c>
      <c r="T223" t="s">
        <v>84</v>
      </c>
      <c r="U223" t="s">
        <v>85</v>
      </c>
      <c r="V223" t="s">
        <v>86</v>
      </c>
      <c r="W223">
        <v>4</v>
      </c>
      <c r="X223" t="s">
        <v>47</v>
      </c>
      <c r="Y223">
        <v>2</v>
      </c>
      <c r="Z223" t="s">
        <v>91</v>
      </c>
    </row>
    <row r="224" spans="1:26" x14ac:dyDescent="0.35">
      <c r="A224" t="s">
        <v>506</v>
      </c>
      <c r="B224" s="2">
        <v>45791</v>
      </c>
      <c r="C224" t="s">
        <v>507</v>
      </c>
      <c r="D224" t="s">
        <v>108</v>
      </c>
      <c r="E224" t="s">
        <v>43</v>
      </c>
      <c r="F224">
        <v>57</v>
      </c>
      <c r="G224" t="s">
        <v>94</v>
      </c>
      <c r="H224" t="s">
        <v>31</v>
      </c>
      <c r="I224" t="s">
        <v>94</v>
      </c>
      <c r="J224" t="s">
        <v>32</v>
      </c>
      <c r="K224">
        <v>1</v>
      </c>
      <c r="L224">
        <v>25847</v>
      </c>
      <c r="M224">
        <v>10</v>
      </c>
      <c r="N224">
        <v>2584.6999999999998</v>
      </c>
      <c r="O224">
        <v>4187.21</v>
      </c>
      <c r="P224">
        <v>496</v>
      </c>
      <c r="Q224">
        <v>27945.51</v>
      </c>
      <c r="R224" t="s">
        <v>54</v>
      </c>
      <c r="S224" t="s">
        <v>34</v>
      </c>
      <c r="T224" t="s">
        <v>84</v>
      </c>
      <c r="U224" t="s">
        <v>85</v>
      </c>
      <c r="V224" t="s">
        <v>86</v>
      </c>
      <c r="W224">
        <v>9</v>
      </c>
      <c r="X224" t="s">
        <v>47</v>
      </c>
      <c r="Y224">
        <v>1</v>
      </c>
      <c r="Z224" t="s">
        <v>58</v>
      </c>
    </row>
    <row r="225" spans="1:26" x14ac:dyDescent="0.35">
      <c r="A225" t="s">
        <v>508</v>
      </c>
      <c r="B225" s="2">
        <v>46003</v>
      </c>
      <c r="C225" t="s">
        <v>509</v>
      </c>
      <c r="D225" t="s">
        <v>80</v>
      </c>
      <c r="E225" t="s">
        <v>43</v>
      </c>
      <c r="F225">
        <v>44</v>
      </c>
      <c r="G225" t="s">
        <v>67</v>
      </c>
      <c r="H225" t="s">
        <v>68</v>
      </c>
      <c r="I225" t="s">
        <v>67</v>
      </c>
      <c r="J225" t="s">
        <v>201</v>
      </c>
      <c r="K225">
        <v>2</v>
      </c>
      <c r="L225">
        <v>27899</v>
      </c>
      <c r="M225">
        <v>5</v>
      </c>
      <c r="N225">
        <v>2789.9</v>
      </c>
      <c r="O225">
        <v>9541.4599999999991</v>
      </c>
      <c r="P225">
        <v>245</v>
      </c>
      <c r="Q225">
        <v>62794.559999999998</v>
      </c>
      <c r="R225" t="s">
        <v>54</v>
      </c>
      <c r="S225" t="s">
        <v>34</v>
      </c>
      <c r="T225" t="s">
        <v>55</v>
      </c>
      <c r="U225" t="s">
        <v>56</v>
      </c>
      <c r="V225" t="s">
        <v>57</v>
      </c>
      <c r="W225">
        <v>6</v>
      </c>
      <c r="X225" t="s">
        <v>47</v>
      </c>
      <c r="Y225">
        <v>2</v>
      </c>
      <c r="Z225" t="s">
        <v>39</v>
      </c>
    </row>
    <row r="226" spans="1:26" x14ac:dyDescent="0.35">
      <c r="A226" t="s">
        <v>510</v>
      </c>
      <c r="B226" s="2">
        <v>45975</v>
      </c>
      <c r="C226" t="s">
        <v>511</v>
      </c>
      <c r="D226" t="s">
        <v>61</v>
      </c>
      <c r="E226" t="s">
        <v>43</v>
      </c>
      <c r="F226">
        <v>32</v>
      </c>
      <c r="G226" t="s">
        <v>30</v>
      </c>
      <c r="H226" t="s">
        <v>31</v>
      </c>
      <c r="I226" t="s">
        <v>30</v>
      </c>
      <c r="J226" t="s">
        <v>150</v>
      </c>
      <c r="K226">
        <v>5</v>
      </c>
      <c r="L226">
        <v>4763</v>
      </c>
      <c r="M226">
        <v>20</v>
      </c>
      <c r="N226">
        <v>4763</v>
      </c>
      <c r="O226">
        <v>3429.36</v>
      </c>
      <c r="P226">
        <v>197</v>
      </c>
      <c r="Q226">
        <v>22678.36</v>
      </c>
      <c r="R226" t="s">
        <v>83</v>
      </c>
      <c r="S226" t="s">
        <v>34</v>
      </c>
      <c r="T226" t="s">
        <v>76</v>
      </c>
      <c r="U226" t="s">
        <v>77</v>
      </c>
      <c r="V226" t="s">
        <v>57</v>
      </c>
      <c r="W226">
        <v>6</v>
      </c>
      <c r="X226" t="s">
        <v>47</v>
      </c>
      <c r="Y226">
        <v>1</v>
      </c>
      <c r="Z226" t="s">
        <v>58</v>
      </c>
    </row>
    <row r="227" spans="1:26" x14ac:dyDescent="0.35">
      <c r="A227" t="s">
        <v>512</v>
      </c>
      <c r="B227" s="2">
        <v>45945</v>
      </c>
      <c r="C227" t="s">
        <v>513</v>
      </c>
      <c r="D227" t="s">
        <v>61</v>
      </c>
      <c r="E227" t="s">
        <v>43</v>
      </c>
      <c r="F227">
        <v>18</v>
      </c>
      <c r="G227" t="s">
        <v>30</v>
      </c>
      <c r="H227" t="s">
        <v>31</v>
      </c>
      <c r="I227" t="s">
        <v>30</v>
      </c>
      <c r="J227" t="s">
        <v>125</v>
      </c>
      <c r="K227">
        <v>2</v>
      </c>
      <c r="L227">
        <v>26643</v>
      </c>
      <c r="M227">
        <v>0</v>
      </c>
      <c r="N227">
        <v>0</v>
      </c>
      <c r="O227">
        <v>9591.48</v>
      </c>
      <c r="P227">
        <v>210</v>
      </c>
      <c r="Q227">
        <v>63087.48</v>
      </c>
      <c r="R227" t="s">
        <v>45</v>
      </c>
      <c r="S227" t="s">
        <v>34</v>
      </c>
      <c r="T227" t="s">
        <v>35</v>
      </c>
      <c r="U227" t="s">
        <v>36</v>
      </c>
      <c r="V227" t="s">
        <v>37</v>
      </c>
      <c r="W227">
        <v>3</v>
      </c>
      <c r="X227" t="s">
        <v>38</v>
      </c>
      <c r="Y227">
        <v>2</v>
      </c>
      <c r="Z227" t="s">
        <v>91</v>
      </c>
    </row>
    <row r="228" spans="1:26" x14ac:dyDescent="0.35">
      <c r="A228" t="s">
        <v>514</v>
      </c>
      <c r="B228" s="2">
        <v>45907</v>
      </c>
      <c r="C228" t="s">
        <v>515</v>
      </c>
      <c r="D228" t="s">
        <v>108</v>
      </c>
      <c r="E228" t="s">
        <v>43</v>
      </c>
      <c r="F228">
        <v>41</v>
      </c>
      <c r="G228" t="s">
        <v>94</v>
      </c>
      <c r="H228" t="s">
        <v>31</v>
      </c>
      <c r="I228" t="s">
        <v>94</v>
      </c>
      <c r="J228" t="s">
        <v>62</v>
      </c>
      <c r="K228">
        <v>2</v>
      </c>
      <c r="L228">
        <v>15860</v>
      </c>
      <c r="M228">
        <v>20</v>
      </c>
      <c r="N228">
        <v>6344</v>
      </c>
      <c r="O228">
        <v>4567.68</v>
      </c>
      <c r="P228">
        <v>237</v>
      </c>
      <c r="Q228">
        <v>30180.68</v>
      </c>
      <c r="R228" t="s">
        <v>33</v>
      </c>
      <c r="S228" t="s">
        <v>63</v>
      </c>
      <c r="T228" t="s">
        <v>46</v>
      </c>
      <c r="U228" t="s">
        <v>36</v>
      </c>
      <c r="V228" t="s">
        <v>37</v>
      </c>
      <c r="W228">
        <v>9</v>
      </c>
      <c r="X228" t="s">
        <v>47</v>
      </c>
      <c r="Y228">
        <v>4</v>
      </c>
      <c r="Z228" t="s">
        <v>39</v>
      </c>
    </row>
    <row r="229" spans="1:26" x14ac:dyDescent="0.35">
      <c r="A229" t="s">
        <v>516</v>
      </c>
      <c r="B229" s="2">
        <v>46058</v>
      </c>
      <c r="C229" t="s">
        <v>517</v>
      </c>
      <c r="D229" t="s">
        <v>28</v>
      </c>
      <c r="E229" t="s">
        <v>43</v>
      </c>
      <c r="F229">
        <v>56</v>
      </c>
      <c r="G229" t="s">
        <v>90</v>
      </c>
      <c r="H229" t="s">
        <v>31</v>
      </c>
      <c r="I229" t="s">
        <v>90</v>
      </c>
      <c r="J229" t="s">
        <v>112</v>
      </c>
      <c r="K229">
        <v>5</v>
      </c>
      <c r="L229">
        <v>7974</v>
      </c>
      <c r="M229">
        <v>5</v>
      </c>
      <c r="N229">
        <v>1993.5</v>
      </c>
      <c r="O229">
        <v>6817.77</v>
      </c>
      <c r="P229">
        <v>291</v>
      </c>
      <c r="Q229">
        <v>44985.27</v>
      </c>
      <c r="R229" t="s">
        <v>83</v>
      </c>
      <c r="S229" t="s">
        <v>63</v>
      </c>
      <c r="T229" t="s">
        <v>46</v>
      </c>
      <c r="U229" t="s">
        <v>36</v>
      </c>
      <c r="V229" t="s">
        <v>37</v>
      </c>
      <c r="W229">
        <v>4</v>
      </c>
      <c r="X229" t="s">
        <v>38</v>
      </c>
      <c r="Y229">
        <v>2</v>
      </c>
      <c r="Z229" t="s">
        <v>39</v>
      </c>
    </row>
    <row r="230" spans="1:26" x14ac:dyDescent="0.35">
      <c r="A230" t="s">
        <v>518</v>
      </c>
      <c r="B230" s="2">
        <v>46068</v>
      </c>
      <c r="C230" t="s">
        <v>519</v>
      </c>
      <c r="D230" t="s">
        <v>73</v>
      </c>
      <c r="E230" t="s">
        <v>29</v>
      </c>
      <c r="F230">
        <v>35</v>
      </c>
      <c r="G230" t="s">
        <v>67</v>
      </c>
      <c r="H230" t="s">
        <v>68</v>
      </c>
      <c r="I230" t="s">
        <v>67</v>
      </c>
      <c r="J230" t="s">
        <v>201</v>
      </c>
      <c r="K230">
        <v>3</v>
      </c>
      <c r="L230">
        <v>41035</v>
      </c>
      <c r="M230">
        <v>20</v>
      </c>
      <c r="N230">
        <v>24621</v>
      </c>
      <c r="O230">
        <v>17727.12</v>
      </c>
      <c r="P230">
        <v>486</v>
      </c>
      <c r="Q230">
        <v>116697.12</v>
      </c>
      <c r="R230" t="s">
        <v>33</v>
      </c>
      <c r="S230" t="s">
        <v>63</v>
      </c>
      <c r="T230" t="s">
        <v>103</v>
      </c>
      <c r="U230" t="s">
        <v>103</v>
      </c>
      <c r="V230" t="s">
        <v>57</v>
      </c>
      <c r="W230">
        <v>9</v>
      </c>
      <c r="X230" t="s">
        <v>47</v>
      </c>
      <c r="Y230">
        <v>1</v>
      </c>
      <c r="Z230" t="s">
        <v>91</v>
      </c>
    </row>
    <row r="231" spans="1:26" x14ac:dyDescent="0.35">
      <c r="A231" t="s">
        <v>520</v>
      </c>
      <c r="B231" s="2">
        <v>45802</v>
      </c>
      <c r="C231" t="s">
        <v>521</v>
      </c>
      <c r="D231" t="s">
        <v>28</v>
      </c>
      <c r="E231" t="s">
        <v>29</v>
      </c>
      <c r="F231">
        <v>23</v>
      </c>
      <c r="G231" t="s">
        <v>30</v>
      </c>
      <c r="H231" t="s">
        <v>31</v>
      </c>
      <c r="I231" t="s">
        <v>30</v>
      </c>
      <c r="J231" t="s">
        <v>201</v>
      </c>
      <c r="K231">
        <v>5</v>
      </c>
      <c r="L231">
        <v>13190</v>
      </c>
      <c r="M231">
        <v>0</v>
      </c>
      <c r="N231">
        <v>0</v>
      </c>
      <c r="O231">
        <v>11871</v>
      </c>
      <c r="P231">
        <v>493</v>
      </c>
      <c r="Q231">
        <v>78314</v>
      </c>
      <c r="R231" t="s">
        <v>45</v>
      </c>
      <c r="S231" t="s">
        <v>34</v>
      </c>
      <c r="T231" t="s">
        <v>46</v>
      </c>
      <c r="U231" t="s">
        <v>36</v>
      </c>
      <c r="V231" t="s">
        <v>37</v>
      </c>
      <c r="W231">
        <v>10</v>
      </c>
      <c r="X231" t="s">
        <v>47</v>
      </c>
      <c r="Y231">
        <v>3</v>
      </c>
      <c r="Z231" t="s">
        <v>91</v>
      </c>
    </row>
    <row r="232" spans="1:26" x14ac:dyDescent="0.35">
      <c r="A232" t="s">
        <v>522</v>
      </c>
      <c r="B232" s="2">
        <v>46117</v>
      </c>
      <c r="C232" t="s">
        <v>523</v>
      </c>
      <c r="D232" t="s">
        <v>50</v>
      </c>
      <c r="E232" t="s">
        <v>43</v>
      </c>
      <c r="F232">
        <v>19</v>
      </c>
      <c r="G232" t="s">
        <v>134</v>
      </c>
      <c r="H232" t="s">
        <v>31</v>
      </c>
      <c r="I232" t="s">
        <v>134</v>
      </c>
      <c r="J232" t="s">
        <v>53</v>
      </c>
      <c r="K232">
        <v>3</v>
      </c>
      <c r="L232">
        <v>35079</v>
      </c>
      <c r="M232">
        <v>20</v>
      </c>
      <c r="N232">
        <v>21047.4</v>
      </c>
      <c r="O232">
        <v>15154.13</v>
      </c>
      <c r="P232">
        <v>50</v>
      </c>
      <c r="Q232">
        <v>99393.73</v>
      </c>
      <c r="R232" t="s">
        <v>54</v>
      </c>
      <c r="S232" t="s">
        <v>63</v>
      </c>
      <c r="T232" t="s">
        <v>70</v>
      </c>
      <c r="U232" t="s">
        <v>56</v>
      </c>
      <c r="V232" t="s">
        <v>57</v>
      </c>
      <c r="W232">
        <v>8</v>
      </c>
      <c r="X232" t="s">
        <v>38</v>
      </c>
      <c r="Y232">
        <v>3</v>
      </c>
      <c r="Z232" t="s">
        <v>58</v>
      </c>
    </row>
    <row r="233" spans="1:26" x14ac:dyDescent="0.35">
      <c r="A233" t="s">
        <v>524</v>
      </c>
      <c r="B233" s="2">
        <v>45897</v>
      </c>
      <c r="C233" t="s">
        <v>435</v>
      </c>
      <c r="D233" t="s">
        <v>61</v>
      </c>
      <c r="E233" t="s">
        <v>29</v>
      </c>
      <c r="F233">
        <v>43</v>
      </c>
      <c r="G233" t="s">
        <v>74</v>
      </c>
      <c r="H233" t="s">
        <v>31</v>
      </c>
      <c r="I233" t="s">
        <v>74</v>
      </c>
      <c r="J233" t="s">
        <v>62</v>
      </c>
      <c r="K233">
        <v>4</v>
      </c>
      <c r="L233">
        <v>19650</v>
      </c>
      <c r="M233">
        <v>0</v>
      </c>
      <c r="N233">
        <v>0</v>
      </c>
      <c r="O233">
        <v>14148</v>
      </c>
      <c r="P233">
        <v>372</v>
      </c>
      <c r="Q233">
        <v>93120</v>
      </c>
      <c r="R233" t="s">
        <v>83</v>
      </c>
      <c r="S233" t="s">
        <v>63</v>
      </c>
      <c r="T233" t="s">
        <v>103</v>
      </c>
      <c r="U233" t="s">
        <v>103</v>
      </c>
      <c r="V233" t="s">
        <v>57</v>
      </c>
      <c r="W233">
        <v>3</v>
      </c>
      <c r="X233" t="s">
        <v>38</v>
      </c>
      <c r="Y233">
        <v>4</v>
      </c>
      <c r="Z233" t="s">
        <v>58</v>
      </c>
    </row>
    <row r="234" spans="1:26" x14ac:dyDescent="0.35">
      <c r="A234" t="s">
        <v>525</v>
      </c>
      <c r="B234" s="2">
        <v>46027</v>
      </c>
      <c r="C234" t="s">
        <v>526</v>
      </c>
      <c r="D234" t="s">
        <v>80</v>
      </c>
      <c r="E234" t="s">
        <v>43</v>
      </c>
      <c r="F234">
        <v>23</v>
      </c>
      <c r="G234" t="s">
        <v>67</v>
      </c>
      <c r="H234" t="s">
        <v>68</v>
      </c>
      <c r="I234" t="s">
        <v>67</v>
      </c>
      <c r="J234" t="s">
        <v>69</v>
      </c>
      <c r="K234">
        <v>3</v>
      </c>
      <c r="L234">
        <v>7283</v>
      </c>
      <c r="M234">
        <v>0</v>
      </c>
      <c r="N234">
        <v>0</v>
      </c>
      <c r="O234">
        <v>3932.82</v>
      </c>
      <c r="P234">
        <v>89</v>
      </c>
      <c r="Q234">
        <v>25870.82</v>
      </c>
      <c r="R234" t="s">
        <v>83</v>
      </c>
      <c r="S234" t="s">
        <v>34</v>
      </c>
      <c r="T234" t="s">
        <v>76</v>
      </c>
      <c r="U234" t="s">
        <v>77</v>
      </c>
      <c r="V234" t="s">
        <v>57</v>
      </c>
      <c r="W234">
        <v>5</v>
      </c>
      <c r="X234" t="s">
        <v>38</v>
      </c>
      <c r="Y234">
        <v>4</v>
      </c>
      <c r="Z234" t="s">
        <v>47</v>
      </c>
    </row>
    <row r="235" spans="1:26" x14ac:dyDescent="0.35">
      <c r="A235" t="s">
        <v>527</v>
      </c>
      <c r="B235" s="2">
        <v>45846</v>
      </c>
      <c r="C235" t="s">
        <v>528</v>
      </c>
      <c r="D235" t="s">
        <v>80</v>
      </c>
      <c r="E235" t="s">
        <v>29</v>
      </c>
      <c r="F235">
        <v>47</v>
      </c>
      <c r="G235" t="s">
        <v>134</v>
      </c>
      <c r="H235" t="s">
        <v>31</v>
      </c>
      <c r="I235" t="s">
        <v>134</v>
      </c>
      <c r="J235" t="s">
        <v>112</v>
      </c>
      <c r="K235">
        <v>2</v>
      </c>
      <c r="L235">
        <v>18597</v>
      </c>
      <c r="M235">
        <v>0</v>
      </c>
      <c r="N235">
        <v>0</v>
      </c>
      <c r="O235">
        <v>6694.92</v>
      </c>
      <c r="P235">
        <v>194</v>
      </c>
      <c r="Q235">
        <v>44082.92</v>
      </c>
      <c r="R235" t="s">
        <v>33</v>
      </c>
      <c r="S235" t="s">
        <v>34</v>
      </c>
      <c r="T235" t="s">
        <v>46</v>
      </c>
      <c r="U235" t="s">
        <v>36</v>
      </c>
      <c r="V235" t="s">
        <v>37</v>
      </c>
      <c r="W235">
        <v>6</v>
      </c>
      <c r="X235" t="s">
        <v>47</v>
      </c>
      <c r="Y235">
        <v>1</v>
      </c>
      <c r="Z235" t="s">
        <v>39</v>
      </c>
    </row>
    <row r="236" spans="1:26" x14ac:dyDescent="0.35">
      <c r="A236" t="s">
        <v>529</v>
      </c>
      <c r="B236" s="2">
        <v>45812</v>
      </c>
      <c r="C236" t="s">
        <v>321</v>
      </c>
      <c r="D236" t="s">
        <v>80</v>
      </c>
      <c r="E236" t="s">
        <v>43</v>
      </c>
      <c r="F236">
        <v>41</v>
      </c>
      <c r="G236" t="s">
        <v>99</v>
      </c>
      <c r="H236" t="s">
        <v>52</v>
      </c>
      <c r="I236" t="s">
        <v>99</v>
      </c>
      <c r="J236" t="s">
        <v>125</v>
      </c>
      <c r="K236">
        <v>1</v>
      </c>
      <c r="L236">
        <v>17820</v>
      </c>
      <c r="M236">
        <v>20</v>
      </c>
      <c r="N236">
        <v>3564</v>
      </c>
      <c r="O236">
        <v>2566.08</v>
      </c>
      <c r="P236">
        <v>383</v>
      </c>
      <c r="Q236">
        <v>17205.080000000002</v>
      </c>
      <c r="R236" t="s">
        <v>83</v>
      </c>
      <c r="S236" t="s">
        <v>63</v>
      </c>
      <c r="T236" t="s">
        <v>46</v>
      </c>
      <c r="U236" t="s">
        <v>36</v>
      </c>
      <c r="V236" t="s">
        <v>37</v>
      </c>
      <c r="W236">
        <v>8</v>
      </c>
      <c r="X236" t="s">
        <v>38</v>
      </c>
      <c r="Y236">
        <v>5</v>
      </c>
      <c r="Z236" t="s">
        <v>58</v>
      </c>
    </row>
    <row r="237" spans="1:26" x14ac:dyDescent="0.35">
      <c r="A237" t="s">
        <v>530</v>
      </c>
      <c r="B237" s="2">
        <v>45930</v>
      </c>
      <c r="C237" t="s">
        <v>531</v>
      </c>
      <c r="D237" t="s">
        <v>61</v>
      </c>
      <c r="E237" t="s">
        <v>29</v>
      </c>
      <c r="F237">
        <v>58</v>
      </c>
      <c r="G237" t="s">
        <v>99</v>
      </c>
      <c r="H237" t="s">
        <v>52</v>
      </c>
      <c r="I237" t="s">
        <v>99</v>
      </c>
      <c r="J237" t="s">
        <v>32</v>
      </c>
      <c r="K237">
        <v>5</v>
      </c>
      <c r="L237">
        <v>29380</v>
      </c>
      <c r="M237">
        <v>10</v>
      </c>
      <c r="N237">
        <v>14690</v>
      </c>
      <c r="O237">
        <v>23797.8</v>
      </c>
      <c r="P237">
        <v>177</v>
      </c>
      <c r="Q237">
        <v>156184.79999999999</v>
      </c>
      <c r="R237" t="s">
        <v>83</v>
      </c>
      <c r="S237" t="s">
        <v>63</v>
      </c>
      <c r="T237" t="s">
        <v>46</v>
      </c>
      <c r="U237" t="s">
        <v>36</v>
      </c>
      <c r="V237" t="s">
        <v>37</v>
      </c>
      <c r="W237">
        <v>10</v>
      </c>
      <c r="X237" t="s">
        <v>47</v>
      </c>
      <c r="Y237">
        <v>1</v>
      </c>
      <c r="Z237" t="s">
        <v>39</v>
      </c>
    </row>
    <row r="238" spans="1:26" x14ac:dyDescent="0.35">
      <c r="A238" t="s">
        <v>532</v>
      </c>
      <c r="B238" s="2">
        <v>45960</v>
      </c>
      <c r="C238" t="s">
        <v>533</v>
      </c>
      <c r="D238" t="s">
        <v>89</v>
      </c>
      <c r="E238" t="s">
        <v>43</v>
      </c>
      <c r="F238">
        <v>55</v>
      </c>
      <c r="G238" t="s">
        <v>30</v>
      </c>
      <c r="H238" t="s">
        <v>31</v>
      </c>
      <c r="I238" t="s">
        <v>30</v>
      </c>
      <c r="J238" t="s">
        <v>112</v>
      </c>
      <c r="K238">
        <v>5</v>
      </c>
      <c r="L238">
        <v>48636</v>
      </c>
      <c r="M238">
        <v>20</v>
      </c>
      <c r="N238">
        <v>48636</v>
      </c>
      <c r="O238">
        <v>35017.919999999998</v>
      </c>
      <c r="P238">
        <v>254</v>
      </c>
      <c r="Q238">
        <v>229815.92</v>
      </c>
      <c r="R238" t="s">
        <v>45</v>
      </c>
      <c r="S238" t="s">
        <v>34</v>
      </c>
      <c r="T238" t="s">
        <v>55</v>
      </c>
      <c r="U238" t="s">
        <v>56</v>
      </c>
      <c r="V238" t="s">
        <v>57</v>
      </c>
      <c r="W238">
        <v>3</v>
      </c>
      <c r="X238" t="s">
        <v>38</v>
      </c>
      <c r="Y238">
        <v>2</v>
      </c>
      <c r="Z238" t="s">
        <v>39</v>
      </c>
    </row>
    <row r="239" spans="1:26" x14ac:dyDescent="0.35">
      <c r="A239" t="s">
        <v>534</v>
      </c>
      <c r="B239" s="2">
        <v>46092</v>
      </c>
      <c r="C239" t="s">
        <v>327</v>
      </c>
      <c r="D239" t="s">
        <v>50</v>
      </c>
      <c r="E239" t="s">
        <v>29</v>
      </c>
      <c r="F239">
        <v>40</v>
      </c>
      <c r="G239" t="s">
        <v>30</v>
      </c>
      <c r="H239" t="s">
        <v>31</v>
      </c>
      <c r="I239" t="s">
        <v>30</v>
      </c>
      <c r="J239" t="s">
        <v>102</v>
      </c>
      <c r="K239">
        <v>3</v>
      </c>
      <c r="L239">
        <v>4058</v>
      </c>
      <c r="M239">
        <v>0</v>
      </c>
      <c r="N239">
        <v>0</v>
      </c>
      <c r="O239">
        <v>2191.3200000000002</v>
      </c>
      <c r="P239">
        <v>130</v>
      </c>
      <c r="Q239">
        <v>14495.32</v>
      </c>
      <c r="R239" t="s">
        <v>33</v>
      </c>
      <c r="S239" t="s">
        <v>63</v>
      </c>
      <c r="T239" t="s">
        <v>55</v>
      </c>
      <c r="U239" t="s">
        <v>56</v>
      </c>
      <c r="V239" t="s">
        <v>57</v>
      </c>
      <c r="W239">
        <v>4</v>
      </c>
      <c r="X239" t="s">
        <v>38</v>
      </c>
      <c r="Y239">
        <v>5</v>
      </c>
      <c r="Z239" t="s">
        <v>91</v>
      </c>
    </row>
    <row r="240" spans="1:26" x14ac:dyDescent="0.35">
      <c r="A240" t="s">
        <v>535</v>
      </c>
      <c r="B240" s="2">
        <v>46070</v>
      </c>
      <c r="C240" t="s">
        <v>414</v>
      </c>
      <c r="D240" t="s">
        <v>73</v>
      </c>
      <c r="E240" t="s">
        <v>43</v>
      </c>
      <c r="F240">
        <v>50</v>
      </c>
      <c r="G240" t="s">
        <v>90</v>
      </c>
      <c r="H240" t="s">
        <v>31</v>
      </c>
      <c r="I240" t="s">
        <v>90</v>
      </c>
      <c r="J240" t="s">
        <v>201</v>
      </c>
      <c r="K240">
        <v>2</v>
      </c>
      <c r="L240">
        <v>16518</v>
      </c>
      <c r="M240">
        <v>15</v>
      </c>
      <c r="N240">
        <v>4955.3999999999996</v>
      </c>
      <c r="O240">
        <v>5054.51</v>
      </c>
      <c r="P240">
        <v>326</v>
      </c>
      <c r="Q240">
        <v>33461.11</v>
      </c>
      <c r="R240" t="s">
        <v>33</v>
      </c>
      <c r="S240" t="s">
        <v>34</v>
      </c>
      <c r="T240" t="s">
        <v>46</v>
      </c>
      <c r="U240" t="s">
        <v>36</v>
      </c>
      <c r="V240" t="s">
        <v>37</v>
      </c>
      <c r="W240">
        <v>1</v>
      </c>
      <c r="X240" t="s">
        <v>47</v>
      </c>
      <c r="Y240">
        <v>1</v>
      </c>
      <c r="Z240" t="s">
        <v>47</v>
      </c>
    </row>
    <row r="241" spans="1:26" x14ac:dyDescent="0.35">
      <c r="A241" t="s">
        <v>536</v>
      </c>
      <c r="B241" s="2">
        <v>45807</v>
      </c>
      <c r="C241" t="s">
        <v>386</v>
      </c>
      <c r="D241" t="s">
        <v>73</v>
      </c>
      <c r="E241" t="s">
        <v>43</v>
      </c>
      <c r="F241">
        <v>42</v>
      </c>
      <c r="G241" t="s">
        <v>99</v>
      </c>
      <c r="H241" t="s">
        <v>52</v>
      </c>
      <c r="I241" t="s">
        <v>99</v>
      </c>
      <c r="J241" t="s">
        <v>69</v>
      </c>
      <c r="K241">
        <v>2</v>
      </c>
      <c r="L241">
        <v>42034</v>
      </c>
      <c r="M241">
        <v>20</v>
      </c>
      <c r="N241">
        <v>16813.599999999999</v>
      </c>
      <c r="O241">
        <v>12105.79</v>
      </c>
      <c r="P241">
        <v>55</v>
      </c>
      <c r="Q241">
        <v>79415.19</v>
      </c>
      <c r="R241" t="s">
        <v>33</v>
      </c>
      <c r="S241" t="s">
        <v>63</v>
      </c>
      <c r="T241" t="s">
        <v>76</v>
      </c>
      <c r="U241" t="s">
        <v>77</v>
      </c>
      <c r="V241" t="s">
        <v>57</v>
      </c>
      <c r="W241">
        <v>6</v>
      </c>
      <c r="X241" t="s">
        <v>47</v>
      </c>
      <c r="Y241">
        <v>1</v>
      </c>
      <c r="Z241" t="s">
        <v>58</v>
      </c>
    </row>
    <row r="242" spans="1:26" x14ac:dyDescent="0.35">
      <c r="A242" t="s">
        <v>537</v>
      </c>
      <c r="B242" s="2">
        <v>45973</v>
      </c>
      <c r="C242" t="s">
        <v>538</v>
      </c>
      <c r="D242" t="s">
        <v>80</v>
      </c>
      <c r="E242" t="s">
        <v>29</v>
      </c>
      <c r="F242">
        <v>43</v>
      </c>
      <c r="G242" t="s">
        <v>51</v>
      </c>
      <c r="H242" t="s">
        <v>52</v>
      </c>
      <c r="I242" t="s">
        <v>51</v>
      </c>
      <c r="J242" t="s">
        <v>112</v>
      </c>
      <c r="K242">
        <v>2</v>
      </c>
      <c r="L242">
        <v>40255</v>
      </c>
      <c r="M242">
        <v>0</v>
      </c>
      <c r="N242">
        <v>0</v>
      </c>
      <c r="O242">
        <v>14491.8</v>
      </c>
      <c r="P242">
        <v>415</v>
      </c>
      <c r="Q242">
        <v>95416.8</v>
      </c>
      <c r="R242" t="s">
        <v>83</v>
      </c>
      <c r="S242" t="s">
        <v>34</v>
      </c>
      <c r="T242" t="s">
        <v>70</v>
      </c>
      <c r="U242" t="s">
        <v>56</v>
      </c>
      <c r="V242" t="s">
        <v>57</v>
      </c>
      <c r="W242">
        <v>6</v>
      </c>
      <c r="X242" t="s">
        <v>38</v>
      </c>
      <c r="Y242">
        <v>3</v>
      </c>
      <c r="Z242" t="s">
        <v>91</v>
      </c>
    </row>
    <row r="243" spans="1:26" x14ac:dyDescent="0.35">
      <c r="A243" t="s">
        <v>539</v>
      </c>
      <c r="B243" s="2">
        <v>45802</v>
      </c>
      <c r="C243" t="s">
        <v>540</v>
      </c>
      <c r="D243" t="s">
        <v>61</v>
      </c>
      <c r="E243" t="s">
        <v>43</v>
      </c>
      <c r="F243">
        <v>41</v>
      </c>
      <c r="G243" t="s">
        <v>30</v>
      </c>
      <c r="H243" t="s">
        <v>31</v>
      </c>
      <c r="I243" t="s">
        <v>30</v>
      </c>
      <c r="J243" t="s">
        <v>150</v>
      </c>
      <c r="K243">
        <v>2</v>
      </c>
      <c r="L243">
        <v>16819</v>
      </c>
      <c r="M243">
        <v>10</v>
      </c>
      <c r="N243">
        <v>3363.8</v>
      </c>
      <c r="O243">
        <v>5449.36</v>
      </c>
      <c r="P243">
        <v>185</v>
      </c>
      <c r="Q243">
        <v>35908.559999999998</v>
      </c>
      <c r="R243" t="s">
        <v>33</v>
      </c>
      <c r="S243" t="s">
        <v>63</v>
      </c>
      <c r="T243" t="s">
        <v>46</v>
      </c>
      <c r="U243" t="s">
        <v>36</v>
      </c>
      <c r="V243" t="s">
        <v>37</v>
      </c>
      <c r="W243">
        <v>9</v>
      </c>
      <c r="X243" t="s">
        <v>47</v>
      </c>
      <c r="Y243">
        <v>1</v>
      </c>
      <c r="Z243" t="s">
        <v>91</v>
      </c>
    </row>
    <row r="244" spans="1:26" x14ac:dyDescent="0.35">
      <c r="A244" t="s">
        <v>541</v>
      </c>
      <c r="B244" s="2">
        <v>46034</v>
      </c>
      <c r="C244" t="s">
        <v>542</v>
      </c>
      <c r="D244" t="s">
        <v>50</v>
      </c>
      <c r="E244" t="s">
        <v>43</v>
      </c>
      <c r="F244">
        <v>36</v>
      </c>
      <c r="G244" t="s">
        <v>30</v>
      </c>
      <c r="H244" t="s">
        <v>31</v>
      </c>
      <c r="I244" t="s">
        <v>30</v>
      </c>
      <c r="J244" t="s">
        <v>102</v>
      </c>
      <c r="K244">
        <v>5</v>
      </c>
      <c r="L244">
        <v>17749</v>
      </c>
      <c r="M244">
        <v>0</v>
      </c>
      <c r="N244">
        <v>0</v>
      </c>
      <c r="O244">
        <v>15974.1</v>
      </c>
      <c r="P244">
        <v>215</v>
      </c>
      <c r="Q244">
        <v>104934.1</v>
      </c>
      <c r="R244" t="s">
        <v>45</v>
      </c>
      <c r="S244" t="s">
        <v>34</v>
      </c>
      <c r="T244" t="s">
        <v>76</v>
      </c>
      <c r="U244" t="s">
        <v>77</v>
      </c>
      <c r="V244" t="s">
        <v>57</v>
      </c>
      <c r="W244">
        <v>9</v>
      </c>
      <c r="X244" t="s">
        <v>38</v>
      </c>
      <c r="Y244">
        <v>1</v>
      </c>
      <c r="Z244" t="s">
        <v>58</v>
      </c>
    </row>
    <row r="245" spans="1:26" x14ac:dyDescent="0.35">
      <c r="A245" t="s">
        <v>543</v>
      </c>
      <c r="B245" s="2">
        <v>45850</v>
      </c>
      <c r="C245" t="s">
        <v>544</v>
      </c>
      <c r="D245" t="s">
        <v>73</v>
      </c>
      <c r="E245" t="s">
        <v>29</v>
      </c>
      <c r="F245">
        <v>59</v>
      </c>
      <c r="G245" t="s">
        <v>99</v>
      </c>
      <c r="H245" t="s">
        <v>52</v>
      </c>
      <c r="I245" t="s">
        <v>99</v>
      </c>
      <c r="J245" t="s">
        <v>53</v>
      </c>
      <c r="K245">
        <v>1</v>
      </c>
      <c r="L245">
        <v>17819</v>
      </c>
      <c r="M245">
        <v>15</v>
      </c>
      <c r="N245">
        <v>2672.85</v>
      </c>
      <c r="O245">
        <v>2726.31</v>
      </c>
      <c r="P245">
        <v>350</v>
      </c>
      <c r="Q245">
        <v>18222.46</v>
      </c>
      <c r="R245" t="s">
        <v>83</v>
      </c>
      <c r="S245" t="s">
        <v>63</v>
      </c>
      <c r="T245" t="s">
        <v>95</v>
      </c>
      <c r="U245" t="s">
        <v>96</v>
      </c>
      <c r="V245" t="s">
        <v>57</v>
      </c>
      <c r="W245">
        <v>4</v>
      </c>
      <c r="X245" t="s">
        <v>47</v>
      </c>
      <c r="Y245">
        <v>3</v>
      </c>
      <c r="Z245" t="s">
        <v>91</v>
      </c>
    </row>
    <row r="246" spans="1:26" x14ac:dyDescent="0.35">
      <c r="A246" t="s">
        <v>545</v>
      </c>
      <c r="B246" s="2">
        <v>45873</v>
      </c>
      <c r="C246" t="s">
        <v>211</v>
      </c>
      <c r="D246" t="s">
        <v>66</v>
      </c>
      <c r="E246" t="s">
        <v>43</v>
      </c>
      <c r="F246">
        <v>30</v>
      </c>
      <c r="G246" t="s">
        <v>44</v>
      </c>
      <c r="H246" t="s">
        <v>31</v>
      </c>
      <c r="I246" t="s">
        <v>44</v>
      </c>
      <c r="J246" t="s">
        <v>201</v>
      </c>
      <c r="K246">
        <v>3</v>
      </c>
      <c r="L246">
        <v>34354</v>
      </c>
      <c r="M246">
        <v>5</v>
      </c>
      <c r="N246">
        <v>5153.1000000000004</v>
      </c>
      <c r="O246">
        <v>17623.599999999999</v>
      </c>
      <c r="P246">
        <v>57</v>
      </c>
      <c r="Q246">
        <v>115589.5</v>
      </c>
      <c r="R246" t="s">
        <v>83</v>
      </c>
      <c r="S246" t="s">
        <v>63</v>
      </c>
      <c r="T246" t="s">
        <v>103</v>
      </c>
      <c r="U246" t="s">
        <v>103</v>
      </c>
      <c r="V246" t="s">
        <v>57</v>
      </c>
      <c r="W246">
        <v>3</v>
      </c>
      <c r="X246" t="s">
        <v>47</v>
      </c>
      <c r="Y246">
        <v>3</v>
      </c>
      <c r="Z246" t="s">
        <v>58</v>
      </c>
    </row>
    <row r="247" spans="1:26" x14ac:dyDescent="0.35">
      <c r="A247" t="s">
        <v>546</v>
      </c>
      <c r="B247" s="2">
        <v>46084</v>
      </c>
      <c r="C247" t="s">
        <v>547</v>
      </c>
      <c r="D247" t="s">
        <v>73</v>
      </c>
      <c r="E247" t="s">
        <v>29</v>
      </c>
      <c r="F247">
        <v>52</v>
      </c>
      <c r="G247" t="s">
        <v>30</v>
      </c>
      <c r="H247" t="s">
        <v>31</v>
      </c>
      <c r="I247" t="s">
        <v>30</v>
      </c>
      <c r="J247" t="s">
        <v>201</v>
      </c>
      <c r="K247">
        <v>3</v>
      </c>
      <c r="L247">
        <v>20946</v>
      </c>
      <c r="M247">
        <v>20</v>
      </c>
      <c r="N247">
        <v>12567.6</v>
      </c>
      <c r="O247">
        <v>9048.67</v>
      </c>
      <c r="P247">
        <v>113</v>
      </c>
      <c r="Q247">
        <v>59432.07</v>
      </c>
      <c r="R247" t="s">
        <v>33</v>
      </c>
      <c r="S247" t="s">
        <v>34</v>
      </c>
      <c r="T247" t="s">
        <v>55</v>
      </c>
      <c r="U247" t="s">
        <v>56</v>
      </c>
      <c r="V247" t="s">
        <v>57</v>
      </c>
      <c r="W247">
        <v>10</v>
      </c>
      <c r="X247" t="s">
        <v>47</v>
      </c>
      <c r="Y247">
        <v>3</v>
      </c>
      <c r="Z247" t="s">
        <v>91</v>
      </c>
    </row>
    <row r="248" spans="1:26" x14ac:dyDescent="0.35">
      <c r="A248" t="s">
        <v>548</v>
      </c>
      <c r="B248" s="2">
        <v>45819</v>
      </c>
      <c r="C248" t="s">
        <v>549</v>
      </c>
      <c r="D248" t="s">
        <v>111</v>
      </c>
      <c r="E248" t="s">
        <v>43</v>
      </c>
      <c r="F248">
        <v>22</v>
      </c>
      <c r="G248" t="s">
        <v>74</v>
      </c>
      <c r="H248" t="s">
        <v>31</v>
      </c>
      <c r="I248" t="s">
        <v>74</v>
      </c>
      <c r="J248" t="s">
        <v>69</v>
      </c>
      <c r="K248">
        <v>5</v>
      </c>
      <c r="L248">
        <v>46655</v>
      </c>
      <c r="M248">
        <v>20</v>
      </c>
      <c r="N248">
        <v>46655</v>
      </c>
      <c r="O248">
        <v>33591.599999999999</v>
      </c>
      <c r="P248">
        <v>138</v>
      </c>
      <c r="Q248">
        <v>220349.6</v>
      </c>
      <c r="R248" t="s">
        <v>54</v>
      </c>
      <c r="S248" t="s">
        <v>34</v>
      </c>
      <c r="T248" t="s">
        <v>55</v>
      </c>
      <c r="U248" t="s">
        <v>56</v>
      </c>
      <c r="V248" t="s">
        <v>57</v>
      </c>
      <c r="W248">
        <v>9</v>
      </c>
      <c r="X248" t="s">
        <v>38</v>
      </c>
      <c r="Y248">
        <v>3</v>
      </c>
      <c r="Z248" t="s">
        <v>91</v>
      </c>
    </row>
    <row r="249" spans="1:26" x14ac:dyDescent="0.35">
      <c r="A249" t="s">
        <v>550</v>
      </c>
      <c r="B249" s="2">
        <v>46003</v>
      </c>
      <c r="C249" t="s">
        <v>551</v>
      </c>
      <c r="D249" t="s">
        <v>111</v>
      </c>
      <c r="E249" t="s">
        <v>43</v>
      </c>
      <c r="F249">
        <v>36</v>
      </c>
      <c r="G249" t="s">
        <v>99</v>
      </c>
      <c r="H249" t="s">
        <v>52</v>
      </c>
      <c r="I249" t="s">
        <v>99</v>
      </c>
      <c r="J249" t="s">
        <v>125</v>
      </c>
      <c r="K249">
        <v>4</v>
      </c>
      <c r="L249">
        <v>3168</v>
      </c>
      <c r="M249">
        <v>20</v>
      </c>
      <c r="N249">
        <v>2534.4</v>
      </c>
      <c r="O249">
        <v>1824.77</v>
      </c>
      <c r="P249">
        <v>447</v>
      </c>
      <c r="Q249">
        <v>12409.37</v>
      </c>
      <c r="R249" t="s">
        <v>54</v>
      </c>
      <c r="S249" t="s">
        <v>63</v>
      </c>
      <c r="T249" t="s">
        <v>46</v>
      </c>
      <c r="U249" t="s">
        <v>36</v>
      </c>
      <c r="V249" t="s">
        <v>37</v>
      </c>
      <c r="W249">
        <v>9</v>
      </c>
      <c r="X249" t="s">
        <v>47</v>
      </c>
      <c r="Y249">
        <v>3</v>
      </c>
      <c r="Z249" t="s">
        <v>91</v>
      </c>
    </row>
    <row r="250" spans="1:26" x14ac:dyDescent="0.35">
      <c r="A250" t="s">
        <v>552</v>
      </c>
      <c r="B250" s="2">
        <v>45869</v>
      </c>
      <c r="C250" t="s">
        <v>553</v>
      </c>
      <c r="D250" t="s">
        <v>73</v>
      </c>
      <c r="E250" t="s">
        <v>29</v>
      </c>
      <c r="F250">
        <v>38</v>
      </c>
      <c r="G250" t="s">
        <v>94</v>
      </c>
      <c r="H250" t="s">
        <v>31</v>
      </c>
      <c r="I250" t="s">
        <v>94</v>
      </c>
      <c r="J250" t="s">
        <v>125</v>
      </c>
      <c r="K250">
        <v>3</v>
      </c>
      <c r="L250">
        <v>13647</v>
      </c>
      <c r="M250">
        <v>20</v>
      </c>
      <c r="N250">
        <v>8188.2</v>
      </c>
      <c r="O250">
        <v>5895.5</v>
      </c>
      <c r="P250">
        <v>193</v>
      </c>
      <c r="Q250">
        <v>38841.300000000003</v>
      </c>
      <c r="R250" t="s">
        <v>45</v>
      </c>
      <c r="S250" t="s">
        <v>63</v>
      </c>
      <c r="T250" t="s">
        <v>46</v>
      </c>
      <c r="U250" t="s">
        <v>36</v>
      </c>
      <c r="V250" t="s">
        <v>37</v>
      </c>
      <c r="W250">
        <v>9</v>
      </c>
      <c r="X250" t="s">
        <v>38</v>
      </c>
      <c r="Y250">
        <v>5</v>
      </c>
      <c r="Z250" t="s">
        <v>91</v>
      </c>
    </row>
    <row r="251" spans="1:26" x14ac:dyDescent="0.35">
      <c r="A251" t="s">
        <v>554</v>
      </c>
      <c r="B251" s="2">
        <v>45931</v>
      </c>
      <c r="C251" t="s">
        <v>555</v>
      </c>
      <c r="D251" t="s">
        <v>50</v>
      </c>
      <c r="E251" t="s">
        <v>29</v>
      </c>
      <c r="F251">
        <v>49</v>
      </c>
      <c r="G251" t="s">
        <v>94</v>
      </c>
      <c r="H251" t="s">
        <v>31</v>
      </c>
      <c r="I251" t="s">
        <v>94</v>
      </c>
      <c r="J251" t="s">
        <v>75</v>
      </c>
      <c r="K251">
        <v>3</v>
      </c>
      <c r="L251">
        <v>10903</v>
      </c>
      <c r="M251">
        <v>0</v>
      </c>
      <c r="N251">
        <v>0</v>
      </c>
      <c r="O251">
        <v>5887.62</v>
      </c>
      <c r="P251">
        <v>412</v>
      </c>
      <c r="Q251">
        <v>39008.620000000003</v>
      </c>
      <c r="R251" t="s">
        <v>83</v>
      </c>
      <c r="S251" t="s">
        <v>34</v>
      </c>
      <c r="T251" t="s">
        <v>95</v>
      </c>
      <c r="U251" t="s">
        <v>96</v>
      </c>
      <c r="V251" t="s">
        <v>57</v>
      </c>
      <c r="W251">
        <v>8</v>
      </c>
      <c r="X251" t="s">
        <v>38</v>
      </c>
      <c r="Y251">
        <v>5</v>
      </c>
      <c r="Z251" t="s">
        <v>91</v>
      </c>
    </row>
    <row r="252" spans="1:26" x14ac:dyDescent="0.35">
      <c r="A252" t="s">
        <v>556</v>
      </c>
      <c r="B252" s="2">
        <v>45905</v>
      </c>
      <c r="C252" t="s">
        <v>557</v>
      </c>
      <c r="D252" t="s">
        <v>89</v>
      </c>
      <c r="E252" t="s">
        <v>43</v>
      </c>
      <c r="F252">
        <v>21</v>
      </c>
      <c r="G252" t="s">
        <v>94</v>
      </c>
      <c r="H252" t="s">
        <v>31</v>
      </c>
      <c r="I252" t="s">
        <v>94</v>
      </c>
      <c r="J252" t="s">
        <v>150</v>
      </c>
      <c r="K252">
        <v>4</v>
      </c>
      <c r="L252">
        <v>12320</v>
      </c>
      <c r="M252">
        <v>15</v>
      </c>
      <c r="N252">
        <v>7392</v>
      </c>
      <c r="O252">
        <v>7539.84</v>
      </c>
      <c r="P252">
        <v>154</v>
      </c>
      <c r="Q252">
        <v>49581.84</v>
      </c>
      <c r="R252" t="s">
        <v>33</v>
      </c>
      <c r="S252" t="s">
        <v>63</v>
      </c>
      <c r="T252" t="s">
        <v>95</v>
      </c>
      <c r="U252" t="s">
        <v>96</v>
      </c>
      <c r="V252" t="s">
        <v>57</v>
      </c>
      <c r="W252">
        <v>5</v>
      </c>
      <c r="X252" t="s">
        <v>47</v>
      </c>
      <c r="Y252">
        <v>5</v>
      </c>
      <c r="Z252" t="s">
        <v>91</v>
      </c>
    </row>
    <row r="253" spans="1:26" x14ac:dyDescent="0.35">
      <c r="A253" t="s">
        <v>558</v>
      </c>
      <c r="B253" s="2">
        <v>45885</v>
      </c>
      <c r="C253" t="s">
        <v>559</v>
      </c>
      <c r="D253" t="s">
        <v>28</v>
      </c>
      <c r="E253" t="s">
        <v>43</v>
      </c>
      <c r="F253">
        <v>37</v>
      </c>
      <c r="G253" t="s">
        <v>99</v>
      </c>
      <c r="H253" t="s">
        <v>52</v>
      </c>
      <c r="I253" t="s">
        <v>99</v>
      </c>
      <c r="J253" t="s">
        <v>150</v>
      </c>
      <c r="K253">
        <v>1</v>
      </c>
      <c r="L253">
        <v>14063</v>
      </c>
      <c r="M253">
        <v>10</v>
      </c>
      <c r="N253">
        <v>1406.3</v>
      </c>
      <c r="O253">
        <v>2278.21</v>
      </c>
      <c r="P253">
        <v>103</v>
      </c>
      <c r="Q253">
        <v>15037.91</v>
      </c>
      <c r="R253" t="s">
        <v>45</v>
      </c>
      <c r="S253" t="s">
        <v>63</v>
      </c>
      <c r="T253" t="s">
        <v>76</v>
      </c>
      <c r="U253" t="s">
        <v>77</v>
      </c>
      <c r="V253" t="s">
        <v>57</v>
      </c>
      <c r="W253">
        <v>2</v>
      </c>
      <c r="X253" t="s">
        <v>47</v>
      </c>
      <c r="Y253">
        <v>1</v>
      </c>
      <c r="Z253" t="s">
        <v>91</v>
      </c>
    </row>
    <row r="254" spans="1:26" x14ac:dyDescent="0.35">
      <c r="A254" t="s">
        <v>560</v>
      </c>
      <c r="B254" s="2">
        <v>46065</v>
      </c>
      <c r="C254" t="s">
        <v>336</v>
      </c>
      <c r="D254" t="s">
        <v>108</v>
      </c>
      <c r="E254" t="s">
        <v>43</v>
      </c>
      <c r="F254">
        <v>45</v>
      </c>
      <c r="G254" t="s">
        <v>134</v>
      </c>
      <c r="H254" t="s">
        <v>31</v>
      </c>
      <c r="I254" t="s">
        <v>134</v>
      </c>
      <c r="J254" t="s">
        <v>125</v>
      </c>
      <c r="K254">
        <v>3</v>
      </c>
      <c r="L254">
        <v>38458</v>
      </c>
      <c r="M254">
        <v>0</v>
      </c>
      <c r="N254">
        <v>0</v>
      </c>
      <c r="O254">
        <v>20767.32</v>
      </c>
      <c r="P254">
        <v>484</v>
      </c>
      <c r="Q254">
        <v>136625.32</v>
      </c>
      <c r="R254" t="s">
        <v>83</v>
      </c>
      <c r="S254" t="s">
        <v>63</v>
      </c>
      <c r="T254" t="s">
        <v>46</v>
      </c>
      <c r="U254" t="s">
        <v>36</v>
      </c>
      <c r="V254" t="s">
        <v>37</v>
      </c>
      <c r="W254">
        <v>4</v>
      </c>
      <c r="X254" t="s">
        <v>38</v>
      </c>
      <c r="Y254">
        <v>1</v>
      </c>
      <c r="Z254" t="s">
        <v>91</v>
      </c>
    </row>
    <row r="255" spans="1:26" x14ac:dyDescent="0.35">
      <c r="A255" t="s">
        <v>561</v>
      </c>
      <c r="B255" s="2">
        <v>45790</v>
      </c>
      <c r="C255" t="s">
        <v>562</v>
      </c>
      <c r="D255" t="s">
        <v>80</v>
      </c>
      <c r="E255" t="s">
        <v>43</v>
      </c>
      <c r="F255">
        <v>40</v>
      </c>
      <c r="G255" t="s">
        <v>139</v>
      </c>
      <c r="H255" t="s">
        <v>31</v>
      </c>
      <c r="I255" t="s">
        <v>139</v>
      </c>
      <c r="J255" t="s">
        <v>75</v>
      </c>
      <c r="K255">
        <v>3</v>
      </c>
      <c r="L255">
        <v>2136</v>
      </c>
      <c r="M255">
        <v>0</v>
      </c>
      <c r="N255">
        <v>0</v>
      </c>
      <c r="O255">
        <v>1153.44</v>
      </c>
      <c r="P255">
        <v>388</v>
      </c>
      <c r="Q255">
        <v>7949.44</v>
      </c>
      <c r="R255" t="s">
        <v>54</v>
      </c>
      <c r="S255" t="s">
        <v>63</v>
      </c>
      <c r="T255" t="s">
        <v>84</v>
      </c>
      <c r="U255" t="s">
        <v>85</v>
      </c>
      <c r="V255" t="s">
        <v>86</v>
      </c>
      <c r="W255">
        <v>9</v>
      </c>
      <c r="X255" t="s">
        <v>38</v>
      </c>
      <c r="Y255">
        <v>5</v>
      </c>
      <c r="Z255" t="s">
        <v>47</v>
      </c>
    </row>
    <row r="256" spans="1:26" x14ac:dyDescent="0.35">
      <c r="A256" t="s">
        <v>563</v>
      </c>
      <c r="B256" s="2">
        <v>45879</v>
      </c>
      <c r="C256" t="s">
        <v>564</v>
      </c>
      <c r="D256" t="s">
        <v>73</v>
      </c>
      <c r="E256" t="s">
        <v>43</v>
      </c>
      <c r="F256">
        <v>50</v>
      </c>
      <c r="G256" t="s">
        <v>51</v>
      </c>
      <c r="H256" t="s">
        <v>52</v>
      </c>
      <c r="I256" t="s">
        <v>51</v>
      </c>
      <c r="J256" t="s">
        <v>32</v>
      </c>
      <c r="K256">
        <v>4</v>
      </c>
      <c r="L256">
        <v>6313</v>
      </c>
      <c r="M256">
        <v>20</v>
      </c>
      <c r="N256">
        <v>5050.3999999999996</v>
      </c>
      <c r="O256">
        <v>3636.29</v>
      </c>
      <c r="P256">
        <v>1</v>
      </c>
      <c r="Q256">
        <v>23838.89</v>
      </c>
      <c r="R256" t="s">
        <v>54</v>
      </c>
      <c r="S256" t="s">
        <v>34</v>
      </c>
      <c r="T256" t="s">
        <v>95</v>
      </c>
      <c r="U256" t="s">
        <v>96</v>
      </c>
      <c r="V256" t="s">
        <v>57</v>
      </c>
      <c r="W256">
        <v>2</v>
      </c>
      <c r="X256" t="s">
        <v>38</v>
      </c>
      <c r="Y256">
        <v>1</v>
      </c>
      <c r="Z256" t="s">
        <v>58</v>
      </c>
    </row>
    <row r="257" spans="1:26" x14ac:dyDescent="0.35">
      <c r="A257" t="s">
        <v>565</v>
      </c>
      <c r="B257" s="2">
        <v>46121</v>
      </c>
      <c r="C257" t="s">
        <v>566</v>
      </c>
      <c r="D257" t="s">
        <v>61</v>
      </c>
      <c r="E257" t="s">
        <v>43</v>
      </c>
      <c r="F257">
        <v>46</v>
      </c>
      <c r="G257" t="s">
        <v>134</v>
      </c>
      <c r="H257" t="s">
        <v>31</v>
      </c>
      <c r="I257" t="s">
        <v>134</v>
      </c>
      <c r="J257" t="s">
        <v>75</v>
      </c>
      <c r="K257">
        <v>4</v>
      </c>
      <c r="L257">
        <v>26827</v>
      </c>
      <c r="M257">
        <v>5</v>
      </c>
      <c r="N257">
        <v>5365.4</v>
      </c>
      <c r="O257">
        <v>18349.669999999998</v>
      </c>
      <c r="P257">
        <v>70</v>
      </c>
      <c r="Q257">
        <v>120362.27</v>
      </c>
      <c r="R257" t="s">
        <v>54</v>
      </c>
      <c r="S257" t="s">
        <v>34</v>
      </c>
      <c r="T257" t="s">
        <v>84</v>
      </c>
      <c r="U257" t="s">
        <v>85</v>
      </c>
      <c r="V257" t="s">
        <v>86</v>
      </c>
      <c r="W257">
        <v>5</v>
      </c>
      <c r="X257" t="s">
        <v>38</v>
      </c>
      <c r="Y257">
        <v>2</v>
      </c>
      <c r="Z257" t="s">
        <v>91</v>
      </c>
    </row>
    <row r="258" spans="1:26" x14ac:dyDescent="0.35">
      <c r="A258" t="s">
        <v>567</v>
      </c>
      <c r="B258" s="2">
        <v>45876</v>
      </c>
      <c r="C258" t="s">
        <v>568</v>
      </c>
      <c r="D258" t="s">
        <v>89</v>
      </c>
      <c r="E258" t="s">
        <v>29</v>
      </c>
      <c r="F258">
        <v>44</v>
      </c>
      <c r="G258" t="s">
        <v>99</v>
      </c>
      <c r="H258" t="s">
        <v>52</v>
      </c>
      <c r="I258" t="s">
        <v>99</v>
      </c>
      <c r="J258" t="s">
        <v>75</v>
      </c>
      <c r="K258">
        <v>4</v>
      </c>
      <c r="L258">
        <v>20044</v>
      </c>
      <c r="M258">
        <v>10</v>
      </c>
      <c r="N258">
        <v>8017.6</v>
      </c>
      <c r="O258">
        <v>12988.51</v>
      </c>
      <c r="P258">
        <v>449</v>
      </c>
      <c r="Q258">
        <v>85595.91</v>
      </c>
      <c r="R258" t="s">
        <v>45</v>
      </c>
      <c r="S258" t="s">
        <v>63</v>
      </c>
      <c r="T258" t="s">
        <v>103</v>
      </c>
      <c r="U258" t="s">
        <v>103</v>
      </c>
      <c r="V258" t="s">
        <v>57</v>
      </c>
      <c r="W258">
        <v>4</v>
      </c>
      <c r="X258" t="s">
        <v>47</v>
      </c>
      <c r="Y258">
        <v>5</v>
      </c>
      <c r="Z258" t="s">
        <v>58</v>
      </c>
    </row>
    <row r="259" spans="1:26" x14ac:dyDescent="0.35">
      <c r="A259" t="s">
        <v>569</v>
      </c>
      <c r="B259" s="2">
        <v>45934</v>
      </c>
      <c r="C259" t="s">
        <v>570</v>
      </c>
      <c r="D259" t="s">
        <v>108</v>
      </c>
      <c r="E259" t="s">
        <v>29</v>
      </c>
      <c r="F259">
        <v>60</v>
      </c>
      <c r="G259" t="s">
        <v>139</v>
      </c>
      <c r="H259" t="s">
        <v>31</v>
      </c>
      <c r="I259" t="s">
        <v>139</v>
      </c>
      <c r="J259" t="s">
        <v>201</v>
      </c>
      <c r="K259">
        <v>5</v>
      </c>
      <c r="L259">
        <v>2751</v>
      </c>
      <c r="M259">
        <v>20</v>
      </c>
      <c r="N259">
        <v>2751</v>
      </c>
      <c r="O259">
        <v>1980.72</v>
      </c>
      <c r="P259">
        <v>347</v>
      </c>
      <c r="Q259">
        <v>13331.72</v>
      </c>
      <c r="R259" t="s">
        <v>33</v>
      </c>
      <c r="S259" t="s">
        <v>34</v>
      </c>
      <c r="T259" t="s">
        <v>84</v>
      </c>
      <c r="U259" t="s">
        <v>85</v>
      </c>
      <c r="V259" t="s">
        <v>86</v>
      </c>
      <c r="W259">
        <v>5</v>
      </c>
      <c r="X259" t="s">
        <v>38</v>
      </c>
      <c r="Y259">
        <v>5</v>
      </c>
      <c r="Z259" t="s">
        <v>39</v>
      </c>
    </row>
    <row r="260" spans="1:26" x14ac:dyDescent="0.35">
      <c r="A260" t="s">
        <v>571</v>
      </c>
      <c r="B260" s="2">
        <v>46001</v>
      </c>
      <c r="C260" t="s">
        <v>572</v>
      </c>
      <c r="D260" t="s">
        <v>50</v>
      </c>
      <c r="E260" t="s">
        <v>29</v>
      </c>
      <c r="F260">
        <v>28</v>
      </c>
      <c r="G260" t="s">
        <v>30</v>
      </c>
      <c r="H260" t="s">
        <v>31</v>
      </c>
      <c r="I260" t="s">
        <v>30</v>
      </c>
      <c r="J260" t="s">
        <v>150</v>
      </c>
      <c r="K260">
        <v>4</v>
      </c>
      <c r="L260">
        <v>5599</v>
      </c>
      <c r="M260">
        <v>20</v>
      </c>
      <c r="N260">
        <v>4479.2</v>
      </c>
      <c r="O260">
        <v>3225.02</v>
      </c>
      <c r="P260">
        <v>479</v>
      </c>
      <c r="Q260">
        <v>21620.82</v>
      </c>
      <c r="R260" t="s">
        <v>33</v>
      </c>
      <c r="S260" t="s">
        <v>34</v>
      </c>
      <c r="T260" t="s">
        <v>84</v>
      </c>
      <c r="U260" t="s">
        <v>85</v>
      </c>
      <c r="V260" t="s">
        <v>86</v>
      </c>
      <c r="W260">
        <v>4</v>
      </c>
      <c r="X260" t="s">
        <v>47</v>
      </c>
      <c r="Y260">
        <v>5</v>
      </c>
      <c r="Z260" t="s">
        <v>91</v>
      </c>
    </row>
    <row r="261" spans="1:26" x14ac:dyDescent="0.35">
      <c r="A261" t="s">
        <v>573</v>
      </c>
      <c r="B261" s="2">
        <v>45937</v>
      </c>
      <c r="C261" t="s">
        <v>574</v>
      </c>
      <c r="D261" t="s">
        <v>61</v>
      </c>
      <c r="E261" t="s">
        <v>43</v>
      </c>
      <c r="F261">
        <v>42</v>
      </c>
      <c r="G261" t="s">
        <v>51</v>
      </c>
      <c r="H261" t="s">
        <v>52</v>
      </c>
      <c r="I261" t="s">
        <v>51</v>
      </c>
      <c r="J261" t="s">
        <v>201</v>
      </c>
      <c r="K261">
        <v>1</v>
      </c>
      <c r="L261">
        <v>13659</v>
      </c>
      <c r="M261">
        <v>20</v>
      </c>
      <c r="N261">
        <v>2731.8</v>
      </c>
      <c r="O261">
        <v>1966.9</v>
      </c>
      <c r="P261">
        <v>370</v>
      </c>
      <c r="Q261">
        <v>13264.1</v>
      </c>
      <c r="R261" t="s">
        <v>54</v>
      </c>
      <c r="S261" t="s">
        <v>63</v>
      </c>
      <c r="T261" t="s">
        <v>46</v>
      </c>
      <c r="U261" t="s">
        <v>36</v>
      </c>
      <c r="V261" t="s">
        <v>37</v>
      </c>
      <c r="W261">
        <v>2</v>
      </c>
      <c r="X261" t="s">
        <v>38</v>
      </c>
      <c r="Y261">
        <v>1</v>
      </c>
      <c r="Z261" t="s">
        <v>91</v>
      </c>
    </row>
    <row r="262" spans="1:26" x14ac:dyDescent="0.35">
      <c r="A262" t="s">
        <v>575</v>
      </c>
      <c r="B262" s="2">
        <v>46034</v>
      </c>
      <c r="C262" t="s">
        <v>576</v>
      </c>
      <c r="D262" t="s">
        <v>108</v>
      </c>
      <c r="E262" t="s">
        <v>29</v>
      </c>
      <c r="F262">
        <v>41</v>
      </c>
      <c r="G262" t="s">
        <v>94</v>
      </c>
      <c r="H262" t="s">
        <v>31</v>
      </c>
      <c r="I262" t="s">
        <v>94</v>
      </c>
      <c r="J262" t="s">
        <v>125</v>
      </c>
      <c r="K262">
        <v>3</v>
      </c>
      <c r="L262">
        <v>35927</v>
      </c>
      <c r="M262">
        <v>15</v>
      </c>
      <c r="N262">
        <v>16167.15</v>
      </c>
      <c r="O262">
        <v>16490.490000000002</v>
      </c>
      <c r="P262">
        <v>110</v>
      </c>
      <c r="Q262">
        <v>108214.34</v>
      </c>
      <c r="R262" t="s">
        <v>45</v>
      </c>
      <c r="S262" t="s">
        <v>34</v>
      </c>
      <c r="T262" t="s">
        <v>55</v>
      </c>
      <c r="U262" t="s">
        <v>56</v>
      </c>
      <c r="V262" t="s">
        <v>57</v>
      </c>
      <c r="W262">
        <v>1</v>
      </c>
      <c r="X262" t="s">
        <v>38</v>
      </c>
      <c r="Y262">
        <v>2</v>
      </c>
      <c r="Z262" t="s">
        <v>39</v>
      </c>
    </row>
    <row r="263" spans="1:26" x14ac:dyDescent="0.35">
      <c r="A263" t="s">
        <v>577</v>
      </c>
      <c r="B263" s="2">
        <v>45870</v>
      </c>
      <c r="C263" t="s">
        <v>578</v>
      </c>
      <c r="D263" t="s">
        <v>28</v>
      </c>
      <c r="E263" t="s">
        <v>29</v>
      </c>
      <c r="F263">
        <v>51</v>
      </c>
      <c r="G263" t="s">
        <v>51</v>
      </c>
      <c r="H263" t="s">
        <v>52</v>
      </c>
      <c r="I263" t="s">
        <v>51</v>
      </c>
      <c r="J263" t="s">
        <v>125</v>
      </c>
      <c r="K263">
        <v>2</v>
      </c>
      <c r="L263">
        <v>8718</v>
      </c>
      <c r="M263">
        <v>5</v>
      </c>
      <c r="N263">
        <v>871.8</v>
      </c>
      <c r="O263">
        <v>2981.56</v>
      </c>
      <c r="P263">
        <v>320</v>
      </c>
      <c r="Q263">
        <v>19865.759999999998</v>
      </c>
      <c r="R263" t="s">
        <v>54</v>
      </c>
      <c r="S263" t="s">
        <v>34</v>
      </c>
      <c r="T263" t="s">
        <v>55</v>
      </c>
      <c r="U263" t="s">
        <v>56</v>
      </c>
      <c r="V263" t="s">
        <v>57</v>
      </c>
      <c r="W263">
        <v>9</v>
      </c>
      <c r="X263" t="s">
        <v>38</v>
      </c>
      <c r="Y263">
        <v>3</v>
      </c>
      <c r="Z263" t="s">
        <v>58</v>
      </c>
    </row>
    <row r="264" spans="1:26" x14ac:dyDescent="0.35">
      <c r="A264" t="s">
        <v>579</v>
      </c>
      <c r="B264" s="2">
        <v>45943</v>
      </c>
      <c r="C264" t="s">
        <v>580</v>
      </c>
      <c r="D264" t="s">
        <v>89</v>
      </c>
      <c r="E264" t="s">
        <v>29</v>
      </c>
      <c r="F264">
        <v>50</v>
      </c>
      <c r="G264" t="s">
        <v>94</v>
      </c>
      <c r="H264" t="s">
        <v>31</v>
      </c>
      <c r="I264" t="s">
        <v>94</v>
      </c>
      <c r="J264" t="s">
        <v>150</v>
      </c>
      <c r="K264">
        <v>4</v>
      </c>
      <c r="L264">
        <v>10032</v>
      </c>
      <c r="M264">
        <v>5</v>
      </c>
      <c r="N264">
        <v>2006.4</v>
      </c>
      <c r="O264">
        <v>6861.89</v>
      </c>
      <c r="P264">
        <v>42</v>
      </c>
      <c r="Q264">
        <v>45025.49</v>
      </c>
      <c r="R264" t="s">
        <v>33</v>
      </c>
      <c r="S264" t="s">
        <v>34</v>
      </c>
      <c r="T264" t="s">
        <v>70</v>
      </c>
      <c r="U264" t="s">
        <v>56</v>
      </c>
      <c r="V264" t="s">
        <v>57</v>
      </c>
      <c r="W264">
        <v>3</v>
      </c>
      <c r="X264" t="s">
        <v>38</v>
      </c>
      <c r="Y264">
        <v>3</v>
      </c>
      <c r="Z264" t="s">
        <v>47</v>
      </c>
    </row>
    <row r="265" spans="1:26" x14ac:dyDescent="0.35">
      <c r="A265" t="s">
        <v>581</v>
      </c>
      <c r="B265" s="2">
        <v>46033</v>
      </c>
      <c r="C265" t="s">
        <v>582</v>
      </c>
      <c r="D265" t="s">
        <v>42</v>
      </c>
      <c r="E265" t="s">
        <v>43</v>
      </c>
      <c r="F265">
        <v>59</v>
      </c>
      <c r="G265" t="s">
        <v>90</v>
      </c>
      <c r="H265" t="s">
        <v>31</v>
      </c>
      <c r="I265" t="s">
        <v>90</v>
      </c>
      <c r="J265" t="s">
        <v>32</v>
      </c>
      <c r="K265">
        <v>4</v>
      </c>
      <c r="L265">
        <v>9542</v>
      </c>
      <c r="M265">
        <v>20</v>
      </c>
      <c r="N265">
        <v>7633.6</v>
      </c>
      <c r="O265">
        <v>5496.19</v>
      </c>
      <c r="P265">
        <v>372</v>
      </c>
      <c r="Q265">
        <v>36402.589999999997</v>
      </c>
      <c r="R265" t="s">
        <v>45</v>
      </c>
      <c r="S265" t="s">
        <v>63</v>
      </c>
      <c r="T265" t="s">
        <v>95</v>
      </c>
      <c r="U265" t="s">
        <v>96</v>
      </c>
      <c r="V265" t="s">
        <v>57</v>
      </c>
      <c r="W265">
        <v>10</v>
      </c>
      <c r="X265" t="s">
        <v>47</v>
      </c>
      <c r="Y265">
        <v>3</v>
      </c>
      <c r="Z265" t="s">
        <v>91</v>
      </c>
    </row>
    <row r="266" spans="1:26" x14ac:dyDescent="0.35">
      <c r="A266" t="s">
        <v>583</v>
      </c>
      <c r="B266" s="2">
        <v>46009</v>
      </c>
      <c r="C266" t="s">
        <v>332</v>
      </c>
      <c r="D266" t="s">
        <v>111</v>
      </c>
      <c r="E266" t="s">
        <v>29</v>
      </c>
      <c r="F266">
        <v>41</v>
      </c>
      <c r="G266" t="s">
        <v>74</v>
      </c>
      <c r="H266" t="s">
        <v>31</v>
      </c>
      <c r="I266" t="s">
        <v>74</v>
      </c>
      <c r="J266" t="s">
        <v>150</v>
      </c>
      <c r="K266">
        <v>1</v>
      </c>
      <c r="L266">
        <v>9992</v>
      </c>
      <c r="M266">
        <v>10</v>
      </c>
      <c r="N266">
        <v>999.2</v>
      </c>
      <c r="O266">
        <v>1618.7</v>
      </c>
      <c r="P266">
        <v>323</v>
      </c>
      <c r="Q266">
        <v>10934.5</v>
      </c>
      <c r="R266" t="s">
        <v>33</v>
      </c>
      <c r="S266" t="s">
        <v>63</v>
      </c>
      <c r="T266" t="s">
        <v>103</v>
      </c>
      <c r="U266" t="s">
        <v>103</v>
      </c>
      <c r="V266" t="s">
        <v>57</v>
      </c>
      <c r="W266">
        <v>10</v>
      </c>
      <c r="X266" t="s">
        <v>47</v>
      </c>
      <c r="Y266">
        <v>4</v>
      </c>
      <c r="Z266" t="s">
        <v>58</v>
      </c>
    </row>
    <row r="267" spans="1:26" x14ac:dyDescent="0.35">
      <c r="A267" t="s">
        <v>584</v>
      </c>
      <c r="B267" s="2">
        <v>45940</v>
      </c>
      <c r="C267" t="s">
        <v>585</v>
      </c>
      <c r="D267" t="s">
        <v>108</v>
      </c>
      <c r="E267" t="s">
        <v>43</v>
      </c>
      <c r="F267">
        <v>25</v>
      </c>
      <c r="G267" t="s">
        <v>67</v>
      </c>
      <c r="H267" t="s">
        <v>68</v>
      </c>
      <c r="I267" t="s">
        <v>67</v>
      </c>
      <c r="J267" t="s">
        <v>112</v>
      </c>
      <c r="K267">
        <v>2</v>
      </c>
      <c r="L267">
        <v>2594</v>
      </c>
      <c r="M267">
        <v>5</v>
      </c>
      <c r="N267">
        <v>259.39999999999998</v>
      </c>
      <c r="O267">
        <v>887.15</v>
      </c>
      <c r="P267">
        <v>259</v>
      </c>
      <c r="Q267">
        <v>6074.75</v>
      </c>
      <c r="R267" t="s">
        <v>83</v>
      </c>
      <c r="S267" t="s">
        <v>34</v>
      </c>
      <c r="T267" t="s">
        <v>76</v>
      </c>
      <c r="U267" t="s">
        <v>77</v>
      </c>
      <c r="V267" t="s">
        <v>57</v>
      </c>
      <c r="W267">
        <v>10</v>
      </c>
      <c r="X267" t="s">
        <v>47</v>
      </c>
      <c r="Y267">
        <v>5</v>
      </c>
      <c r="Z267" t="s">
        <v>47</v>
      </c>
    </row>
    <row r="268" spans="1:26" x14ac:dyDescent="0.35">
      <c r="A268" t="s">
        <v>586</v>
      </c>
      <c r="B268" s="2">
        <v>46121</v>
      </c>
      <c r="C268" t="s">
        <v>587</v>
      </c>
      <c r="D268" t="s">
        <v>80</v>
      </c>
      <c r="E268" t="s">
        <v>43</v>
      </c>
      <c r="F268">
        <v>27</v>
      </c>
      <c r="G268" t="s">
        <v>51</v>
      </c>
      <c r="H268" t="s">
        <v>52</v>
      </c>
      <c r="I268" t="s">
        <v>51</v>
      </c>
      <c r="J268" t="s">
        <v>75</v>
      </c>
      <c r="K268">
        <v>3</v>
      </c>
      <c r="L268">
        <v>33711</v>
      </c>
      <c r="M268">
        <v>15</v>
      </c>
      <c r="N268">
        <v>15169.95</v>
      </c>
      <c r="O268">
        <v>15473.35</v>
      </c>
      <c r="P268">
        <v>84</v>
      </c>
      <c r="Q268">
        <v>101520.4</v>
      </c>
      <c r="R268" t="s">
        <v>33</v>
      </c>
      <c r="S268" t="s">
        <v>34</v>
      </c>
      <c r="T268" t="s">
        <v>84</v>
      </c>
      <c r="U268" t="s">
        <v>85</v>
      </c>
      <c r="V268" t="s">
        <v>86</v>
      </c>
      <c r="W268">
        <v>6</v>
      </c>
      <c r="X268" t="s">
        <v>47</v>
      </c>
      <c r="Y268">
        <v>5</v>
      </c>
      <c r="Z268" t="s">
        <v>39</v>
      </c>
    </row>
    <row r="269" spans="1:26" x14ac:dyDescent="0.35">
      <c r="A269" t="s">
        <v>588</v>
      </c>
      <c r="B269" s="2">
        <v>45821</v>
      </c>
      <c r="C269" t="s">
        <v>145</v>
      </c>
      <c r="D269" t="s">
        <v>66</v>
      </c>
      <c r="E269" t="s">
        <v>29</v>
      </c>
      <c r="F269">
        <v>41</v>
      </c>
      <c r="G269" t="s">
        <v>94</v>
      </c>
      <c r="H269" t="s">
        <v>31</v>
      </c>
      <c r="I269" t="s">
        <v>94</v>
      </c>
      <c r="J269" t="s">
        <v>62</v>
      </c>
      <c r="K269">
        <v>5</v>
      </c>
      <c r="L269">
        <v>28384</v>
      </c>
      <c r="M269">
        <v>20</v>
      </c>
      <c r="N269">
        <v>28384</v>
      </c>
      <c r="O269">
        <v>20436.48</v>
      </c>
      <c r="P269">
        <v>302</v>
      </c>
      <c r="Q269">
        <v>134274.48000000001</v>
      </c>
      <c r="R269" t="s">
        <v>33</v>
      </c>
      <c r="S269" t="s">
        <v>63</v>
      </c>
      <c r="T269" t="s">
        <v>76</v>
      </c>
      <c r="U269" t="s">
        <v>77</v>
      </c>
      <c r="V269" t="s">
        <v>57</v>
      </c>
      <c r="W269">
        <v>7</v>
      </c>
      <c r="X269" t="s">
        <v>38</v>
      </c>
      <c r="Y269">
        <v>3</v>
      </c>
      <c r="Z269" t="s">
        <v>47</v>
      </c>
    </row>
    <row r="270" spans="1:26" x14ac:dyDescent="0.35">
      <c r="A270" t="s">
        <v>589</v>
      </c>
      <c r="B270" s="2">
        <v>46092</v>
      </c>
      <c r="C270" t="s">
        <v>590</v>
      </c>
      <c r="D270" t="s">
        <v>89</v>
      </c>
      <c r="E270" t="s">
        <v>43</v>
      </c>
      <c r="F270">
        <v>29</v>
      </c>
      <c r="G270" t="s">
        <v>51</v>
      </c>
      <c r="H270" t="s">
        <v>52</v>
      </c>
      <c r="I270" t="s">
        <v>51</v>
      </c>
      <c r="J270" t="s">
        <v>69</v>
      </c>
      <c r="K270">
        <v>3</v>
      </c>
      <c r="L270">
        <v>35019</v>
      </c>
      <c r="M270">
        <v>15</v>
      </c>
      <c r="N270">
        <v>15758.55</v>
      </c>
      <c r="O270">
        <v>16073.72</v>
      </c>
      <c r="P270">
        <v>151</v>
      </c>
      <c r="Q270">
        <v>105523.17</v>
      </c>
      <c r="R270" t="s">
        <v>83</v>
      </c>
      <c r="S270" t="s">
        <v>63</v>
      </c>
      <c r="T270" t="s">
        <v>103</v>
      </c>
      <c r="U270" t="s">
        <v>103</v>
      </c>
      <c r="V270" t="s">
        <v>57</v>
      </c>
      <c r="W270">
        <v>3</v>
      </c>
      <c r="X270" t="s">
        <v>38</v>
      </c>
      <c r="Y270">
        <v>5</v>
      </c>
      <c r="Z270" t="s">
        <v>58</v>
      </c>
    </row>
    <row r="271" spans="1:26" x14ac:dyDescent="0.35">
      <c r="A271" t="s">
        <v>591</v>
      </c>
      <c r="B271" s="2">
        <v>45800</v>
      </c>
      <c r="C271" t="s">
        <v>592</v>
      </c>
      <c r="D271" t="s">
        <v>108</v>
      </c>
      <c r="E271" t="s">
        <v>43</v>
      </c>
      <c r="F271">
        <v>59</v>
      </c>
      <c r="G271" t="s">
        <v>30</v>
      </c>
      <c r="H271" t="s">
        <v>31</v>
      </c>
      <c r="I271" t="s">
        <v>30</v>
      </c>
      <c r="J271" t="s">
        <v>32</v>
      </c>
      <c r="K271">
        <v>3</v>
      </c>
      <c r="L271">
        <v>19289</v>
      </c>
      <c r="M271">
        <v>10</v>
      </c>
      <c r="N271">
        <v>5786.7</v>
      </c>
      <c r="O271">
        <v>9374.4500000000007</v>
      </c>
      <c r="P271">
        <v>261</v>
      </c>
      <c r="Q271">
        <v>61715.75</v>
      </c>
      <c r="R271" t="s">
        <v>33</v>
      </c>
      <c r="S271" t="s">
        <v>34</v>
      </c>
      <c r="T271" t="s">
        <v>46</v>
      </c>
      <c r="U271" t="s">
        <v>36</v>
      </c>
      <c r="V271" t="s">
        <v>37</v>
      </c>
      <c r="W271">
        <v>4</v>
      </c>
      <c r="X271" t="s">
        <v>38</v>
      </c>
      <c r="Y271">
        <v>3</v>
      </c>
      <c r="Z271" t="s">
        <v>39</v>
      </c>
    </row>
    <row r="272" spans="1:26" x14ac:dyDescent="0.35">
      <c r="A272" t="s">
        <v>593</v>
      </c>
      <c r="B272" s="2">
        <v>46015</v>
      </c>
      <c r="C272" t="s">
        <v>423</v>
      </c>
      <c r="D272" t="s">
        <v>66</v>
      </c>
      <c r="E272" t="s">
        <v>29</v>
      </c>
      <c r="F272">
        <v>44</v>
      </c>
      <c r="G272" t="s">
        <v>99</v>
      </c>
      <c r="H272" t="s">
        <v>52</v>
      </c>
      <c r="I272" t="s">
        <v>99</v>
      </c>
      <c r="J272" t="s">
        <v>62</v>
      </c>
      <c r="K272">
        <v>4</v>
      </c>
      <c r="L272">
        <v>47723</v>
      </c>
      <c r="M272">
        <v>10</v>
      </c>
      <c r="N272">
        <v>19089.2</v>
      </c>
      <c r="O272">
        <v>30924.5</v>
      </c>
      <c r="P272">
        <v>497</v>
      </c>
      <c r="Q272">
        <v>203224.3</v>
      </c>
      <c r="R272" t="s">
        <v>83</v>
      </c>
      <c r="S272" t="s">
        <v>63</v>
      </c>
      <c r="T272" t="s">
        <v>35</v>
      </c>
      <c r="U272" t="s">
        <v>36</v>
      </c>
      <c r="V272" t="s">
        <v>37</v>
      </c>
      <c r="W272">
        <v>8</v>
      </c>
      <c r="X272" t="s">
        <v>38</v>
      </c>
      <c r="Y272">
        <v>1</v>
      </c>
      <c r="Z272" t="s">
        <v>39</v>
      </c>
    </row>
    <row r="273" spans="1:26" x14ac:dyDescent="0.35">
      <c r="A273" t="s">
        <v>594</v>
      </c>
      <c r="B273" s="2">
        <v>46001</v>
      </c>
      <c r="C273" t="s">
        <v>417</v>
      </c>
      <c r="D273" t="s">
        <v>50</v>
      </c>
      <c r="E273" t="s">
        <v>29</v>
      </c>
      <c r="F273">
        <v>44</v>
      </c>
      <c r="G273" t="s">
        <v>44</v>
      </c>
      <c r="H273" t="s">
        <v>31</v>
      </c>
      <c r="I273" t="s">
        <v>44</v>
      </c>
      <c r="J273" t="s">
        <v>53</v>
      </c>
      <c r="K273">
        <v>5</v>
      </c>
      <c r="L273">
        <v>36579</v>
      </c>
      <c r="M273">
        <v>5</v>
      </c>
      <c r="N273">
        <v>9144.75</v>
      </c>
      <c r="O273">
        <v>31275.040000000001</v>
      </c>
      <c r="P273">
        <v>326</v>
      </c>
      <c r="Q273">
        <v>205351.29</v>
      </c>
      <c r="R273" t="s">
        <v>83</v>
      </c>
      <c r="S273" t="s">
        <v>63</v>
      </c>
      <c r="T273" t="s">
        <v>95</v>
      </c>
      <c r="U273" t="s">
        <v>96</v>
      </c>
      <c r="V273" t="s">
        <v>57</v>
      </c>
      <c r="W273">
        <v>4</v>
      </c>
      <c r="X273" t="s">
        <v>38</v>
      </c>
      <c r="Y273">
        <v>4</v>
      </c>
      <c r="Z273" t="s">
        <v>58</v>
      </c>
    </row>
    <row r="274" spans="1:26" x14ac:dyDescent="0.35">
      <c r="A274" t="s">
        <v>595</v>
      </c>
      <c r="B274" s="2">
        <v>46085</v>
      </c>
      <c r="C274" t="s">
        <v>596</v>
      </c>
      <c r="D274" t="s">
        <v>61</v>
      </c>
      <c r="E274" t="s">
        <v>43</v>
      </c>
      <c r="F274">
        <v>28</v>
      </c>
      <c r="G274" t="s">
        <v>30</v>
      </c>
      <c r="H274" t="s">
        <v>31</v>
      </c>
      <c r="I274" t="s">
        <v>30</v>
      </c>
      <c r="J274" t="s">
        <v>150</v>
      </c>
      <c r="K274">
        <v>2</v>
      </c>
      <c r="L274">
        <v>30501</v>
      </c>
      <c r="M274">
        <v>10</v>
      </c>
      <c r="N274">
        <v>6100.2</v>
      </c>
      <c r="O274">
        <v>9882.32</v>
      </c>
      <c r="P274">
        <v>215</v>
      </c>
      <c r="Q274">
        <v>64999.12</v>
      </c>
      <c r="R274" t="s">
        <v>54</v>
      </c>
      <c r="S274" t="s">
        <v>63</v>
      </c>
      <c r="T274" t="s">
        <v>95</v>
      </c>
      <c r="U274" t="s">
        <v>96</v>
      </c>
      <c r="V274" t="s">
        <v>57</v>
      </c>
      <c r="W274">
        <v>8</v>
      </c>
      <c r="X274" t="s">
        <v>38</v>
      </c>
      <c r="Y274">
        <v>2</v>
      </c>
      <c r="Z274" t="s">
        <v>47</v>
      </c>
    </row>
    <row r="275" spans="1:26" x14ac:dyDescent="0.35">
      <c r="A275" t="s">
        <v>597</v>
      </c>
      <c r="B275" s="2">
        <v>45908</v>
      </c>
      <c r="C275" t="s">
        <v>598</v>
      </c>
      <c r="D275" t="s">
        <v>42</v>
      </c>
      <c r="E275" t="s">
        <v>29</v>
      </c>
      <c r="F275">
        <v>19</v>
      </c>
      <c r="G275" t="s">
        <v>44</v>
      </c>
      <c r="H275" t="s">
        <v>31</v>
      </c>
      <c r="I275" t="s">
        <v>44</v>
      </c>
      <c r="J275" t="s">
        <v>75</v>
      </c>
      <c r="K275">
        <v>3</v>
      </c>
      <c r="L275">
        <v>35905</v>
      </c>
      <c r="M275">
        <v>20</v>
      </c>
      <c r="N275">
        <v>21543</v>
      </c>
      <c r="O275">
        <v>15510.96</v>
      </c>
      <c r="P275">
        <v>69</v>
      </c>
      <c r="Q275">
        <v>101751.96</v>
      </c>
      <c r="R275" t="s">
        <v>83</v>
      </c>
      <c r="S275" t="s">
        <v>63</v>
      </c>
      <c r="T275" t="s">
        <v>84</v>
      </c>
      <c r="U275" t="s">
        <v>85</v>
      </c>
      <c r="V275" t="s">
        <v>86</v>
      </c>
      <c r="W275">
        <v>6</v>
      </c>
      <c r="X275" t="s">
        <v>38</v>
      </c>
      <c r="Y275">
        <v>4</v>
      </c>
      <c r="Z275" t="s">
        <v>47</v>
      </c>
    </row>
    <row r="276" spans="1:26" x14ac:dyDescent="0.35">
      <c r="A276" t="s">
        <v>599</v>
      </c>
      <c r="B276" s="2">
        <v>45871</v>
      </c>
      <c r="C276" t="s">
        <v>120</v>
      </c>
      <c r="D276" t="s">
        <v>111</v>
      </c>
      <c r="E276" t="s">
        <v>43</v>
      </c>
      <c r="F276">
        <v>38</v>
      </c>
      <c r="G276" t="s">
        <v>139</v>
      </c>
      <c r="H276" t="s">
        <v>31</v>
      </c>
      <c r="I276" t="s">
        <v>139</v>
      </c>
      <c r="J276" t="s">
        <v>53</v>
      </c>
      <c r="K276">
        <v>3</v>
      </c>
      <c r="L276">
        <v>16019</v>
      </c>
      <c r="M276">
        <v>10</v>
      </c>
      <c r="N276">
        <v>4805.7</v>
      </c>
      <c r="O276">
        <v>7785.23</v>
      </c>
      <c r="P276">
        <v>9</v>
      </c>
      <c r="Q276">
        <v>51045.53</v>
      </c>
      <c r="R276" t="s">
        <v>83</v>
      </c>
      <c r="S276" t="s">
        <v>63</v>
      </c>
      <c r="T276" t="s">
        <v>84</v>
      </c>
      <c r="U276" t="s">
        <v>85</v>
      </c>
      <c r="V276" t="s">
        <v>86</v>
      </c>
      <c r="W276">
        <v>4</v>
      </c>
      <c r="X276" t="s">
        <v>38</v>
      </c>
      <c r="Y276">
        <v>4</v>
      </c>
      <c r="Z276" t="s">
        <v>58</v>
      </c>
    </row>
    <row r="277" spans="1:26" x14ac:dyDescent="0.35">
      <c r="A277" t="s">
        <v>600</v>
      </c>
      <c r="B277" s="2">
        <v>45877</v>
      </c>
      <c r="C277" t="s">
        <v>601</v>
      </c>
      <c r="D277" t="s">
        <v>89</v>
      </c>
      <c r="E277" t="s">
        <v>29</v>
      </c>
      <c r="F277">
        <v>22</v>
      </c>
      <c r="G277" t="s">
        <v>94</v>
      </c>
      <c r="H277" t="s">
        <v>31</v>
      </c>
      <c r="I277" t="s">
        <v>94</v>
      </c>
      <c r="J277" t="s">
        <v>53</v>
      </c>
      <c r="K277">
        <v>4</v>
      </c>
      <c r="L277">
        <v>19232</v>
      </c>
      <c r="M277">
        <v>10</v>
      </c>
      <c r="N277">
        <v>7692.8</v>
      </c>
      <c r="O277">
        <v>12462.34</v>
      </c>
      <c r="P277">
        <v>295</v>
      </c>
      <c r="Q277">
        <v>81992.539999999994</v>
      </c>
      <c r="R277" t="s">
        <v>54</v>
      </c>
      <c r="S277" t="s">
        <v>63</v>
      </c>
      <c r="T277" t="s">
        <v>35</v>
      </c>
      <c r="U277" t="s">
        <v>36</v>
      </c>
      <c r="V277" t="s">
        <v>37</v>
      </c>
      <c r="W277">
        <v>6</v>
      </c>
      <c r="X277" t="s">
        <v>38</v>
      </c>
      <c r="Y277">
        <v>5</v>
      </c>
      <c r="Z277" t="s">
        <v>58</v>
      </c>
    </row>
    <row r="278" spans="1:26" x14ac:dyDescent="0.35">
      <c r="A278" t="s">
        <v>602</v>
      </c>
      <c r="B278" s="2">
        <v>45978</v>
      </c>
      <c r="C278" t="s">
        <v>603</v>
      </c>
      <c r="D278" t="s">
        <v>50</v>
      </c>
      <c r="E278" t="s">
        <v>29</v>
      </c>
      <c r="F278">
        <v>57</v>
      </c>
      <c r="G278" t="s">
        <v>74</v>
      </c>
      <c r="H278" t="s">
        <v>31</v>
      </c>
      <c r="I278" t="s">
        <v>74</v>
      </c>
      <c r="J278" t="s">
        <v>102</v>
      </c>
      <c r="K278">
        <v>3</v>
      </c>
      <c r="L278">
        <v>26220</v>
      </c>
      <c r="M278">
        <v>5</v>
      </c>
      <c r="N278">
        <v>3933</v>
      </c>
      <c r="O278">
        <v>13450.86</v>
      </c>
      <c r="P278">
        <v>337</v>
      </c>
      <c r="Q278">
        <v>88514.86</v>
      </c>
      <c r="R278" t="s">
        <v>83</v>
      </c>
      <c r="S278" t="s">
        <v>34</v>
      </c>
      <c r="T278" t="s">
        <v>46</v>
      </c>
      <c r="U278" t="s">
        <v>36</v>
      </c>
      <c r="V278" t="s">
        <v>37</v>
      </c>
      <c r="W278">
        <v>9</v>
      </c>
      <c r="X278" t="s">
        <v>47</v>
      </c>
      <c r="Y278">
        <v>5</v>
      </c>
      <c r="Z278" t="s">
        <v>47</v>
      </c>
    </row>
    <row r="279" spans="1:26" x14ac:dyDescent="0.35">
      <c r="A279" t="s">
        <v>604</v>
      </c>
      <c r="B279" s="2">
        <v>45872</v>
      </c>
      <c r="C279" t="s">
        <v>118</v>
      </c>
      <c r="D279" t="s">
        <v>73</v>
      </c>
      <c r="E279" t="s">
        <v>43</v>
      </c>
      <c r="F279">
        <v>60</v>
      </c>
      <c r="G279" t="s">
        <v>30</v>
      </c>
      <c r="H279" t="s">
        <v>31</v>
      </c>
      <c r="I279" t="s">
        <v>30</v>
      </c>
      <c r="J279" t="s">
        <v>150</v>
      </c>
      <c r="K279">
        <v>2</v>
      </c>
      <c r="L279">
        <v>8816</v>
      </c>
      <c r="M279">
        <v>20</v>
      </c>
      <c r="N279">
        <v>3526.4</v>
      </c>
      <c r="O279">
        <v>2539.0100000000002</v>
      </c>
      <c r="P279">
        <v>394</v>
      </c>
      <c r="Q279">
        <v>17038.61</v>
      </c>
      <c r="R279" t="s">
        <v>45</v>
      </c>
      <c r="S279" t="s">
        <v>34</v>
      </c>
      <c r="T279" t="s">
        <v>46</v>
      </c>
      <c r="U279" t="s">
        <v>36</v>
      </c>
      <c r="V279" t="s">
        <v>37</v>
      </c>
      <c r="W279">
        <v>5</v>
      </c>
      <c r="X279" t="s">
        <v>38</v>
      </c>
      <c r="Y279">
        <v>4</v>
      </c>
      <c r="Z279" t="s">
        <v>47</v>
      </c>
    </row>
    <row r="280" spans="1:26" x14ac:dyDescent="0.35">
      <c r="A280" t="s">
        <v>605</v>
      </c>
      <c r="B280" s="2">
        <v>45773</v>
      </c>
      <c r="C280" t="s">
        <v>606</v>
      </c>
      <c r="D280" t="s">
        <v>80</v>
      </c>
      <c r="E280" t="s">
        <v>43</v>
      </c>
      <c r="F280">
        <v>32</v>
      </c>
      <c r="G280" t="s">
        <v>139</v>
      </c>
      <c r="H280" t="s">
        <v>31</v>
      </c>
      <c r="I280" t="s">
        <v>139</v>
      </c>
      <c r="J280" t="s">
        <v>69</v>
      </c>
      <c r="K280">
        <v>1</v>
      </c>
      <c r="L280">
        <v>21091</v>
      </c>
      <c r="M280">
        <v>10</v>
      </c>
      <c r="N280">
        <v>2109.1</v>
      </c>
      <c r="O280">
        <v>3416.74</v>
      </c>
      <c r="P280">
        <v>177</v>
      </c>
      <c r="Q280">
        <v>22575.64</v>
      </c>
      <c r="R280" t="s">
        <v>54</v>
      </c>
      <c r="S280" t="s">
        <v>63</v>
      </c>
      <c r="T280" t="s">
        <v>95</v>
      </c>
      <c r="U280" t="s">
        <v>96</v>
      </c>
      <c r="V280" t="s">
        <v>57</v>
      </c>
      <c r="W280">
        <v>1</v>
      </c>
      <c r="X280" t="s">
        <v>47</v>
      </c>
      <c r="Y280">
        <v>1</v>
      </c>
      <c r="Z280" t="s">
        <v>39</v>
      </c>
    </row>
    <row r="281" spans="1:26" x14ac:dyDescent="0.35">
      <c r="A281" t="s">
        <v>607</v>
      </c>
      <c r="B281" s="2">
        <v>46032</v>
      </c>
      <c r="C281" t="s">
        <v>538</v>
      </c>
      <c r="D281" t="s">
        <v>50</v>
      </c>
      <c r="E281" t="s">
        <v>29</v>
      </c>
      <c r="F281">
        <v>19</v>
      </c>
      <c r="G281" t="s">
        <v>94</v>
      </c>
      <c r="H281" t="s">
        <v>31</v>
      </c>
      <c r="I281" t="s">
        <v>94</v>
      </c>
      <c r="J281" t="s">
        <v>69</v>
      </c>
      <c r="K281">
        <v>2</v>
      </c>
      <c r="L281">
        <v>46647</v>
      </c>
      <c r="M281">
        <v>0</v>
      </c>
      <c r="N281">
        <v>0</v>
      </c>
      <c r="O281">
        <v>16792.919999999998</v>
      </c>
      <c r="P281">
        <v>477</v>
      </c>
      <c r="Q281">
        <v>110563.92</v>
      </c>
      <c r="R281" t="s">
        <v>33</v>
      </c>
      <c r="S281" t="s">
        <v>34</v>
      </c>
      <c r="T281" t="s">
        <v>103</v>
      </c>
      <c r="U281" t="s">
        <v>103</v>
      </c>
      <c r="V281" t="s">
        <v>57</v>
      </c>
      <c r="W281">
        <v>6</v>
      </c>
      <c r="X281" t="s">
        <v>38</v>
      </c>
      <c r="Y281">
        <v>2</v>
      </c>
      <c r="Z281" t="s">
        <v>58</v>
      </c>
    </row>
    <row r="282" spans="1:26" x14ac:dyDescent="0.35">
      <c r="A282" t="s">
        <v>608</v>
      </c>
      <c r="B282" s="2">
        <v>46042</v>
      </c>
      <c r="C282" t="s">
        <v>609</v>
      </c>
      <c r="D282" t="s">
        <v>80</v>
      </c>
      <c r="E282" t="s">
        <v>43</v>
      </c>
      <c r="F282">
        <v>57</v>
      </c>
      <c r="G282" t="s">
        <v>30</v>
      </c>
      <c r="H282" t="s">
        <v>31</v>
      </c>
      <c r="I282" t="s">
        <v>30</v>
      </c>
      <c r="J282" t="s">
        <v>53</v>
      </c>
      <c r="K282">
        <v>1</v>
      </c>
      <c r="L282">
        <v>46084</v>
      </c>
      <c r="M282">
        <v>10</v>
      </c>
      <c r="N282">
        <v>4608.3999999999996</v>
      </c>
      <c r="O282">
        <v>7465.61</v>
      </c>
      <c r="P282">
        <v>166</v>
      </c>
      <c r="Q282">
        <v>49107.21</v>
      </c>
      <c r="R282" t="s">
        <v>33</v>
      </c>
      <c r="S282" t="s">
        <v>63</v>
      </c>
      <c r="T282" t="s">
        <v>95</v>
      </c>
      <c r="U282" t="s">
        <v>96</v>
      </c>
      <c r="V282" t="s">
        <v>57</v>
      </c>
      <c r="W282">
        <v>4</v>
      </c>
      <c r="X282" t="s">
        <v>47</v>
      </c>
      <c r="Y282">
        <v>3</v>
      </c>
      <c r="Z282" t="s">
        <v>58</v>
      </c>
    </row>
    <row r="283" spans="1:26" x14ac:dyDescent="0.35">
      <c r="A283" t="s">
        <v>610</v>
      </c>
      <c r="B283" s="2">
        <v>46115</v>
      </c>
      <c r="C283" t="s">
        <v>611</v>
      </c>
      <c r="D283" t="s">
        <v>111</v>
      </c>
      <c r="E283" t="s">
        <v>29</v>
      </c>
      <c r="F283">
        <v>27</v>
      </c>
      <c r="G283" t="s">
        <v>90</v>
      </c>
      <c r="H283" t="s">
        <v>31</v>
      </c>
      <c r="I283" t="s">
        <v>90</v>
      </c>
      <c r="J283" t="s">
        <v>53</v>
      </c>
      <c r="K283">
        <v>2</v>
      </c>
      <c r="L283">
        <v>13526</v>
      </c>
      <c r="M283">
        <v>0</v>
      </c>
      <c r="N283">
        <v>0</v>
      </c>
      <c r="O283">
        <v>4869.3599999999997</v>
      </c>
      <c r="P283">
        <v>286</v>
      </c>
      <c r="Q283">
        <v>32207.360000000001</v>
      </c>
      <c r="R283" t="s">
        <v>45</v>
      </c>
      <c r="S283" t="s">
        <v>63</v>
      </c>
      <c r="T283" t="s">
        <v>95</v>
      </c>
      <c r="U283" t="s">
        <v>96</v>
      </c>
      <c r="V283" t="s">
        <v>57</v>
      </c>
      <c r="W283">
        <v>8</v>
      </c>
      <c r="X283" t="s">
        <v>38</v>
      </c>
      <c r="Y283">
        <v>5</v>
      </c>
      <c r="Z283" t="s">
        <v>39</v>
      </c>
    </row>
    <row r="284" spans="1:26" x14ac:dyDescent="0.35">
      <c r="A284" t="s">
        <v>612</v>
      </c>
      <c r="B284" s="2">
        <v>45908</v>
      </c>
      <c r="C284" t="s">
        <v>203</v>
      </c>
      <c r="D284" t="s">
        <v>73</v>
      </c>
      <c r="E284" t="s">
        <v>29</v>
      </c>
      <c r="F284">
        <v>23</v>
      </c>
      <c r="G284" t="s">
        <v>94</v>
      </c>
      <c r="H284" t="s">
        <v>31</v>
      </c>
      <c r="I284" t="s">
        <v>94</v>
      </c>
      <c r="J284" t="s">
        <v>150</v>
      </c>
      <c r="K284">
        <v>2</v>
      </c>
      <c r="L284">
        <v>24594</v>
      </c>
      <c r="M284">
        <v>15</v>
      </c>
      <c r="N284">
        <v>7378.2</v>
      </c>
      <c r="O284">
        <v>7525.76</v>
      </c>
      <c r="P284">
        <v>423</v>
      </c>
      <c r="Q284">
        <v>49758.559999999998</v>
      </c>
      <c r="R284" t="s">
        <v>33</v>
      </c>
      <c r="S284" t="s">
        <v>34</v>
      </c>
      <c r="T284" t="s">
        <v>95</v>
      </c>
      <c r="U284" t="s">
        <v>96</v>
      </c>
      <c r="V284" t="s">
        <v>57</v>
      </c>
      <c r="W284">
        <v>5</v>
      </c>
      <c r="X284" t="s">
        <v>47</v>
      </c>
      <c r="Y284">
        <v>3</v>
      </c>
      <c r="Z284" t="s">
        <v>58</v>
      </c>
    </row>
    <row r="285" spans="1:26" x14ac:dyDescent="0.35">
      <c r="A285" t="s">
        <v>613</v>
      </c>
      <c r="B285" s="2">
        <v>46093</v>
      </c>
      <c r="C285" t="s">
        <v>614</v>
      </c>
      <c r="D285" t="s">
        <v>66</v>
      </c>
      <c r="E285" t="s">
        <v>43</v>
      </c>
      <c r="F285">
        <v>48</v>
      </c>
      <c r="G285" t="s">
        <v>74</v>
      </c>
      <c r="H285" t="s">
        <v>31</v>
      </c>
      <c r="I285" t="s">
        <v>74</v>
      </c>
      <c r="J285" t="s">
        <v>53</v>
      </c>
      <c r="K285">
        <v>1</v>
      </c>
      <c r="L285">
        <v>8792</v>
      </c>
      <c r="M285">
        <v>20</v>
      </c>
      <c r="N285">
        <v>1758.4</v>
      </c>
      <c r="O285">
        <v>1266.05</v>
      </c>
      <c r="P285">
        <v>83</v>
      </c>
      <c r="Q285">
        <v>8382.65</v>
      </c>
      <c r="R285" t="s">
        <v>33</v>
      </c>
      <c r="S285" t="s">
        <v>34</v>
      </c>
      <c r="T285" t="s">
        <v>46</v>
      </c>
      <c r="U285" t="s">
        <v>36</v>
      </c>
      <c r="V285" t="s">
        <v>37</v>
      </c>
      <c r="W285">
        <v>3</v>
      </c>
      <c r="X285" t="s">
        <v>47</v>
      </c>
      <c r="Y285">
        <v>2</v>
      </c>
      <c r="Z285" t="s">
        <v>58</v>
      </c>
    </row>
    <row r="286" spans="1:26" x14ac:dyDescent="0.35">
      <c r="A286" t="s">
        <v>615</v>
      </c>
      <c r="B286" s="2">
        <v>45830</v>
      </c>
      <c r="C286" t="s">
        <v>342</v>
      </c>
      <c r="D286" t="s">
        <v>80</v>
      </c>
      <c r="E286" t="s">
        <v>29</v>
      </c>
      <c r="F286">
        <v>44</v>
      </c>
      <c r="G286" t="s">
        <v>94</v>
      </c>
      <c r="H286" t="s">
        <v>31</v>
      </c>
      <c r="I286" t="s">
        <v>94</v>
      </c>
      <c r="J286" t="s">
        <v>75</v>
      </c>
      <c r="K286">
        <v>2</v>
      </c>
      <c r="L286">
        <v>39070</v>
      </c>
      <c r="M286">
        <v>0</v>
      </c>
      <c r="N286">
        <v>0</v>
      </c>
      <c r="O286">
        <v>14065.2</v>
      </c>
      <c r="P286">
        <v>255</v>
      </c>
      <c r="Q286">
        <v>92460.2</v>
      </c>
      <c r="R286" t="s">
        <v>33</v>
      </c>
      <c r="S286" t="s">
        <v>63</v>
      </c>
      <c r="T286" t="s">
        <v>35</v>
      </c>
      <c r="U286" t="s">
        <v>36</v>
      </c>
      <c r="V286" t="s">
        <v>37</v>
      </c>
      <c r="W286">
        <v>9</v>
      </c>
      <c r="X286" t="s">
        <v>47</v>
      </c>
      <c r="Y286">
        <v>5</v>
      </c>
      <c r="Z286" t="s">
        <v>58</v>
      </c>
    </row>
    <row r="287" spans="1:26" x14ac:dyDescent="0.35">
      <c r="A287" t="s">
        <v>616</v>
      </c>
      <c r="B287" s="2">
        <v>46091</v>
      </c>
      <c r="C287" t="s">
        <v>617</v>
      </c>
      <c r="D287" t="s">
        <v>42</v>
      </c>
      <c r="E287" t="s">
        <v>43</v>
      </c>
      <c r="F287">
        <v>29</v>
      </c>
      <c r="G287" t="s">
        <v>74</v>
      </c>
      <c r="H287" t="s">
        <v>31</v>
      </c>
      <c r="I287" t="s">
        <v>74</v>
      </c>
      <c r="J287" t="s">
        <v>32</v>
      </c>
      <c r="K287">
        <v>2</v>
      </c>
      <c r="L287">
        <v>4186</v>
      </c>
      <c r="M287">
        <v>15</v>
      </c>
      <c r="N287">
        <v>1255.8</v>
      </c>
      <c r="O287">
        <v>1280.92</v>
      </c>
      <c r="P287">
        <v>320</v>
      </c>
      <c r="Q287">
        <v>8717.1200000000008</v>
      </c>
      <c r="R287" t="s">
        <v>83</v>
      </c>
      <c r="S287" t="s">
        <v>63</v>
      </c>
      <c r="T287" t="s">
        <v>103</v>
      </c>
      <c r="U287" t="s">
        <v>103</v>
      </c>
      <c r="V287" t="s">
        <v>57</v>
      </c>
      <c r="W287">
        <v>2</v>
      </c>
      <c r="X287" t="s">
        <v>47</v>
      </c>
      <c r="Y287">
        <v>4</v>
      </c>
      <c r="Z287" t="s">
        <v>39</v>
      </c>
    </row>
    <row r="288" spans="1:26" x14ac:dyDescent="0.35">
      <c r="A288" t="s">
        <v>618</v>
      </c>
      <c r="B288" s="2">
        <v>45852</v>
      </c>
      <c r="C288" t="s">
        <v>619</v>
      </c>
      <c r="D288" t="s">
        <v>80</v>
      </c>
      <c r="E288" t="s">
        <v>43</v>
      </c>
      <c r="F288">
        <v>39</v>
      </c>
      <c r="G288" t="s">
        <v>134</v>
      </c>
      <c r="H288" t="s">
        <v>31</v>
      </c>
      <c r="I288" t="s">
        <v>134</v>
      </c>
      <c r="J288" t="s">
        <v>125</v>
      </c>
      <c r="K288">
        <v>3</v>
      </c>
      <c r="L288">
        <v>27724</v>
      </c>
      <c r="M288">
        <v>0</v>
      </c>
      <c r="N288">
        <v>0</v>
      </c>
      <c r="O288">
        <v>14970.96</v>
      </c>
      <c r="P288">
        <v>412</v>
      </c>
      <c r="Q288">
        <v>98554.96</v>
      </c>
      <c r="R288" t="s">
        <v>45</v>
      </c>
      <c r="S288" t="s">
        <v>63</v>
      </c>
      <c r="T288" t="s">
        <v>103</v>
      </c>
      <c r="U288" t="s">
        <v>103</v>
      </c>
      <c r="V288" t="s">
        <v>57</v>
      </c>
      <c r="W288">
        <v>7</v>
      </c>
      <c r="X288" t="s">
        <v>38</v>
      </c>
      <c r="Y288">
        <v>4</v>
      </c>
      <c r="Z288" t="s">
        <v>58</v>
      </c>
    </row>
    <row r="289" spans="1:26" x14ac:dyDescent="0.35">
      <c r="A289" t="s">
        <v>620</v>
      </c>
      <c r="B289" s="2">
        <v>45816</v>
      </c>
      <c r="C289" t="s">
        <v>621</v>
      </c>
      <c r="D289" t="s">
        <v>50</v>
      </c>
      <c r="E289" t="s">
        <v>43</v>
      </c>
      <c r="F289">
        <v>22</v>
      </c>
      <c r="G289" t="s">
        <v>51</v>
      </c>
      <c r="H289" t="s">
        <v>52</v>
      </c>
      <c r="I289" t="s">
        <v>51</v>
      </c>
      <c r="J289" t="s">
        <v>62</v>
      </c>
      <c r="K289">
        <v>2</v>
      </c>
      <c r="L289">
        <v>25863</v>
      </c>
      <c r="M289">
        <v>15</v>
      </c>
      <c r="N289">
        <v>7758.9</v>
      </c>
      <c r="O289">
        <v>7914.08</v>
      </c>
      <c r="P289">
        <v>282</v>
      </c>
      <c r="Q289">
        <v>52163.18</v>
      </c>
      <c r="R289" t="s">
        <v>45</v>
      </c>
      <c r="S289" t="s">
        <v>34</v>
      </c>
      <c r="T289" t="s">
        <v>70</v>
      </c>
      <c r="U289" t="s">
        <v>56</v>
      </c>
      <c r="V289" t="s">
        <v>57</v>
      </c>
      <c r="W289">
        <v>7</v>
      </c>
      <c r="X289" t="s">
        <v>38</v>
      </c>
      <c r="Y289">
        <v>4</v>
      </c>
      <c r="Z289" t="s">
        <v>47</v>
      </c>
    </row>
    <row r="290" spans="1:26" x14ac:dyDescent="0.35">
      <c r="A290" t="s">
        <v>622</v>
      </c>
      <c r="B290" s="2">
        <v>46103</v>
      </c>
      <c r="C290" t="s">
        <v>623</v>
      </c>
      <c r="D290" t="s">
        <v>50</v>
      </c>
      <c r="E290" t="s">
        <v>43</v>
      </c>
      <c r="F290">
        <v>45</v>
      </c>
      <c r="G290" t="s">
        <v>74</v>
      </c>
      <c r="H290" t="s">
        <v>31</v>
      </c>
      <c r="I290" t="s">
        <v>74</v>
      </c>
      <c r="J290" t="s">
        <v>75</v>
      </c>
      <c r="K290">
        <v>3</v>
      </c>
      <c r="L290">
        <v>5942</v>
      </c>
      <c r="M290">
        <v>5</v>
      </c>
      <c r="N290">
        <v>891.3</v>
      </c>
      <c r="O290">
        <v>3048.25</v>
      </c>
      <c r="P290">
        <v>248</v>
      </c>
      <c r="Q290">
        <v>20230.95</v>
      </c>
      <c r="R290" t="s">
        <v>83</v>
      </c>
      <c r="S290" t="s">
        <v>34</v>
      </c>
      <c r="T290" t="s">
        <v>70</v>
      </c>
      <c r="U290" t="s">
        <v>56</v>
      </c>
      <c r="V290" t="s">
        <v>57</v>
      </c>
      <c r="W290">
        <v>8</v>
      </c>
      <c r="X290" t="s">
        <v>47</v>
      </c>
      <c r="Y290">
        <v>2</v>
      </c>
      <c r="Z290" t="s">
        <v>58</v>
      </c>
    </row>
    <row r="291" spans="1:26" x14ac:dyDescent="0.35">
      <c r="A291" t="s">
        <v>624</v>
      </c>
      <c r="B291" s="2">
        <v>45787</v>
      </c>
      <c r="C291" t="s">
        <v>625</v>
      </c>
      <c r="D291" t="s">
        <v>108</v>
      </c>
      <c r="E291" t="s">
        <v>43</v>
      </c>
      <c r="F291">
        <v>54</v>
      </c>
      <c r="G291" t="s">
        <v>44</v>
      </c>
      <c r="H291" t="s">
        <v>31</v>
      </c>
      <c r="I291" t="s">
        <v>44</v>
      </c>
      <c r="J291" t="s">
        <v>53</v>
      </c>
      <c r="K291">
        <v>2</v>
      </c>
      <c r="L291">
        <v>5637</v>
      </c>
      <c r="M291">
        <v>20</v>
      </c>
      <c r="N291">
        <v>2254.8000000000002</v>
      </c>
      <c r="O291">
        <v>1623.46</v>
      </c>
      <c r="P291">
        <v>105</v>
      </c>
      <c r="Q291">
        <v>10747.66</v>
      </c>
      <c r="R291" t="s">
        <v>45</v>
      </c>
      <c r="S291" t="s">
        <v>34</v>
      </c>
      <c r="T291" t="s">
        <v>103</v>
      </c>
      <c r="U291" t="s">
        <v>103</v>
      </c>
      <c r="V291" t="s">
        <v>57</v>
      </c>
      <c r="W291">
        <v>7</v>
      </c>
      <c r="X291" t="s">
        <v>38</v>
      </c>
      <c r="Y291">
        <v>5</v>
      </c>
      <c r="Z291" t="s">
        <v>91</v>
      </c>
    </row>
    <row r="292" spans="1:26" x14ac:dyDescent="0.35">
      <c r="A292" t="s">
        <v>626</v>
      </c>
      <c r="B292" s="2">
        <v>45759</v>
      </c>
      <c r="C292" t="s">
        <v>627</v>
      </c>
      <c r="D292" t="s">
        <v>42</v>
      </c>
      <c r="E292" t="s">
        <v>43</v>
      </c>
      <c r="F292">
        <v>48</v>
      </c>
      <c r="G292" t="s">
        <v>90</v>
      </c>
      <c r="H292" t="s">
        <v>31</v>
      </c>
      <c r="I292" t="s">
        <v>90</v>
      </c>
      <c r="J292" t="s">
        <v>125</v>
      </c>
      <c r="K292">
        <v>3</v>
      </c>
      <c r="L292">
        <v>11265</v>
      </c>
      <c r="M292">
        <v>15</v>
      </c>
      <c r="N292">
        <v>5069.25</v>
      </c>
      <c r="O292">
        <v>5170.6400000000003</v>
      </c>
      <c r="P292">
        <v>234</v>
      </c>
      <c r="Q292">
        <v>34130.39</v>
      </c>
      <c r="R292" t="s">
        <v>54</v>
      </c>
      <c r="S292" t="s">
        <v>63</v>
      </c>
      <c r="T292" t="s">
        <v>46</v>
      </c>
      <c r="U292" t="s">
        <v>36</v>
      </c>
      <c r="V292" t="s">
        <v>37</v>
      </c>
      <c r="W292">
        <v>6</v>
      </c>
      <c r="X292" t="s">
        <v>38</v>
      </c>
      <c r="Y292">
        <v>1</v>
      </c>
      <c r="Z292" t="s">
        <v>91</v>
      </c>
    </row>
    <row r="293" spans="1:26" x14ac:dyDescent="0.35">
      <c r="A293" t="s">
        <v>628</v>
      </c>
      <c r="B293" s="2">
        <v>45849</v>
      </c>
      <c r="C293" t="s">
        <v>629</v>
      </c>
      <c r="D293" t="s">
        <v>61</v>
      </c>
      <c r="E293" t="s">
        <v>43</v>
      </c>
      <c r="F293">
        <v>31</v>
      </c>
      <c r="G293" t="s">
        <v>44</v>
      </c>
      <c r="H293" t="s">
        <v>31</v>
      </c>
      <c r="I293" t="s">
        <v>44</v>
      </c>
      <c r="J293" t="s">
        <v>102</v>
      </c>
      <c r="K293">
        <v>3</v>
      </c>
      <c r="L293">
        <v>1419</v>
      </c>
      <c r="M293">
        <v>10</v>
      </c>
      <c r="N293">
        <v>425.7</v>
      </c>
      <c r="O293">
        <v>689.63</v>
      </c>
      <c r="P293">
        <v>407</v>
      </c>
      <c r="Q293">
        <v>4927.93</v>
      </c>
      <c r="R293" t="s">
        <v>54</v>
      </c>
      <c r="S293" t="s">
        <v>63</v>
      </c>
      <c r="T293" t="s">
        <v>76</v>
      </c>
      <c r="U293" t="s">
        <v>77</v>
      </c>
      <c r="V293" t="s">
        <v>57</v>
      </c>
      <c r="W293">
        <v>8</v>
      </c>
      <c r="X293" t="s">
        <v>38</v>
      </c>
      <c r="Y293">
        <v>5</v>
      </c>
      <c r="Z293" t="s">
        <v>58</v>
      </c>
    </row>
    <row r="294" spans="1:26" x14ac:dyDescent="0.35">
      <c r="A294" t="s">
        <v>630</v>
      </c>
      <c r="B294" s="2">
        <v>46036</v>
      </c>
      <c r="C294" t="s">
        <v>631</v>
      </c>
      <c r="D294" t="s">
        <v>50</v>
      </c>
      <c r="E294" t="s">
        <v>43</v>
      </c>
      <c r="F294">
        <v>48</v>
      </c>
      <c r="G294" t="s">
        <v>51</v>
      </c>
      <c r="H294" t="s">
        <v>52</v>
      </c>
      <c r="I294" t="s">
        <v>51</v>
      </c>
      <c r="J294" t="s">
        <v>32</v>
      </c>
      <c r="K294">
        <v>4</v>
      </c>
      <c r="L294">
        <v>14676</v>
      </c>
      <c r="M294">
        <v>5</v>
      </c>
      <c r="N294">
        <v>2935.2</v>
      </c>
      <c r="O294">
        <v>10038.379999999999</v>
      </c>
      <c r="P294">
        <v>318</v>
      </c>
      <c r="Q294">
        <v>66125.179999999993</v>
      </c>
      <c r="R294" t="s">
        <v>54</v>
      </c>
      <c r="S294" t="s">
        <v>63</v>
      </c>
      <c r="T294" t="s">
        <v>95</v>
      </c>
      <c r="U294" t="s">
        <v>96</v>
      </c>
      <c r="V294" t="s">
        <v>57</v>
      </c>
      <c r="W294">
        <v>10</v>
      </c>
      <c r="X294" t="s">
        <v>38</v>
      </c>
      <c r="Y294">
        <v>4</v>
      </c>
      <c r="Z294" t="s">
        <v>39</v>
      </c>
    </row>
    <row r="295" spans="1:26" x14ac:dyDescent="0.35">
      <c r="A295" t="s">
        <v>632</v>
      </c>
      <c r="B295" s="2">
        <v>46007</v>
      </c>
      <c r="C295" t="s">
        <v>633</v>
      </c>
      <c r="D295" t="s">
        <v>50</v>
      </c>
      <c r="E295" t="s">
        <v>29</v>
      </c>
      <c r="F295">
        <v>48</v>
      </c>
      <c r="G295" t="s">
        <v>51</v>
      </c>
      <c r="H295" t="s">
        <v>52</v>
      </c>
      <c r="I295" t="s">
        <v>51</v>
      </c>
      <c r="J295" t="s">
        <v>201</v>
      </c>
      <c r="K295">
        <v>1</v>
      </c>
      <c r="L295">
        <v>31678</v>
      </c>
      <c r="M295">
        <v>10</v>
      </c>
      <c r="N295">
        <v>3167.8</v>
      </c>
      <c r="O295">
        <v>5131.84</v>
      </c>
      <c r="P295">
        <v>175</v>
      </c>
      <c r="Q295">
        <v>33817.040000000001</v>
      </c>
      <c r="R295" t="s">
        <v>54</v>
      </c>
      <c r="S295" t="s">
        <v>34</v>
      </c>
      <c r="T295" t="s">
        <v>70</v>
      </c>
      <c r="U295" t="s">
        <v>56</v>
      </c>
      <c r="V295" t="s">
        <v>57</v>
      </c>
      <c r="W295">
        <v>2</v>
      </c>
      <c r="X295" t="s">
        <v>47</v>
      </c>
      <c r="Y295">
        <v>5</v>
      </c>
      <c r="Z295" t="s">
        <v>91</v>
      </c>
    </row>
    <row r="296" spans="1:26" x14ac:dyDescent="0.35">
      <c r="A296" t="s">
        <v>634</v>
      </c>
      <c r="B296" s="2">
        <v>46022</v>
      </c>
      <c r="C296" t="s">
        <v>635</v>
      </c>
      <c r="D296" t="s">
        <v>89</v>
      </c>
      <c r="E296" t="s">
        <v>43</v>
      </c>
      <c r="F296">
        <v>32</v>
      </c>
      <c r="G296" t="s">
        <v>51</v>
      </c>
      <c r="H296" t="s">
        <v>52</v>
      </c>
      <c r="I296" t="s">
        <v>51</v>
      </c>
      <c r="J296" t="s">
        <v>150</v>
      </c>
      <c r="K296">
        <v>4</v>
      </c>
      <c r="L296">
        <v>11363</v>
      </c>
      <c r="M296">
        <v>10</v>
      </c>
      <c r="N296">
        <v>4545.2</v>
      </c>
      <c r="O296">
        <v>7363.22</v>
      </c>
      <c r="P296">
        <v>249</v>
      </c>
      <c r="Q296">
        <v>48519.02</v>
      </c>
      <c r="R296" t="s">
        <v>33</v>
      </c>
      <c r="S296" t="s">
        <v>63</v>
      </c>
      <c r="T296" t="s">
        <v>95</v>
      </c>
      <c r="U296" t="s">
        <v>96</v>
      </c>
      <c r="V296" t="s">
        <v>57</v>
      </c>
      <c r="W296">
        <v>9</v>
      </c>
      <c r="X296" t="s">
        <v>38</v>
      </c>
      <c r="Y296">
        <v>2</v>
      </c>
      <c r="Z296" t="s">
        <v>47</v>
      </c>
    </row>
    <row r="297" spans="1:26" x14ac:dyDescent="0.35">
      <c r="A297" t="s">
        <v>636</v>
      </c>
      <c r="B297" s="2">
        <v>45899</v>
      </c>
      <c r="C297" t="s">
        <v>637</v>
      </c>
      <c r="D297" t="s">
        <v>66</v>
      </c>
      <c r="E297" t="s">
        <v>43</v>
      </c>
      <c r="F297">
        <v>40</v>
      </c>
      <c r="G297" t="s">
        <v>51</v>
      </c>
      <c r="H297" t="s">
        <v>52</v>
      </c>
      <c r="I297" t="s">
        <v>51</v>
      </c>
      <c r="J297" t="s">
        <v>150</v>
      </c>
      <c r="K297">
        <v>5</v>
      </c>
      <c r="L297">
        <v>27019</v>
      </c>
      <c r="M297">
        <v>0</v>
      </c>
      <c r="N297">
        <v>0</v>
      </c>
      <c r="O297">
        <v>24317.1</v>
      </c>
      <c r="P297">
        <v>462</v>
      </c>
      <c r="Q297">
        <v>159874.1</v>
      </c>
      <c r="R297" t="s">
        <v>45</v>
      </c>
      <c r="S297" t="s">
        <v>34</v>
      </c>
      <c r="T297" t="s">
        <v>103</v>
      </c>
      <c r="U297" t="s">
        <v>103</v>
      </c>
      <c r="V297" t="s">
        <v>57</v>
      </c>
      <c r="W297">
        <v>6</v>
      </c>
      <c r="X297" t="s">
        <v>47</v>
      </c>
      <c r="Y297">
        <v>4</v>
      </c>
      <c r="Z297" t="s">
        <v>47</v>
      </c>
    </row>
    <row r="298" spans="1:26" x14ac:dyDescent="0.35">
      <c r="A298" t="s">
        <v>638</v>
      </c>
      <c r="B298" s="2">
        <v>46024</v>
      </c>
      <c r="C298" t="s">
        <v>247</v>
      </c>
      <c r="D298" t="s">
        <v>66</v>
      </c>
      <c r="E298" t="s">
        <v>43</v>
      </c>
      <c r="F298">
        <v>22</v>
      </c>
      <c r="G298" t="s">
        <v>44</v>
      </c>
      <c r="H298" t="s">
        <v>31</v>
      </c>
      <c r="I298" t="s">
        <v>44</v>
      </c>
      <c r="J298" t="s">
        <v>62</v>
      </c>
      <c r="K298">
        <v>3</v>
      </c>
      <c r="L298">
        <v>20219</v>
      </c>
      <c r="M298">
        <v>15</v>
      </c>
      <c r="N298">
        <v>9098.5499999999993</v>
      </c>
      <c r="O298">
        <v>9280.52</v>
      </c>
      <c r="P298">
        <v>212</v>
      </c>
      <c r="Q298">
        <v>61050.97</v>
      </c>
      <c r="R298" t="s">
        <v>83</v>
      </c>
      <c r="S298" t="s">
        <v>63</v>
      </c>
      <c r="T298" t="s">
        <v>84</v>
      </c>
      <c r="U298" t="s">
        <v>85</v>
      </c>
      <c r="V298" t="s">
        <v>86</v>
      </c>
      <c r="W298">
        <v>6</v>
      </c>
      <c r="X298" t="s">
        <v>38</v>
      </c>
      <c r="Y298">
        <v>4</v>
      </c>
      <c r="Z298" t="s">
        <v>91</v>
      </c>
    </row>
    <row r="299" spans="1:26" x14ac:dyDescent="0.35">
      <c r="A299" t="s">
        <v>639</v>
      </c>
      <c r="B299" s="2">
        <v>45771</v>
      </c>
      <c r="C299" t="s">
        <v>640</v>
      </c>
      <c r="D299" t="s">
        <v>108</v>
      </c>
      <c r="E299" t="s">
        <v>43</v>
      </c>
      <c r="F299">
        <v>49</v>
      </c>
      <c r="G299" t="s">
        <v>139</v>
      </c>
      <c r="H299" t="s">
        <v>31</v>
      </c>
      <c r="I299" t="s">
        <v>139</v>
      </c>
      <c r="J299" t="s">
        <v>75</v>
      </c>
      <c r="K299">
        <v>4</v>
      </c>
      <c r="L299">
        <v>17648</v>
      </c>
      <c r="M299">
        <v>20</v>
      </c>
      <c r="N299">
        <v>14118.4</v>
      </c>
      <c r="O299">
        <v>10165.25</v>
      </c>
      <c r="P299">
        <v>6</v>
      </c>
      <c r="Q299">
        <v>66644.850000000006</v>
      </c>
      <c r="R299" t="s">
        <v>54</v>
      </c>
      <c r="S299" t="s">
        <v>63</v>
      </c>
      <c r="T299" t="s">
        <v>76</v>
      </c>
      <c r="U299" t="s">
        <v>77</v>
      </c>
      <c r="V299" t="s">
        <v>57</v>
      </c>
      <c r="W299">
        <v>3</v>
      </c>
      <c r="X299" t="s">
        <v>47</v>
      </c>
      <c r="Y299">
        <v>3</v>
      </c>
      <c r="Z299" t="s">
        <v>91</v>
      </c>
    </row>
    <row r="300" spans="1:26" x14ac:dyDescent="0.35">
      <c r="A300" t="s">
        <v>641</v>
      </c>
      <c r="B300" s="2">
        <v>46026</v>
      </c>
      <c r="C300" t="s">
        <v>421</v>
      </c>
      <c r="D300" t="s">
        <v>80</v>
      </c>
      <c r="E300" t="s">
        <v>29</v>
      </c>
      <c r="F300">
        <v>54</v>
      </c>
      <c r="G300" t="s">
        <v>134</v>
      </c>
      <c r="H300" t="s">
        <v>31</v>
      </c>
      <c r="I300" t="s">
        <v>134</v>
      </c>
      <c r="J300" t="s">
        <v>125</v>
      </c>
      <c r="K300">
        <v>5</v>
      </c>
      <c r="L300">
        <v>2574</v>
      </c>
      <c r="M300">
        <v>10</v>
      </c>
      <c r="N300">
        <v>1287</v>
      </c>
      <c r="O300">
        <v>2084.94</v>
      </c>
      <c r="P300">
        <v>263</v>
      </c>
      <c r="Q300">
        <v>13930.94</v>
      </c>
      <c r="R300" t="s">
        <v>83</v>
      </c>
      <c r="S300" t="s">
        <v>63</v>
      </c>
      <c r="T300" t="s">
        <v>76</v>
      </c>
      <c r="U300" t="s">
        <v>77</v>
      </c>
      <c r="V300" t="s">
        <v>57</v>
      </c>
      <c r="W300">
        <v>9</v>
      </c>
      <c r="X300" t="s">
        <v>38</v>
      </c>
      <c r="Y300">
        <v>5</v>
      </c>
      <c r="Z300" t="s">
        <v>91</v>
      </c>
    </row>
    <row r="301" spans="1:26" x14ac:dyDescent="0.35">
      <c r="A301" t="s">
        <v>642</v>
      </c>
      <c r="B301" s="2">
        <v>45824</v>
      </c>
      <c r="C301" t="s">
        <v>643</v>
      </c>
      <c r="D301" t="s">
        <v>111</v>
      </c>
      <c r="E301" t="s">
        <v>43</v>
      </c>
      <c r="F301">
        <v>51</v>
      </c>
      <c r="G301" t="s">
        <v>99</v>
      </c>
      <c r="H301" t="s">
        <v>52</v>
      </c>
      <c r="I301" t="s">
        <v>99</v>
      </c>
      <c r="J301" t="s">
        <v>150</v>
      </c>
      <c r="K301">
        <v>1</v>
      </c>
      <c r="L301">
        <v>41491</v>
      </c>
      <c r="M301">
        <v>5</v>
      </c>
      <c r="N301">
        <v>2074.5500000000002</v>
      </c>
      <c r="O301">
        <v>7094.96</v>
      </c>
      <c r="P301">
        <v>267</v>
      </c>
      <c r="Q301">
        <v>46778.41</v>
      </c>
      <c r="R301" t="s">
        <v>83</v>
      </c>
      <c r="S301" t="s">
        <v>34</v>
      </c>
      <c r="T301" t="s">
        <v>84</v>
      </c>
      <c r="U301" t="s">
        <v>85</v>
      </c>
      <c r="V301" t="s">
        <v>86</v>
      </c>
      <c r="W301">
        <v>9</v>
      </c>
      <c r="X301" t="s">
        <v>47</v>
      </c>
      <c r="Y301">
        <v>1</v>
      </c>
      <c r="Z301" t="s">
        <v>91</v>
      </c>
    </row>
    <row r="302" spans="1:26" x14ac:dyDescent="0.35">
      <c r="A302" t="s">
        <v>644</v>
      </c>
      <c r="B302" s="2">
        <v>46049</v>
      </c>
      <c r="C302" t="s">
        <v>645</v>
      </c>
      <c r="D302" t="s">
        <v>66</v>
      </c>
      <c r="E302" t="s">
        <v>29</v>
      </c>
      <c r="F302">
        <v>50</v>
      </c>
      <c r="G302" t="s">
        <v>44</v>
      </c>
      <c r="H302" t="s">
        <v>31</v>
      </c>
      <c r="I302" t="s">
        <v>44</v>
      </c>
      <c r="J302" t="s">
        <v>32</v>
      </c>
      <c r="K302">
        <v>1</v>
      </c>
      <c r="L302">
        <v>34811</v>
      </c>
      <c r="M302">
        <v>0</v>
      </c>
      <c r="N302">
        <v>0</v>
      </c>
      <c r="O302">
        <v>6265.98</v>
      </c>
      <c r="P302">
        <v>256</v>
      </c>
      <c r="Q302">
        <v>41332.980000000003</v>
      </c>
      <c r="R302" t="s">
        <v>45</v>
      </c>
      <c r="S302" t="s">
        <v>34</v>
      </c>
      <c r="T302" t="s">
        <v>70</v>
      </c>
      <c r="U302" t="s">
        <v>56</v>
      </c>
      <c r="V302" t="s">
        <v>57</v>
      </c>
      <c r="W302">
        <v>2</v>
      </c>
      <c r="X302" t="s">
        <v>47</v>
      </c>
      <c r="Y302">
        <v>2</v>
      </c>
      <c r="Z302" t="s">
        <v>47</v>
      </c>
    </row>
    <row r="303" spans="1:26" x14ac:dyDescent="0.35">
      <c r="A303" t="s">
        <v>646</v>
      </c>
      <c r="B303" s="2">
        <v>46104</v>
      </c>
      <c r="C303" t="s">
        <v>647</v>
      </c>
      <c r="D303" t="s">
        <v>50</v>
      </c>
      <c r="E303" t="s">
        <v>43</v>
      </c>
      <c r="F303">
        <v>46</v>
      </c>
      <c r="G303" t="s">
        <v>30</v>
      </c>
      <c r="H303" t="s">
        <v>31</v>
      </c>
      <c r="I303" t="s">
        <v>30</v>
      </c>
      <c r="J303" t="s">
        <v>102</v>
      </c>
      <c r="K303">
        <v>2</v>
      </c>
      <c r="L303">
        <v>42244</v>
      </c>
      <c r="M303">
        <v>10</v>
      </c>
      <c r="N303">
        <v>8448.7999999999993</v>
      </c>
      <c r="O303">
        <v>13687.06</v>
      </c>
      <c r="P303">
        <v>25</v>
      </c>
      <c r="Q303">
        <v>89751.26</v>
      </c>
      <c r="R303" t="s">
        <v>54</v>
      </c>
      <c r="S303" t="s">
        <v>34</v>
      </c>
      <c r="T303" t="s">
        <v>103</v>
      </c>
      <c r="U303" t="s">
        <v>103</v>
      </c>
      <c r="V303" t="s">
        <v>57</v>
      </c>
      <c r="W303">
        <v>8</v>
      </c>
      <c r="X303" t="s">
        <v>47</v>
      </c>
      <c r="Y303">
        <v>1</v>
      </c>
      <c r="Z303" t="s">
        <v>47</v>
      </c>
    </row>
    <row r="304" spans="1:26" x14ac:dyDescent="0.35">
      <c r="A304" t="s">
        <v>648</v>
      </c>
      <c r="B304" s="2">
        <v>45872</v>
      </c>
      <c r="C304" t="s">
        <v>410</v>
      </c>
      <c r="D304" t="s">
        <v>108</v>
      </c>
      <c r="E304" t="s">
        <v>43</v>
      </c>
      <c r="F304">
        <v>34</v>
      </c>
      <c r="G304" t="s">
        <v>74</v>
      </c>
      <c r="H304" t="s">
        <v>31</v>
      </c>
      <c r="I304" t="s">
        <v>74</v>
      </c>
      <c r="J304" t="s">
        <v>102</v>
      </c>
      <c r="K304">
        <v>3</v>
      </c>
      <c r="L304">
        <v>27252</v>
      </c>
      <c r="M304">
        <v>20</v>
      </c>
      <c r="N304">
        <v>16351.2</v>
      </c>
      <c r="O304">
        <v>11772.86</v>
      </c>
      <c r="P304">
        <v>470</v>
      </c>
      <c r="Q304">
        <v>77647.66</v>
      </c>
      <c r="R304" t="s">
        <v>45</v>
      </c>
      <c r="S304" t="s">
        <v>34</v>
      </c>
      <c r="T304" t="s">
        <v>35</v>
      </c>
      <c r="U304" t="s">
        <v>36</v>
      </c>
      <c r="V304" t="s">
        <v>37</v>
      </c>
      <c r="W304">
        <v>4</v>
      </c>
      <c r="X304" t="s">
        <v>47</v>
      </c>
      <c r="Y304">
        <v>4</v>
      </c>
      <c r="Z304" t="s">
        <v>58</v>
      </c>
    </row>
    <row r="305" spans="1:26" x14ac:dyDescent="0.35">
      <c r="A305" t="s">
        <v>649</v>
      </c>
      <c r="B305" s="2">
        <v>45874</v>
      </c>
      <c r="C305" t="s">
        <v>650</v>
      </c>
      <c r="D305" t="s">
        <v>66</v>
      </c>
      <c r="E305" t="s">
        <v>43</v>
      </c>
      <c r="F305">
        <v>42</v>
      </c>
      <c r="G305" t="s">
        <v>94</v>
      </c>
      <c r="H305" t="s">
        <v>31</v>
      </c>
      <c r="I305" t="s">
        <v>94</v>
      </c>
      <c r="J305" t="s">
        <v>102</v>
      </c>
      <c r="K305">
        <v>5</v>
      </c>
      <c r="L305">
        <v>33762</v>
      </c>
      <c r="M305">
        <v>0</v>
      </c>
      <c r="N305">
        <v>0</v>
      </c>
      <c r="O305">
        <v>30385.8</v>
      </c>
      <c r="P305">
        <v>363</v>
      </c>
      <c r="Q305">
        <v>199558.8</v>
      </c>
      <c r="R305" t="s">
        <v>33</v>
      </c>
      <c r="S305" t="s">
        <v>63</v>
      </c>
      <c r="T305" t="s">
        <v>35</v>
      </c>
      <c r="U305" t="s">
        <v>36</v>
      </c>
      <c r="V305" t="s">
        <v>37</v>
      </c>
      <c r="W305">
        <v>9</v>
      </c>
      <c r="X305" t="s">
        <v>38</v>
      </c>
      <c r="Y305">
        <v>1</v>
      </c>
      <c r="Z305" t="s">
        <v>58</v>
      </c>
    </row>
    <row r="306" spans="1:26" x14ac:dyDescent="0.35">
      <c r="A306" t="s">
        <v>651</v>
      </c>
      <c r="B306" s="2">
        <v>45811</v>
      </c>
      <c r="C306" t="s">
        <v>652</v>
      </c>
      <c r="D306" t="s">
        <v>108</v>
      </c>
      <c r="E306" t="s">
        <v>43</v>
      </c>
      <c r="F306">
        <v>42</v>
      </c>
      <c r="G306" t="s">
        <v>90</v>
      </c>
      <c r="H306" t="s">
        <v>31</v>
      </c>
      <c r="I306" t="s">
        <v>90</v>
      </c>
      <c r="J306" t="s">
        <v>125</v>
      </c>
      <c r="K306">
        <v>2</v>
      </c>
      <c r="L306">
        <v>22031</v>
      </c>
      <c r="M306">
        <v>0</v>
      </c>
      <c r="N306">
        <v>0</v>
      </c>
      <c r="O306">
        <v>7931.16</v>
      </c>
      <c r="P306">
        <v>84</v>
      </c>
      <c r="Q306">
        <v>52077.16</v>
      </c>
      <c r="R306" t="s">
        <v>33</v>
      </c>
      <c r="S306" t="s">
        <v>34</v>
      </c>
      <c r="T306" t="s">
        <v>84</v>
      </c>
      <c r="U306" t="s">
        <v>85</v>
      </c>
      <c r="V306" t="s">
        <v>86</v>
      </c>
      <c r="W306">
        <v>1</v>
      </c>
      <c r="X306" t="s">
        <v>38</v>
      </c>
      <c r="Y306">
        <v>4</v>
      </c>
      <c r="Z306" t="s">
        <v>47</v>
      </c>
    </row>
    <row r="307" spans="1:26" x14ac:dyDescent="0.35">
      <c r="A307" t="s">
        <v>653</v>
      </c>
      <c r="B307" s="2">
        <v>45835</v>
      </c>
      <c r="C307" t="s">
        <v>654</v>
      </c>
      <c r="D307" t="s">
        <v>50</v>
      </c>
      <c r="E307" t="s">
        <v>43</v>
      </c>
      <c r="F307">
        <v>50</v>
      </c>
      <c r="G307" t="s">
        <v>51</v>
      </c>
      <c r="H307" t="s">
        <v>52</v>
      </c>
      <c r="I307" t="s">
        <v>51</v>
      </c>
      <c r="J307" t="s">
        <v>125</v>
      </c>
      <c r="K307">
        <v>2</v>
      </c>
      <c r="L307">
        <v>19288</v>
      </c>
      <c r="M307">
        <v>5</v>
      </c>
      <c r="N307">
        <v>1928.8</v>
      </c>
      <c r="O307">
        <v>6596.5</v>
      </c>
      <c r="P307">
        <v>389</v>
      </c>
      <c r="Q307">
        <v>43632.7</v>
      </c>
      <c r="R307" t="s">
        <v>45</v>
      </c>
      <c r="S307" t="s">
        <v>63</v>
      </c>
      <c r="T307" t="s">
        <v>95</v>
      </c>
      <c r="U307" t="s">
        <v>96</v>
      </c>
      <c r="V307" t="s">
        <v>57</v>
      </c>
      <c r="W307">
        <v>1</v>
      </c>
      <c r="X307" t="s">
        <v>38</v>
      </c>
      <c r="Y307">
        <v>2</v>
      </c>
      <c r="Z307" t="s">
        <v>58</v>
      </c>
    </row>
    <row r="308" spans="1:26" x14ac:dyDescent="0.35">
      <c r="A308" t="s">
        <v>655</v>
      </c>
      <c r="B308" s="2">
        <v>45896</v>
      </c>
      <c r="C308" t="s">
        <v>656</v>
      </c>
      <c r="D308" t="s">
        <v>108</v>
      </c>
      <c r="E308" t="s">
        <v>43</v>
      </c>
      <c r="F308">
        <v>41</v>
      </c>
      <c r="G308" t="s">
        <v>74</v>
      </c>
      <c r="H308" t="s">
        <v>31</v>
      </c>
      <c r="I308" t="s">
        <v>74</v>
      </c>
      <c r="J308" t="s">
        <v>53</v>
      </c>
      <c r="K308">
        <v>3</v>
      </c>
      <c r="L308">
        <v>4554</v>
      </c>
      <c r="M308">
        <v>0</v>
      </c>
      <c r="N308">
        <v>0</v>
      </c>
      <c r="O308">
        <v>2459.16</v>
      </c>
      <c r="P308">
        <v>402</v>
      </c>
      <c r="Q308">
        <v>16523.16</v>
      </c>
      <c r="R308" t="s">
        <v>54</v>
      </c>
      <c r="S308" t="s">
        <v>34</v>
      </c>
      <c r="T308" t="s">
        <v>76</v>
      </c>
      <c r="U308" t="s">
        <v>77</v>
      </c>
      <c r="V308" t="s">
        <v>57</v>
      </c>
      <c r="W308">
        <v>3</v>
      </c>
      <c r="X308" t="s">
        <v>38</v>
      </c>
      <c r="Y308">
        <v>3</v>
      </c>
      <c r="Z308" t="s">
        <v>91</v>
      </c>
    </row>
    <row r="309" spans="1:26" x14ac:dyDescent="0.35">
      <c r="A309" t="s">
        <v>657</v>
      </c>
      <c r="B309" s="2">
        <v>46084</v>
      </c>
      <c r="C309" t="s">
        <v>658</v>
      </c>
      <c r="D309" t="s">
        <v>73</v>
      </c>
      <c r="E309" t="s">
        <v>29</v>
      </c>
      <c r="F309">
        <v>40</v>
      </c>
      <c r="G309" t="s">
        <v>139</v>
      </c>
      <c r="H309" t="s">
        <v>31</v>
      </c>
      <c r="I309" t="s">
        <v>139</v>
      </c>
      <c r="J309" t="s">
        <v>201</v>
      </c>
      <c r="K309">
        <v>1</v>
      </c>
      <c r="L309">
        <v>15911</v>
      </c>
      <c r="M309">
        <v>0</v>
      </c>
      <c r="N309">
        <v>0</v>
      </c>
      <c r="O309">
        <v>2863.98</v>
      </c>
      <c r="P309">
        <v>246</v>
      </c>
      <c r="Q309">
        <v>19020.98</v>
      </c>
      <c r="R309" t="s">
        <v>83</v>
      </c>
      <c r="S309" t="s">
        <v>34</v>
      </c>
      <c r="T309" t="s">
        <v>103</v>
      </c>
      <c r="U309" t="s">
        <v>103</v>
      </c>
      <c r="V309" t="s">
        <v>57</v>
      </c>
      <c r="W309">
        <v>7</v>
      </c>
      <c r="X309" t="s">
        <v>47</v>
      </c>
      <c r="Y309">
        <v>3</v>
      </c>
      <c r="Z309" t="s">
        <v>39</v>
      </c>
    </row>
    <row r="310" spans="1:26" x14ac:dyDescent="0.35">
      <c r="A310" t="s">
        <v>659</v>
      </c>
      <c r="B310" s="2">
        <v>46107</v>
      </c>
      <c r="C310" t="s">
        <v>660</v>
      </c>
      <c r="D310" t="s">
        <v>42</v>
      </c>
      <c r="E310" t="s">
        <v>29</v>
      </c>
      <c r="F310">
        <v>48</v>
      </c>
      <c r="G310" t="s">
        <v>30</v>
      </c>
      <c r="H310" t="s">
        <v>31</v>
      </c>
      <c r="I310" t="s">
        <v>30</v>
      </c>
      <c r="J310" t="s">
        <v>62</v>
      </c>
      <c r="K310">
        <v>4</v>
      </c>
      <c r="L310">
        <v>43550</v>
      </c>
      <c r="M310">
        <v>10</v>
      </c>
      <c r="N310">
        <v>17420</v>
      </c>
      <c r="O310">
        <v>28220.400000000001</v>
      </c>
      <c r="P310">
        <v>291</v>
      </c>
      <c r="Q310">
        <v>185291.4</v>
      </c>
      <c r="R310" t="s">
        <v>54</v>
      </c>
      <c r="S310" t="s">
        <v>63</v>
      </c>
      <c r="T310" t="s">
        <v>103</v>
      </c>
      <c r="U310" t="s">
        <v>103</v>
      </c>
      <c r="V310" t="s">
        <v>57</v>
      </c>
      <c r="W310">
        <v>5</v>
      </c>
      <c r="X310" t="s">
        <v>38</v>
      </c>
      <c r="Y310">
        <v>2</v>
      </c>
      <c r="Z310" t="s">
        <v>39</v>
      </c>
    </row>
    <row r="311" spans="1:26" x14ac:dyDescent="0.35">
      <c r="A311" t="s">
        <v>661</v>
      </c>
      <c r="B311" s="2">
        <v>45954</v>
      </c>
      <c r="C311" t="s">
        <v>231</v>
      </c>
      <c r="D311" t="s">
        <v>61</v>
      </c>
      <c r="E311" t="s">
        <v>43</v>
      </c>
      <c r="F311">
        <v>60</v>
      </c>
      <c r="G311" t="s">
        <v>134</v>
      </c>
      <c r="H311" t="s">
        <v>31</v>
      </c>
      <c r="I311" t="s">
        <v>134</v>
      </c>
      <c r="J311" t="s">
        <v>75</v>
      </c>
      <c r="K311">
        <v>3</v>
      </c>
      <c r="L311">
        <v>22416</v>
      </c>
      <c r="M311">
        <v>0</v>
      </c>
      <c r="N311">
        <v>0</v>
      </c>
      <c r="O311">
        <v>12104.64</v>
      </c>
      <c r="P311">
        <v>410</v>
      </c>
      <c r="Q311">
        <v>79762.64</v>
      </c>
      <c r="R311" t="s">
        <v>54</v>
      </c>
      <c r="S311" t="s">
        <v>34</v>
      </c>
      <c r="T311" t="s">
        <v>55</v>
      </c>
      <c r="U311" t="s">
        <v>56</v>
      </c>
      <c r="V311" t="s">
        <v>57</v>
      </c>
      <c r="W311">
        <v>9</v>
      </c>
      <c r="X311" t="s">
        <v>47</v>
      </c>
      <c r="Y311">
        <v>3</v>
      </c>
      <c r="Z311" t="s">
        <v>47</v>
      </c>
    </row>
    <row r="312" spans="1:26" x14ac:dyDescent="0.35">
      <c r="A312" t="s">
        <v>662</v>
      </c>
      <c r="B312" s="2">
        <v>45781</v>
      </c>
      <c r="C312" t="s">
        <v>377</v>
      </c>
      <c r="D312" t="s">
        <v>28</v>
      </c>
      <c r="E312" t="s">
        <v>29</v>
      </c>
      <c r="F312">
        <v>23</v>
      </c>
      <c r="G312" t="s">
        <v>51</v>
      </c>
      <c r="H312" t="s">
        <v>52</v>
      </c>
      <c r="I312" t="s">
        <v>51</v>
      </c>
      <c r="J312" t="s">
        <v>201</v>
      </c>
      <c r="K312">
        <v>4</v>
      </c>
      <c r="L312">
        <v>29172</v>
      </c>
      <c r="M312">
        <v>15</v>
      </c>
      <c r="N312">
        <v>17503.2</v>
      </c>
      <c r="O312">
        <v>17853.259999999998</v>
      </c>
      <c r="P312">
        <v>97</v>
      </c>
      <c r="Q312">
        <v>117135.06</v>
      </c>
      <c r="R312" t="s">
        <v>54</v>
      </c>
      <c r="S312" t="s">
        <v>63</v>
      </c>
      <c r="T312" t="s">
        <v>46</v>
      </c>
      <c r="U312" t="s">
        <v>36</v>
      </c>
      <c r="V312" t="s">
        <v>37</v>
      </c>
      <c r="W312">
        <v>4</v>
      </c>
      <c r="X312" t="s">
        <v>47</v>
      </c>
      <c r="Y312">
        <v>2</v>
      </c>
      <c r="Z312" t="s">
        <v>91</v>
      </c>
    </row>
    <row r="313" spans="1:26" x14ac:dyDescent="0.35">
      <c r="A313" t="s">
        <v>663</v>
      </c>
      <c r="B313" s="2">
        <v>45863</v>
      </c>
      <c r="C313" t="s">
        <v>625</v>
      </c>
      <c r="D313" t="s">
        <v>80</v>
      </c>
      <c r="E313" t="s">
        <v>29</v>
      </c>
      <c r="F313">
        <v>35</v>
      </c>
      <c r="G313" t="s">
        <v>134</v>
      </c>
      <c r="H313" t="s">
        <v>31</v>
      </c>
      <c r="I313" t="s">
        <v>134</v>
      </c>
      <c r="J313" t="s">
        <v>32</v>
      </c>
      <c r="K313">
        <v>5</v>
      </c>
      <c r="L313">
        <v>44748</v>
      </c>
      <c r="M313">
        <v>15</v>
      </c>
      <c r="N313">
        <v>33561</v>
      </c>
      <c r="O313">
        <v>34232.22</v>
      </c>
      <c r="P313">
        <v>34</v>
      </c>
      <c r="Q313">
        <v>224445.22</v>
      </c>
      <c r="R313" t="s">
        <v>45</v>
      </c>
      <c r="S313" t="s">
        <v>63</v>
      </c>
      <c r="T313" t="s">
        <v>35</v>
      </c>
      <c r="U313" t="s">
        <v>36</v>
      </c>
      <c r="V313" t="s">
        <v>37</v>
      </c>
      <c r="W313">
        <v>1</v>
      </c>
      <c r="X313" t="s">
        <v>38</v>
      </c>
      <c r="Y313">
        <v>2</v>
      </c>
      <c r="Z313" t="s">
        <v>91</v>
      </c>
    </row>
    <row r="314" spans="1:26" x14ac:dyDescent="0.35">
      <c r="A314" t="s">
        <v>664</v>
      </c>
      <c r="B314" s="2">
        <v>45963</v>
      </c>
      <c r="C314" t="s">
        <v>665</v>
      </c>
      <c r="D314" t="s">
        <v>108</v>
      </c>
      <c r="E314" t="s">
        <v>43</v>
      </c>
      <c r="F314">
        <v>42</v>
      </c>
      <c r="G314" t="s">
        <v>99</v>
      </c>
      <c r="H314" t="s">
        <v>52</v>
      </c>
      <c r="I314" t="s">
        <v>99</v>
      </c>
      <c r="J314" t="s">
        <v>62</v>
      </c>
      <c r="K314">
        <v>5</v>
      </c>
      <c r="L314">
        <v>23381</v>
      </c>
      <c r="M314">
        <v>5</v>
      </c>
      <c r="N314">
        <v>5845.25</v>
      </c>
      <c r="O314">
        <v>19990.759999999998</v>
      </c>
      <c r="P314">
        <v>214</v>
      </c>
      <c r="Q314">
        <v>131264.51</v>
      </c>
      <c r="R314" t="s">
        <v>54</v>
      </c>
      <c r="S314" t="s">
        <v>34</v>
      </c>
      <c r="T314" t="s">
        <v>76</v>
      </c>
      <c r="U314" t="s">
        <v>77</v>
      </c>
      <c r="V314" t="s">
        <v>57</v>
      </c>
      <c r="W314">
        <v>3</v>
      </c>
      <c r="X314" t="s">
        <v>47</v>
      </c>
      <c r="Y314">
        <v>4</v>
      </c>
      <c r="Z314" t="s">
        <v>58</v>
      </c>
    </row>
    <row r="315" spans="1:26" x14ac:dyDescent="0.35">
      <c r="A315" t="s">
        <v>666</v>
      </c>
      <c r="B315" s="2">
        <v>45868</v>
      </c>
      <c r="C315" t="s">
        <v>667</v>
      </c>
      <c r="D315" t="s">
        <v>80</v>
      </c>
      <c r="E315" t="s">
        <v>29</v>
      </c>
      <c r="F315">
        <v>44</v>
      </c>
      <c r="G315" t="s">
        <v>51</v>
      </c>
      <c r="H315" t="s">
        <v>52</v>
      </c>
      <c r="I315" t="s">
        <v>51</v>
      </c>
      <c r="J315" t="s">
        <v>102</v>
      </c>
      <c r="K315">
        <v>3</v>
      </c>
      <c r="L315">
        <v>21630</v>
      </c>
      <c r="M315">
        <v>15</v>
      </c>
      <c r="N315">
        <v>9733.5</v>
      </c>
      <c r="O315">
        <v>9928.17</v>
      </c>
      <c r="P315">
        <v>379</v>
      </c>
      <c r="Q315">
        <v>65463.67</v>
      </c>
      <c r="R315" t="s">
        <v>54</v>
      </c>
      <c r="S315" t="s">
        <v>63</v>
      </c>
      <c r="T315" t="s">
        <v>46</v>
      </c>
      <c r="U315" t="s">
        <v>36</v>
      </c>
      <c r="V315" t="s">
        <v>37</v>
      </c>
      <c r="W315">
        <v>3</v>
      </c>
      <c r="X315" t="s">
        <v>47</v>
      </c>
      <c r="Y315">
        <v>2</v>
      </c>
      <c r="Z315" t="s">
        <v>91</v>
      </c>
    </row>
    <row r="316" spans="1:26" x14ac:dyDescent="0.35">
      <c r="A316" t="s">
        <v>668</v>
      </c>
      <c r="B316" s="2">
        <v>45930</v>
      </c>
      <c r="C316" t="s">
        <v>669</v>
      </c>
      <c r="D316" t="s">
        <v>50</v>
      </c>
      <c r="E316" t="s">
        <v>43</v>
      </c>
      <c r="F316">
        <v>40</v>
      </c>
      <c r="G316" t="s">
        <v>90</v>
      </c>
      <c r="H316" t="s">
        <v>31</v>
      </c>
      <c r="I316" t="s">
        <v>90</v>
      </c>
      <c r="J316" t="s">
        <v>201</v>
      </c>
      <c r="K316">
        <v>2</v>
      </c>
      <c r="L316">
        <v>41791</v>
      </c>
      <c r="M316">
        <v>20</v>
      </c>
      <c r="N316">
        <v>16716.400000000001</v>
      </c>
      <c r="O316">
        <v>12035.81</v>
      </c>
      <c r="P316">
        <v>371</v>
      </c>
      <c r="Q316">
        <v>79272.41</v>
      </c>
      <c r="R316" t="s">
        <v>45</v>
      </c>
      <c r="S316" t="s">
        <v>34</v>
      </c>
      <c r="T316" t="s">
        <v>55</v>
      </c>
      <c r="U316" t="s">
        <v>56</v>
      </c>
      <c r="V316" t="s">
        <v>57</v>
      </c>
      <c r="W316">
        <v>7</v>
      </c>
      <c r="X316" t="s">
        <v>47</v>
      </c>
      <c r="Y316">
        <v>2</v>
      </c>
      <c r="Z316" t="s">
        <v>47</v>
      </c>
    </row>
    <row r="317" spans="1:26" x14ac:dyDescent="0.35">
      <c r="A317" t="s">
        <v>670</v>
      </c>
      <c r="B317" s="2">
        <v>45794</v>
      </c>
      <c r="C317" t="s">
        <v>671</v>
      </c>
      <c r="D317" t="s">
        <v>108</v>
      </c>
      <c r="E317" t="s">
        <v>43</v>
      </c>
      <c r="F317">
        <v>40</v>
      </c>
      <c r="G317" t="s">
        <v>90</v>
      </c>
      <c r="H317" t="s">
        <v>31</v>
      </c>
      <c r="I317" t="s">
        <v>90</v>
      </c>
      <c r="J317" t="s">
        <v>150</v>
      </c>
      <c r="K317">
        <v>2</v>
      </c>
      <c r="L317">
        <v>5799</v>
      </c>
      <c r="M317">
        <v>5</v>
      </c>
      <c r="N317">
        <v>579.9</v>
      </c>
      <c r="O317">
        <v>1983.26</v>
      </c>
      <c r="P317">
        <v>221</v>
      </c>
      <c r="Q317">
        <v>13222.36</v>
      </c>
      <c r="R317" t="s">
        <v>54</v>
      </c>
      <c r="S317" t="s">
        <v>34</v>
      </c>
      <c r="T317" t="s">
        <v>55</v>
      </c>
      <c r="U317" t="s">
        <v>56</v>
      </c>
      <c r="V317" t="s">
        <v>57</v>
      </c>
      <c r="W317">
        <v>5</v>
      </c>
      <c r="X317" t="s">
        <v>38</v>
      </c>
      <c r="Y317">
        <v>1</v>
      </c>
      <c r="Z317" t="s">
        <v>47</v>
      </c>
    </row>
    <row r="318" spans="1:26" x14ac:dyDescent="0.35">
      <c r="A318" t="s">
        <v>672</v>
      </c>
      <c r="B318" s="2">
        <v>45900</v>
      </c>
      <c r="C318" t="s">
        <v>477</v>
      </c>
      <c r="D318" t="s">
        <v>61</v>
      </c>
      <c r="E318" t="s">
        <v>29</v>
      </c>
      <c r="F318">
        <v>26</v>
      </c>
      <c r="G318" t="s">
        <v>51</v>
      </c>
      <c r="H318" t="s">
        <v>52</v>
      </c>
      <c r="I318" t="s">
        <v>51</v>
      </c>
      <c r="J318" t="s">
        <v>150</v>
      </c>
      <c r="K318">
        <v>2</v>
      </c>
      <c r="L318">
        <v>23634</v>
      </c>
      <c r="M318">
        <v>5</v>
      </c>
      <c r="N318">
        <v>2363.4</v>
      </c>
      <c r="O318">
        <v>8082.83</v>
      </c>
      <c r="P318">
        <v>450</v>
      </c>
      <c r="Q318">
        <v>53437.43</v>
      </c>
      <c r="R318" t="s">
        <v>54</v>
      </c>
      <c r="S318" t="s">
        <v>63</v>
      </c>
      <c r="T318" t="s">
        <v>84</v>
      </c>
      <c r="U318" t="s">
        <v>85</v>
      </c>
      <c r="V318" t="s">
        <v>86</v>
      </c>
      <c r="W318">
        <v>9</v>
      </c>
      <c r="X318" t="s">
        <v>47</v>
      </c>
      <c r="Y318">
        <v>2</v>
      </c>
      <c r="Z318" t="s">
        <v>47</v>
      </c>
    </row>
    <row r="319" spans="1:26" x14ac:dyDescent="0.35">
      <c r="A319" t="s">
        <v>673</v>
      </c>
      <c r="B319" s="2">
        <v>45963</v>
      </c>
      <c r="C319" t="s">
        <v>674</v>
      </c>
      <c r="D319" t="s">
        <v>80</v>
      </c>
      <c r="E319" t="s">
        <v>43</v>
      </c>
      <c r="F319">
        <v>51</v>
      </c>
      <c r="G319" t="s">
        <v>139</v>
      </c>
      <c r="H319" t="s">
        <v>31</v>
      </c>
      <c r="I319" t="s">
        <v>139</v>
      </c>
      <c r="J319" t="s">
        <v>102</v>
      </c>
      <c r="K319">
        <v>3</v>
      </c>
      <c r="L319">
        <v>21565</v>
      </c>
      <c r="M319">
        <v>15</v>
      </c>
      <c r="N319">
        <v>9704.25</v>
      </c>
      <c r="O319">
        <v>9898.33</v>
      </c>
      <c r="P319">
        <v>46</v>
      </c>
      <c r="Q319">
        <v>64935.08</v>
      </c>
      <c r="R319" t="s">
        <v>83</v>
      </c>
      <c r="S319" t="s">
        <v>34</v>
      </c>
      <c r="T319" t="s">
        <v>84</v>
      </c>
      <c r="U319" t="s">
        <v>85</v>
      </c>
      <c r="V319" t="s">
        <v>86</v>
      </c>
      <c r="W319">
        <v>10</v>
      </c>
      <c r="X319" t="s">
        <v>38</v>
      </c>
      <c r="Y319">
        <v>2</v>
      </c>
      <c r="Z319" t="s">
        <v>39</v>
      </c>
    </row>
    <row r="320" spans="1:26" x14ac:dyDescent="0.35">
      <c r="A320" t="s">
        <v>675</v>
      </c>
      <c r="B320" s="2">
        <v>45870</v>
      </c>
      <c r="C320" t="s">
        <v>676</v>
      </c>
      <c r="D320" t="s">
        <v>108</v>
      </c>
      <c r="E320" t="s">
        <v>29</v>
      </c>
      <c r="F320">
        <v>49</v>
      </c>
      <c r="G320" t="s">
        <v>30</v>
      </c>
      <c r="H320" t="s">
        <v>31</v>
      </c>
      <c r="I320" t="s">
        <v>30</v>
      </c>
      <c r="J320" t="s">
        <v>32</v>
      </c>
      <c r="K320">
        <v>5</v>
      </c>
      <c r="L320">
        <v>41024</v>
      </c>
      <c r="M320">
        <v>20</v>
      </c>
      <c r="N320">
        <v>41024</v>
      </c>
      <c r="O320">
        <v>29537.279999999999</v>
      </c>
      <c r="P320">
        <v>262</v>
      </c>
      <c r="Q320">
        <v>193895.28</v>
      </c>
      <c r="R320" t="s">
        <v>33</v>
      </c>
      <c r="S320" t="s">
        <v>63</v>
      </c>
      <c r="T320" t="s">
        <v>84</v>
      </c>
      <c r="U320" t="s">
        <v>85</v>
      </c>
      <c r="V320" t="s">
        <v>86</v>
      </c>
      <c r="W320">
        <v>5</v>
      </c>
      <c r="X320" t="s">
        <v>47</v>
      </c>
      <c r="Y320">
        <v>4</v>
      </c>
      <c r="Z320" t="s">
        <v>91</v>
      </c>
    </row>
    <row r="321" spans="1:26" x14ac:dyDescent="0.35">
      <c r="A321" t="s">
        <v>677</v>
      </c>
      <c r="B321" s="2">
        <v>45881</v>
      </c>
      <c r="C321" t="s">
        <v>678</v>
      </c>
      <c r="D321" t="s">
        <v>50</v>
      </c>
      <c r="E321" t="s">
        <v>43</v>
      </c>
      <c r="F321">
        <v>37</v>
      </c>
      <c r="G321" t="s">
        <v>134</v>
      </c>
      <c r="H321" t="s">
        <v>31</v>
      </c>
      <c r="I321" t="s">
        <v>134</v>
      </c>
      <c r="J321" t="s">
        <v>32</v>
      </c>
      <c r="K321">
        <v>2</v>
      </c>
      <c r="L321">
        <v>49704</v>
      </c>
      <c r="M321">
        <v>20</v>
      </c>
      <c r="N321">
        <v>19881.599999999999</v>
      </c>
      <c r="O321">
        <v>14314.75</v>
      </c>
      <c r="P321">
        <v>174</v>
      </c>
      <c r="Q321">
        <v>94015.15</v>
      </c>
      <c r="R321" t="s">
        <v>45</v>
      </c>
      <c r="S321" t="s">
        <v>34</v>
      </c>
      <c r="T321" t="s">
        <v>84</v>
      </c>
      <c r="U321" t="s">
        <v>85</v>
      </c>
      <c r="V321" t="s">
        <v>86</v>
      </c>
      <c r="W321">
        <v>8</v>
      </c>
      <c r="X321" t="s">
        <v>47</v>
      </c>
      <c r="Y321">
        <v>3</v>
      </c>
      <c r="Z321" t="s">
        <v>91</v>
      </c>
    </row>
    <row r="322" spans="1:26" x14ac:dyDescent="0.35">
      <c r="A322" t="s">
        <v>679</v>
      </c>
      <c r="B322" s="2">
        <v>45892</v>
      </c>
      <c r="C322" t="s">
        <v>680</v>
      </c>
      <c r="D322" t="s">
        <v>108</v>
      </c>
      <c r="E322" t="s">
        <v>29</v>
      </c>
      <c r="F322">
        <v>38</v>
      </c>
      <c r="G322" t="s">
        <v>74</v>
      </c>
      <c r="H322" t="s">
        <v>31</v>
      </c>
      <c r="I322" t="s">
        <v>74</v>
      </c>
      <c r="J322" t="s">
        <v>125</v>
      </c>
      <c r="K322">
        <v>1</v>
      </c>
      <c r="L322">
        <v>7179</v>
      </c>
      <c r="M322">
        <v>15</v>
      </c>
      <c r="N322">
        <v>1076.8499999999999</v>
      </c>
      <c r="O322">
        <v>1098.3900000000001</v>
      </c>
      <c r="P322">
        <v>459</v>
      </c>
      <c r="Q322">
        <v>7659.54</v>
      </c>
      <c r="R322" t="s">
        <v>33</v>
      </c>
      <c r="S322" t="s">
        <v>34</v>
      </c>
      <c r="T322" t="s">
        <v>35</v>
      </c>
      <c r="U322" t="s">
        <v>36</v>
      </c>
      <c r="V322" t="s">
        <v>37</v>
      </c>
      <c r="W322">
        <v>7</v>
      </c>
      <c r="X322" t="s">
        <v>38</v>
      </c>
      <c r="Y322">
        <v>5</v>
      </c>
      <c r="Z322" t="s">
        <v>91</v>
      </c>
    </row>
    <row r="323" spans="1:26" x14ac:dyDescent="0.35">
      <c r="A323" t="s">
        <v>681</v>
      </c>
      <c r="B323" s="2">
        <v>45796</v>
      </c>
      <c r="C323" t="s">
        <v>682</v>
      </c>
      <c r="D323" t="s">
        <v>61</v>
      </c>
      <c r="E323" t="s">
        <v>43</v>
      </c>
      <c r="F323">
        <v>55</v>
      </c>
      <c r="G323" t="s">
        <v>90</v>
      </c>
      <c r="H323" t="s">
        <v>31</v>
      </c>
      <c r="I323" t="s">
        <v>90</v>
      </c>
      <c r="J323" t="s">
        <v>53</v>
      </c>
      <c r="K323">
        <v>1</v>
      </c>
      <c r="L323">
        <v>48043</v>
      </c>
      <c r="M323">
        <v>5</v>
      </c>
      <c r="N323">
        <v>2402.15</v>
      </c>
      <c r="O323">
        <v>8215.35</v>
      </c>
      <c r="P323">
        <v>151</v>
      </c>
      <c r="Q323">
        <v>54007.199999999997</v>
      </c>
      <c r="R323" t="s">
        <v>54</v>
      </c>
      <c r="S323" t="s">
        <v>63</v>
      </c>
      <c r="T323" t="s">
        <v>95</v>
      </c>
      <c r="U323" t="s">
        <v>96</v>
      </c>
      <c r="V323" t="s">
        <v>57</v>
      </c>
      <c r="W323">
        <v>3</v>
      </c>
      <c r="X323" t="s">
        <v>38</v>
      </c>
      <c r="Y323">
        <v>3</v>
      </c>
      <c r="Z323" t="s">
        <v>91</v>
      </c>
    </row>
    <row r="324" spans="1:26" x14ac:dyDescent="0.35">
      <c r="A324" t="s">
        <v>683</v>
      </c>
      <c r="B324" s="2">
        <v>45922</v>
      </c>
      <c r="C324" t="s">
        <v>684</v>
      </c>
      <c r="D324" t="s">
        <v>50</v>
      </c>
      <c r="E324" t="s">
        <v>43</v>
      </c>
      <c r="F324">
        <v>49</v>
      </c>
      <c r="G324" t="s">
        <v>51</v>
      </c>
      <c r="H324" t="s">
        <v>52</v>
      </c>
      <c r="I324" t="s">
        <v>51</v>
      </c>
      <c r="J324" t="s">
        <v>150</v>
      </c>
      <c r="K324">
        <v>5</v>
      </c>
      <c r="L324">
        <v>49415</v>
      </c>
      <c r="M324">
        <v>0</v>
      </c>
      <c r="N324">
        <v>0</v>
      </c>
      <c r="O324">
        <v>44473.5</v>
      </c>
      <c r="P324">
        <v>97</v>
      </c>
      <c r="Q324">
        <v>291645.5</v>
      </c>
      <c r="R324" t="s">
        <v>83</v>
      </c>
      <c r="S324" t="s">
        <v>34</v>
      </c>
      <c r="T324" t="s">
        <v>70</v>
      </c>
      <c r="U324" t="s">
        <v>56</v>
      </c>
      <c r="V324" t="s">
        <v>57</v>
      </c>
      <c r="W324">
        <v>3</v>
      </c>
      <c r="X324" t="s">
        <v>47</v>
      </c>
      <c r="Y324">
        <v>2</v>
      </c>
      <c r="Z324" t="s">
        <v>58</v>
      </c>
    </row>
    <row r="325" spans="1:26" x14ac:dyDescent="0.35">
      <c r="A325" t="s">
        <v>685</v>
      </c>
      <c r="B325" s="2">
        <v>46018</v>
      </c>
      <c r="C325" t="s">
        <v>686</v>
      </c>
      <c r="D325" t="s">
        <v>66</v>
      </c>
      <c r="E325" t="s">
        <v>43</v>
      </c>
      <c r="F325">
        <v>34</v>
      </c>
      <c r="G325" t="s">
        <v>94</v>
      </c>
      <c r="H325" t="s">
        <v>31</v>
      </c>
      <c r="I325" t="s">
        <v>94</v>
      </c>
      <c r="J325" t="s">
        <v>201</v>
      </c>
      <c r="K325">
        <v>3</v>
      </c>
      <c r="L325">
        <v>19786</v>
      </c>
      <c r="M325">
        <v>10</v>
      </c>
      <c r="N325">
        <v>5935.8</v>
      </c>
      <c r="O325">
        <v>9616</v>
      </c>
      <c r="P325">
        <v>78</v>
      </c>
      <c r="Q325">
        <v>63116.2</v>
      </c>
      <c r="R325" t="s">
        <v>33</v>
      </c>
      <c r="S325" t="s">
        <v>34</v>
      </c>
      <c r="T325" t="s">
        <v>35</v>
      </c>
      <c r="U325" t="s">
        <v>36</v>
      </c>
      <c r="V325" t="s">
        <v>37</v>
      </c>
      <c r="W325">
        <v>1</v>
      </c>
      <c r="X325" t="s">
        <v>38</v>
      </c>
      <c r="Y325">
        <v>4</v>
      </c>
      <c r="Z325" t="s">
        <v>39</v>
      </c>
    </row>
    <row r="326" spans="1:26" x14ac:dyDescent="0.35">
      <c r="A326" t="s">
        <v>687</v>
      </c>
      <c r="B326" s="2">
        <v>45970</v>
      </c>
      <c r="C326" t="s">
        <v>330</v>
      </c>
      <c r="D326" t="s">
        <v>89</v>
      </c>
      <c r="E326" t="s">
        <v>29</v>
      </c>
      <c r="F326">
        <v>26</v>
      </c>
      <c r="G326" t="s">
        <v>44</v>
      </c>
      <c r="H326" t="s">
        <v>31</v>
      </c>
      <c r="I326" t="s">
        <v>44</v>
      </c>
      <c r="J326" t="s">
        <v>53</v>
      </c>
      <c r="K326">
        <v>5</v>
      </c>
      <c r="L326">
        <v>30964</v>
      </c>
      <c r="M326">
        <v>20</v>
      </c>
      <c r="N326">
        <v>30964</v>
      </c>
      <c r="O326">
        <v>22294.080000000002</v>
      </c>
      <c r="P326">
        <v>420</v>
      </c>
      <c r="Q326">
        <v>146570.07999999999</v>
      </c>
      <c r="R326" t="s">
        <v>33</v>
      </c>
      <c r="S326" t="s">
        <v>34</v>
      </c>
      <c r="T326" t="s">
        <v>55</v>
      </c>
      <c r="U326" t="s">
        <v>56</v>
      </c>
      <c r="V326" t="s">
        <v>57</v>
      </c>
      <c r="W326">
        <v>7</v>
      </c>
      <c r="X326" t="s">
        <v>38</v>
      </c>
      <c r="Y326">
        <v>4</v>
      </c>
      <c r="Z326" t="s">
        <v>47</v>
      </c>
    </row>
    <row r="327" spans="1:26" x14ac:dyDescent="0.35">
      <c r="A327" t="s">
        <v>688</v>
      </c>
      <c r="B327" s="2">
        <v>46103</v>
      </c>
      <c r="C327" t="s">
        <v>182</v>
      </c>
      <c r="D327" t="s">
        <v>89</v>
      </c>
      <c r="E327" t="s">
        <v>29</v>
      </c>
      <c r="F327">
        <v>58</v>
      </c>
      <c r="G327" t="s">
        <v>30</v>
      </c>
      <c r="H327" t="s">
        <v>31</v>
      </c>
      <c r="I327" t="s">
        <v>30</v>
      </c>
      <c r="J327" t="s">
        <v>112</v>
      </c>
      <c r="K327">
        <v>4</v>
      </c>
      <c r="L327">
        <v>49969</v>
      </c>
      <c r="M327">
        <v>5</v>
      </c>
      <c r="N327">
        <v>9993.7999999999993</v>
      </c>
      <c r="O327">
        <v>34178.800000000003</v>
      </c>
      <c r="P327">
        <v>218</v>
      </c>
      <c r="Q327">
        <v>224279</v>
      </c>
      <c r="R327" t="s">
        <v>83</v>
      </c>
      <c r="S327" t="s">
        <v>34</v>
      </c>
      <c r="T327" t="s">
        <v>46</v>
      </c>
      <c r="U327" t="s">
        <v>36</v>
      </c>
      <c r="V327" t="s">
        <v>37</v>
      </c>
      <c r="W327">
        <v>9</v>
      </c>
      <c r="X327" t="s">
        <v>47</v>
      </c>
      <c r="Y327">
        <v>1</v>
      </c>
      <c r="Z327" t="s">
        <v>39</v>
      </c>
    </row>
    <row r="328" spans="1:26" x14ac:dyDescent="0.35">
      <c r="A328" t="s">
        <v>689</v>
      </c>
      <c r="B328" s="2">
        <v>46101</v>
      </c>
      <c r="C328" t="s">
        <v>690</v>
      </c>
      <c r="D328" t="s">
        <v>42</v>
      </c>
      <c r="E328" t="s">
        <v>43</v>
      </c>
      <c r="F328">
        <v>33</v>
      </c>
      <c r="G328" t="s">
        <v>99</v>
      </c>
      <c r="H328" t="s">
        <v>52</v>
      </c>
      <c r="I328" t="s">
        <v>99</v>
      </c>
      <c r="J328" t="s">
        <v>32</v>
      </c>
      <c r="K328">
        <v>2</v>
      </c>
      <c r="L328">
        <v>42028</v>
      </c>
      <c r="M328">
        <v>15</v>
      </c>
      <c r="N328">
        <v>12608.4</v>
      </c>
      <c r="O328">
        <v>12860.57</v>
      </c>
      <c r="P328">
        <v>190</v>
      </c>
      <c r="Q328">
        <v>84498.17</v>
      </c>
      <c r="R328" t="s">
        <v>54</v>
      </c>
      <c r="S328" t="s">
        <v>34</v>
      </c>
      <c r="T328" t="s">
        <v>55</v>
      </c>
      <c r="U328" t="s">
        <v>56</v>
      </c>
      <c r="V328" t="s">
        <v>57</v>
      </c>
      <c r="W328">
        <v>7</v>
      </c>
      <c r="X328" t="s">
        <v>47</v>
      </c>
      <c r="Y328">
        <v>2</v>
      </c>
      <c r="Z328" t="s">
        <v>58</v>
      </c>
    </row>
    <row r="329" spans="1:26" x14ac:dyDescent="0.35">
      <c r="A329" t="s">
        <v>691</v>
      </c>
      <c r="B329" s="2">
        <v>45869</v>
      </c>
      <c r="C329" t="s">
        <v>627</v>
      </c>
      <c r="D329" t="s">
        <v>28</v>
      </c>
      <c r="E329" t="s">
        <v>29</v>
      </c>
      <c r="F329">
        <v>59</v>
      </c>
      <c r="G329" t="s">
        <v>30</v>
      </c>
      <c r="H329" t="s">
        <v>31</v>
      </c>
      <c r="I329" t="s">
        <v>30</v>
      </c>
      <c r="J329" t="s">
        <v>112</v>
      </c>
      <c r="K329">
        <v>3</v>
      </c>
      <c r="L329">
        <v>40430</v>
      </c>
      <c r="M329">
        <v>20</v>
      </c>
      <c r="N329">
        <v>24258</v>
      </c>
      <c r="O329">
        <v>17465.759999999998</v>
      </c>
      <c r="P329">
        <v>15</v>
      </c>
      <c r="Q329">
        <v>114512.76</v>
      </c>
      <c r="R329" t="s">
        <v>33</v>
      </c>
      <c r="S329" t="s">
        <v>34</v>
      </c>
      <c r="T329" t="s">
        <v>84</v>
      </c>
      <c r="U329" t="s">
        <v>85</v>
      </c>
      <c r="V329" t="s">
        <v>86</v>
      </c>
      <c r="W329">
        <v>6</v>
      </c>
      <c r="X329" t="s">
        <v>38</v>
      </c>
      <c r="Y329">
        <v>4</v>
      </c>
      <c r="Z329" t="s">
        <v>91</v>
      </c>
    </row>
    <row r="330" spans="1:26" x14ac:dyDescent="0.35">
      <c r="A330" t="s">
        <v>692</v>
      </c>
      <c r="B330" s="2">
        <v>46006</v>
      </c>
      <c r="C330" t="s">
        <v>693</v>
      </c>
      <c r="D330" t="s">
        <v>61</v>
      </c>
      <c r="E330" t="s">
        <v>29</v>
      </c>
      <c r="F330">
        <v>60</v>
      </c>
      <c r="G330" t="s">
        <v>44</v>
      </c>
      <c r="H330" t="s">
        <v>31</v>
      </c>
      <c r="I330" t="s">
        <v>44</v>
      </c>
      <c r="J330" t="s">
        <v>150</v>
      </c>
      <c r="K330">
        <v>5</v>
      </c>
      <c r="L330">
        <v>34114</v>
      </c>
      <c r="M330">
        <v>0</v>
      </c>
      <c r="N330">
        <v>0</v>
      </c>
      <c r="O330">
        <v>30702.6</v>
      </c>
      <c r="P330">
        <v>3</v>
      </c>
      <c r="Q330">
        <v>201275.6</v>
      </c>
      <c r="R330" t="s">
        <v>45</v>
      </c>
      <c r="S330" t="s">
        <v>63</v>
      </c>
      <c r="T330" t="s">
        <v>84</v>
      </c>
      <c r="U330" t="s">
        <v>85</v>
      </c>
      <c r="V330" t="s">
        <v>86</v>
      </c>
      <c r="W330">
        <v>7</v>
      </c>
      <c r="X330" t="s">
        <v>47</v>
      </c>
      <c r="Y330">
        <v>1</v>
      </c>
      <c r="Z330" t="s">
        <v>47</v>
      </c>
    </row>
    <row r="331" spans="1:26" x14ac:dyDescent="0.35">
      <c r="A331" t="s">
        <v>694</v>
      </c>
      <c r="B331" s="2">
        <v>46044</v>
      </c>
      <c r="C331" t="s">
        <v>695</v>
      </c>
      <c r="D331" t="s">
        <v>73</v>
      </c>
      <c r="E331" t="s">
        <v>43</v>
      </c>
      <c r="F331">
        <v>20</v>
      </c>
      <c r="G331" t="s">
        <v>67</v>
      </c>
      <c r="H331" t="s">
        <v>68</v>
      </c>
      <c r="I331" t="s">
        <v>67</v>
      </c>
      <c r="J331" t="s">
        <v>75</v>
      </c>
      <c r="K331">
        <v>2</v>
      </c>
      <c r="L331">
        <v>23052</v>
      </c>
      <c r="M331">
        <v>20</v>
      </c>
      <c r="N331">
        <v>9220.7999999999993</v>
      </c>
      <c r="O331">
        <v>6638.98</v>
      </c>
      <c r="P331">
        <v>141</v>
      </c>
      <c r="Q331">
        <v>43663.18</v>
      </c>
      <c r="R331" t="s">
        <v>54</v>
      </c>
      <c r="S331" t="s">
        <v>34</v>
      </c>
      <c r="T331" t="s">
        <v>35</v>
      </c>
      <c r="U331" t="s">
        <v>36</v>
      </c>
      <c r="V331" t="s">
        <v>37</v>
      </c>
      <c r="W331">
        <v>2</v>
      </c>
      <c r="X331" t="s">
        <v>38</v>
      </c>
      <c r="Y331">
        <v>4</v>
      </c>
      <c r="Z331" t="s">
        <v>39</v>
      </c>
    </row>
    <row r="332" spans="1:26" x14ac:dyDescent="0.35">
      <c r="A332" t="s">
        <v>696</v>
      </c>
      <c r="B332" s="2">
        <v>45831</v>
      </c>
      <c r="C332" t="s">
        <v>697</v>
      </c>
      <c r="D332" t="s">
        <v>42</v>
      </c>
      <c r="E332" t="s">
        <v>43</v>
      </c>
      <c r="F332">
        <v>30</v>
      </c>
      <c r="G332" t="s">
        <v>94</v>
      </c>
      <c r="H332" t="s">
        <v>31</v>
      </c>
      <c r="I332" t="s">
        <v>94</v>
      </c>
      <c r="J332" t="s">
        <v>62</v>
      </c>
      <c r="K332">
        <v>5</v>
      </c>
      <c r="L332">
        <v>26141</v>
      </c>
      <c r="M332">
        <v>0</v>
      </c>
      <c r="N332">
        <v>0</v>
      </c>
      <c r="O332">
        <v>23526.9</v>
      </c>
      <c r="P332">
        <v>51</v>
      </c>
      <c r="Q332">
        <v>154282.9</v>
      </c>
      <c r="R332" t="s">
        <v>83</v>
      </c>
      <c r="S332" t="s">
        <v>63</v>
      </c>
      <c r="T332" t="s">
        <v>103</v>
      </c>
      <c r="U332" t="s">
        <v>103</v>
      </c>
      <c r="V332" t="s">
        <v>57</v>
      </c>
      <c r="W332">
        <v>10</v>
      </c>
      <c r="X332" t="s">
        <v>38</v>
      </c>
      <c r="Y332">
        <v>1</v>
      </c>
      <c r="Z332" t="s">
        <v>39</v>
      </c>
    </row>
    <row r="333" spans="1:26" x14ac:dyDescent="0.35">
      <c r="A333" t="s">
        <v>698</v>
      </c>
      <c r="B333" s="2">
        <v>46027</v>
      </c>
      <c r="C333" t="s">
        <v>342</v>
      </c>
      <c r="D333" t="s">
        <v>111</v>
      </c>
      <c r="E333" t="s">
        <v>43</v>
      </c>
      <c r="F333">
        <v>23</v>
      </c>
      <c r="G333" t="s">
        <v>90</v>
      </c>
      <c r="H333" t="s">
        <v>31</v>
      </c>
      <c r="I333" t="s">
        <v>90</v>
      </c>
      <c r="J333" t="s">
        <v>32</v>
      </c>
      <c r="K333">
        <v>3</v>
      </c>
      <c r="L333">
        <v>3051</v>
      </c>
      <c r="M333">
        <v>15</v>
      </c>
      <c r="N333">
        <v>1372.95</v>
      </c>
      <c r="O333">
        <v>1400.41</v>
      </c>
      <c r="P333">
        <v>107</v>
      </c>
      <c r="Q333">
        <v>9287.4599999999991</v>
      </c>
      <c r="R333" t="s">
        <v>45</v>
      </c>
      <c r="S333" t="s">
        <v>63</v>
      </c>
      <c r="T333" t="s">
        <v>95</v>
      </c>
      <c r="U333" t="s">
        <v>96</v>
      </c>
      <c r="V333" t="s">
        <v>57</v>
      </c>
      <c r="W333">
        <v>7</v>
      </c>
      <c r="X333" t="s">
        <v>38</v>
      </c>
      <c r="Y333">
        <v>5</v>
      </c>
      <c r="Z333" t="s">
        <v>91</v>
      </c>
    </row>
    <row r="334" spans="1:26" x14ac:dyDescent="0.35">
      <c r="A334" t="s">
        <v>699</v>
      </c>
      <c r="B334" s="2">
        <v>45925</v>
      </c>
      <c r="C334" t="s">
        <v>700</v>
      </c>
      <c r="D334" t="s">
        <v>28</v>
      </c>
      <c r="E334" t="s">
        <v>29</v>
      </c>
      <c r="F334">
        <v>27</v>
      </c>
      <c r="G334" t="s">
        <v>94</v>
      </c>
      <c r="H334" t="s">
        <v>31</v>
      </c>
      <c r="I334" t="s">
        <v>94</v>
      </c>
      <c r="J334" t="s">
        <v>32</v>
      </c>
      <c r="K334">
        <v>1</v>
      </c>
      <c r="L334">
        <v>48655</v>
      </c>
      <c r="M334">
        <v>0</v>
      </c>
      <c r="N334">
        <v>0</v>
      </c>
      <c r="O334">
        <v>8757.9</v>
      </c>
      <c r="P334">
        <v>391</v>
      </c>
      <c r="Q334">
        <v>57803.9</v>
      </c>
      <c r="R334" t="s">
        <v>83</v>
      </c>
      <c r="S334" t="s">
        <v>63</v>
      </c>
      <c r="T334" t="s">
        <v>70</v>
      </c>
      <c r="U334" t="s">
        <v>56</v>
      </c>
      <c r="V334" t="s">
        <v>57</v>
      </c>
      <c r="W334">
        <v>1</v>
      </c>
      <c r="X334" t="s">
        <v>38</v>
      </c>
      <c r="Y334">
        <v>3</v>
      </c>
      <c r="Z334" t="s">
        <v>58</v>
      </c>
    </row>
    <row r="335" spans="1:26" x14ac:dyDescent="0.35">
      <c r="A335" t="s">
        <v>701</v>
      </c>
      <c r="B335" s="2">
        <v>45834</v>
      </c>
      <c r="C335" t="s">
        <v>702</v>
      </c>
      <c r="D335" t="s">
        <v>111</v>
      </c>
      <c r="E335" t="s">
        <v>29</v>
      </c>
      <c r="F335">
        <v>57</v>
      </c>
      <c r="G335" t="s">
        <v>90</v>
      </c>
      <c r="H335" t="s">
        <v>31</v>
      </c>
      <c r="I335" t="s">
        <v>90</v>
      </c>
      <c r="J335" t="s">
        <v>150</v>
      </c>
      <c r="K335">
        <v>4</v>
      </c>
      <c r="L335">
        <v>1414</v>
      </c>
      <c r="M335">
        <v>20</v>
      </c>
      <c r="N335">
        <v>1131.2</v>
      </c>
      <c r="O335">
        <v>814.46</v>
      </c>
      <c r="P335">
        <v>128</v>
      </c>
      <c r="Q335">
        <v>5467.26</v>
      </c>
      <c r="R335" t="s">
        <v>54</v>
      </c>
      <c r="S335" t="s">
        <v>34</v>
      </c>
      <c r="T335" t="s">
        <v>46</v>
      </c>
      <c r="U335" t="s">
        <v>36</v>
      </c>
      <c r="V335" t="s">
        <v>37</v>
      </c>
      <c r="W335">
        <v>10</v>
      </c>
      <c r="X335" t="s">
        <v>38</v>
      </c>
      <c r="Y335">
        <v>3</v>
      </c>
      <c r="Z335" t="s">
        <v>47</v>
      </c>
    </row>
    <row r="336" spans="1:26" x14ac:dyDescent="0.35">
      <c r="A336" t="s">
        <v>703</v>
      </c>
      <c r="B336" s="2">
        <v>45763</v>
      </c>
      <c r="C336" t="s">
        <v>187</v>
      </c>
      <c r="D336" t="s">
        <v>50</v>
      </c>
      <c r="E336" t="s">
        <v>29</v>
      </c>
      <c r="F336">
        <v>53</v>
      </c>
      <c r="G336" t="s">
        <v>44</v>
      </c>
      <c r="H336" t="s">
        <v>31</v>
      </c>
      <c r="I336" t="s">
        <v>44</v>
      </c>
      <c r="J336" t="s">
        <v>62</v>
      </c>
      <c r="K336">
        <v>2</v>
      </c>
      <c r="L336">
        <v>48474</v>
      </c>
      <c r="M336">
        <v>10</v>
      </c>
      <c r="N336">
        <v>9694.7999999999993</v>
      </c>
      <c r="O336">
        <v>15705.58</v>
      </c>
      <c r="P336">
        <v>419</v>
      </c>
      <c r="Q336">
        <v>103377.78</v>
      </c>
      <c r="R336" t="s">
        <v>45</v>
      </c>
      <c r="S336" t="s">
        <v>63</v>
      </c>
      <c r="T336" t="s">
        <v>84</v>
      </c>
      <c r="U336" t="s">
        <v>85</v>
      </c>
      <c r="V336" t="s">
        <v>86</v>
      </c>
      <c r="W336">
        <v>6</v>
      </c>
      <c r="X336" t="s">
        <v>47</v>
      </c>
      <c r="Y336">
        <v>3</v>
      </c>
      <c r="Z336" t="s">
        <v>39</v>
      </c>
    </row>
    <row r="337" spans="1:26" x14ac:dyDescent="0.35">
      <c r="A337" t="s">
        <v>704</v>
      </c>
      <c r="B337" s="2">
        <v>46111</v>
      </c>
      <c r="C337" t="s">
        <v>279</v>
      </c>
      <c r="D337" t="s">
        <v>73</v>
      </c>
      <c r="E337" t="s">
        <v>29</v>
      </c>
      <c r="F337">
        <v>60</v>
      </c>
      <c r="G337" t="s">
        <v>94</v>
      </c>
      <c r="H337" t="s">
        <v>31</v>
      </c>
      <c r="I337" t="s">
        <v>94</v>
      </c>
      <c r="J337" t="s">
        <v>62</v>
      </c>
      <c r="K337">
        <v>2</v>
      </c>
      <c r="L337">
        <v>4505</v>
      </c>
      <c r="M337">
        <v>15</v>
      </c>
      <c r="N337">
        <v>1351.5</v>
      </c>
      <c r="O337">
        <v>1378.53</v>
      </c>
      <c r="P337">
        <v>135</v>
      </c>
      <c r="Q337">
        <v>9172.0300000000007</v>
      </c>
      <c r="R337" t="s">
        <v>45</v>
      </c>
      <c r="S337" t="s">
        <v>63</v>
      </c>
      <c r="T337" t="s">
        <v>55</v>
      </c>
      <c r="U337" t="s">
        <v>56</v>
      </c>
      <c r="V337" t="s">
        <v>57</v>
      </c>
      <c r="W337">
        <v>8</v>
      </c>
      <c r="X337" t="s">
        <v>38</v>
      </c>
      <c r="Y337">
        <v>1</v>
      </c>
      <c r="Z337" t="s">
        <v>47</v>
      </c>
    </row>
    <row r="338" spans="1:26" x14ac:dyDescent="0.35">
      <c r="A338" t="s">
        <v>705</v>
      </c>
      <c r="B338" s="2">
        <v>46020</v>
      </c>
      <c r="C338" t="s">
        <v>706</v>
      </c>
      <c r="D338" t="s">
        <v>42</v>
      </c>
      <c r="E338" t="s">
        <v>43</v>
      </c>
      <c r="F338">
        <v>35</v>
      </c>
      <c r="G338" t="s">
        <v>90</v>
      </c>
      <c r="H338" t="s">
        <v>31</v>
      </c>
      <c r="I338" t="s">
        <v>90</v>
      </c>
      <c r="J338" t="s">
        <v>32</v>
      </c>
      <c r="K338">
        <v>2</v>
      </c>
      <c r="L338">
        <v>24276</v>
      </c>
      <c r="M338">
        <v>0</v>
      </c>
      <c r="N338">
        <v>0</v>
      </c>
      <c r="O338">
        <v>8739.36</v>
      </c>
      <c r="P338">
        <v>242</v>
      </c>
      <c r="Q338">
        <v>57533.36</v>
      </c>
      <c r="R338" t="s">
        <v>83</v>
      </c>
      <c r="S338" t="s">
        <v>34</v>
      </c>
      <c r="T338" t="s">
        <v>35</v>
      </c>
      <c r="U338" t="s">
        <v>36</v>
      </c>
      <c r="V338" t="s">
        <v>37</v>
      </c>
      <c r="W338">
        <v>5</v>
      </c>
      <c r="X338" t="s">
        <v>47</v>
      </c>
      <c r="Y338">
        <v>3</v>
      </c>
      <c r="Z338" t="s">
        <v>91</v>
      </c>
    </row>
    <row r="339" spans="1:26" x14ac:dyDescent="0.35">
      <c r="A339" t="s">
        <v>707</v>
      </c>
      <c r="B339" s="2">
        <v>45886</v>
      </c>
      <c r="C339" t="s">
        <v>568</v>
      </c>
      <c r="D339" t="s">
        <v>89</v>
      </c>
      <c r="E339" t="s">
        <v>43</v>
      </c>
      <c r="F339">
        <v>60</v>
      </c>
      <c r="G339" t="s">
        <v>51</v>
      </c>
      <c r="H339" t="s">
        <v>52</v>
      </c>
      <c r="I339" t="s">
        <v>51</v>
      </c>
      <c r="J339" t="s">
        <v>32</v>
      </c>
      <c r="K339">
        <v>3</v>
      </c>
      <c r="L339">
        <v>2724</v>
      </c>
      <c r="M339">
        <v>15</v>
      </c>
      <c r="N339">
        <v>1225.8</v>
      </c>
      <c r="O339">
        <v>1250.32</v>
      </c>
      <c r="P339">
        <v>21</v>
      </c>
      <c r="Q339">
        <v>8217.52</v>
      </c>
      <c r="R339" t="s">
        <v>45</v>
      </c>
      <c r="S339" t="s">
        <v>34</v>
      </c>
      <c r="T339" t="s">
        <v>84</v>
      </c>
      <c r="U339" t="s">
        <v>85</v>
      </c>
      <c r="V339" t="s">
        <v>86</v>
      </c>
      <c r="W339">
        <v>2</v>
      </c>
      <c r="X339" t="s">
        <v>47</v>
      </c>
      <c r="Y339">
        <v>2</v>
      </c>
      <c r="Z339" t="s">
        <v>39</v>
      </c>
    </row>
    <row r="340" spans="1:26" x14ac:dyDescent="0.35">
      <c r="A340" t="s">
        <v>708</v>
      </c>
      <c r="B340" s="2">
        <v>46019</v>
      </c>
      <c r="C340" t="s">
        <v>709</v>
      </c>
      <c r="D340" t="s">
        <v>66</v>
      </c>
      <c r="E340" t="s">
        <v>29</v>
      </c>
      <c r="F340">
        <v>36</v>
      </c>
      <c r="G340" t="s">
        <v>30</v>
      </c>
      <c r="H340" t="s">
        <v>31</v>
      </c>
      <c r="I340" t="s">
        <v>30</v>
      </c>
      <c r="J340" t="s">
        <v>125</v>
      </c>
      <c r="K340">
        <v>4</v>
      </c>
      <c r="L340">
        <v>37327</v>
      </c>
      <c r="M340">
        <v>15</v>
      </c>
      <c r="N340">
        <v>22396.2</v>
      </c>
      <c r="O340">
        <v>22844.12</v>
      </c>
      <c r="P340">
        <v>36</v>
      </c>
      <c r="Q340">
        <v>149791.92000000001</v>
      </c>
      <c r="R340" t="s">
        <v>83</v>
      </c>
      <c r="S340" t="s">
        <v>63</v>
      </c>
      <c r="T340" t="s">
        <v>95</v>
      </c>
      <c r="U340" t="s">
        <v>96</v>
      </c>
      <c r="V340" t="s">
        <v>57</v>
      </c>
      <c r="W340">
        <v>10</v>
      </c>
      <c r="X340" t="s">
        <v>38</v>
      </c>
      <c r="Y340">
        <v>4</v>
      </c>
      <c r="Z340" t="s">
        <v>47</v>
      </c>
    </row>
    <row r="341" spans="1:26" x14ac:dyDescent="0.35">
      <c r="A341" t="s">
        <v>710</v>
      </c>
      <c r="B341" s="2">
        <v>46072</v>
      </c>
      <c r="C341" t="s">
        <v>711</v>
      </c>
      <c r="D341" t="s">
        <v>108</v>
      </c>
      <c r="E341" t="s">
        <v>29</v>
      </c>
      <c r="F341">
        <v>28</v>
      </c>
      <c r="G341" t="s">
        <v>90</v>
      </c>
      <c r="H341" t="s">
        <v>31</v>
      </c>
      <c r="I341" t="s">
        <v>90</v>
      </c>
      <c r="J341" t="s">
        <v>112</v>
      </c>
      <c r="K341">
        <v>5</v>
      </c>
      <c r="L341">
        <v>26465</v>
      </c>
      <c r="M341">
        <v>5</v>
      </c>
      <c r="N341">
        <v>6616.25</v>
      </c>
      <c r="O341">
        <v>22627.58</v>
      </c>
      <c r="P341">
        <v>473</v>
      </c>
      <c r="Q341">
        <v>148809.32999999999</v>
      </c>
      <c r="R341" t="s">
        <v>33</v>
      </c>
      <c r="S341" t="s">
        <v>63</v>
      </c>
      <c r="T341" t="s">
        <v>35</v>
      </c>
      <c r="U341" t="s">
        <v>36</v>
      </c>
      <c r="V341" t="s">
        <v>37</v>
      </c>
      <c r="W341">
        <v>1</v>
      </c>
      <c r="X341" t="s">
        <v>38</v>
      </c>
      <c r="Y341">
        <v>5</v>
      </c>
      <c r="Z341" t="s">
        <v>58</v>
      </c>
    </row>
    <row r="342" spans="1:26" x14ac:dyDescent="0.35">
      <c r="A342" t="s">
        <v>712</v>
      </c>
      <c r="B342" s="2">
        <v>46104</v>
      </c>
      <c r="C342" t="s">
        <v>713</v>
      </c>
      <c r="D342" t="s">
        <v>50</v>
      </c>
      <c r="E342" t="s">
        <v>43</v>
      </c>
      <c r="F342">
        <v>37</v>
      </c>
      <c r="G342" t="s">
        <v>67</v>
      </c>
      <c r="H342" t="s">
        <v>68</v>
      </c>
      <c r="I342" t="s">
        <v>67</v>
      </c>
      <c r="J342" t="s">
        <v>69</v>
      </c>
      <c r="K342">
        <v>2</v>
      </c>
      <c r="L342">
        <v>27129</v>
      </c>
      <c r="M342">
        <v>15</v>
      </c>
      <c r="N342">
        <v>8138.7</v>
      </c>
      <c r="O342">
        <v>8301.4699999999993</v>
      </c>
      <c r="P342">
        <v>47</v>
      </c>
      <c r="Q342">
        <v>54467.77</v>
      </c>
      <c r="R342" t="s">
        <v>83</v>
      </c>
      <c r="S342" t="s">
        <v>34</v>
      </c>
      <c r="T342" t="s">
        <v>95</v>
      </c>
      <c r="U342" t="s">
        <v>96</v>
      </c>
      <c r="V342" t="s">
        <v>57</v>
      </c>
      <c r="W342">
        <v>3</v>
      </c>
      <c r="X342" t="s">
        <v>38</v>
      </c>
      <c r="Y342">
        <v>4</v>
      </c>
      <c r="Z342" t="s">
        <v>58</v>
      </c>
    </row>
    <row r="343" spans="1:26" x14ac:dyDescent="0.35">
      <c r="A343" t="s">
        <v>714</v>
      </c>
      <c r="B343" s="2">
        <v>45848</v>
      </c>
      <c r="C343" t="s">
        <v>715</v>
      </c>
      <c r="D343" t="s">
        <v>111</v>
      </c>
      <c r="E343" t="s">
        <v>43</v>
      </c>
      <c r="F343">
        <v>44</v>
      </c>
      <c r="G343" t="s">
        <v>134</v>
      </c>
      <c r="H343" t="s">
        <v>31</v>
      </c>
      <c r="I343" t="s">
        <v>134</v>
      </c>
      <c r="J343" t="s">
        <v>69</v>
      </c>
      <c r="K343">
        <v>2</v>
      </c>
      <c r="L343">
        <v>37005</v>
      </c>
      <c r="M343">
        <v>0</v>
      </c>
      <c r="N343">
        <v>0</v>
      </c>
      <c r="O343">
        <v>13321.8</v>
      </c>
      <c r="P343">
        <v>458</v>
      </c>
      <c r="Q343">
        <v>87789.8</v>
      </c>
      <c r="R343" t="s">
        <v>33</v>
      </c>
      <c r="S343" t="s">
        <v>34</v>
      </c>
      <c r="T343" t="s">
        <v>35</v>
      </c>
      <c r="U343" t="s">
        <v>36</v>
      </c>
      <c r="V343" t="s">
        <v>37</v>
      </c>
      <c r="W343">
        <v>8</v>
      </c>
      <c r="X343" t="s">
        <v>47</v>
      </c>
      <c r="Y343">
        <v>4</v>
      </c>
      <c r="Z343" t="s">
        <v>47</v>
      </c>
    </row>
    <row r="344" spans="1:26" x14ac:dyDescent="0.35">
      <c r="A344" t="s">
        <v>716</v>
      </c>
      <c r="B344" s="2">
        <v>45820</v>
      </c>
      <c r="C344" t="s">
        <v>342</v>
      </c>
      <c r="D344" t="s">
        <v>61</v>
      </c>
      <c r="E344" t="s">
        <v>29</v>
      </c>
      <c r="F344">
        <v>36</v>
      </c>
      <c r="G344" t="s">
        <v>30</v>
      </c>
      <c r="H344" t="s">
        <v>31</v>
      </c>
      <c r="I344" t="s">
        <v>30</v>
      </c>
      <c r="J344" t="s">
        <v>75</v>
      </c>
      <c r="K344">
        <v>1</v>
      </c>
      <c r="L344">
        <v>42523</v>
      </c>
      <c r="M344">
        <v>10</v>
      </c>
      <c r="N344">
        <v>4252.3</v>
      </c>
      <c r="O344">
        <v>6888.73</v>
      </c>
      <c r="P344">
        <v>150</v>
      </c>
      <c r="Q344">
        <v>45309.43</v>
      </c>
      <c r="R344" t="s">
        <v>33</v>
      </c>
      <c r="S344" t="s">
        <v>34</v>
      </c>
      <c r="T344" t="s">
        <v>76</v>
      </c>
      <c r="U344" t="s">
        <v>77</v>
      </c>
      <c r="V344" t="s">
        <v>57</v>
      </c>
      <c r="W344">
        <v>9</v>
      </c>
      <c r="X344" t="s">
        <v>47</v>
      </c>
      <c r="Y344">
        <v>2</v>
      </c>
      <c r="Z344" t="s">
        <v>58</v>
      </c>
    </row>
    <row r="345" spans="1:26" x14ac:dyDescent="0.35">
      <c r="A345" t="s">
        <v>717</v>
      </c>
      <c r="B345" s="2">
        <v>46118</v>
      </c>
      <c r="C345" t="s">
        <v>101</v>
      </c>
      <c r="D345" t="s">
        <v>28</v>
      </c>
      <c r="E345" t="s">
        <v>43</v>
      </c>
      <c r="F345">
        <v>45</v>
      </c>
      <c r="G345" t="s">
        <v>44</v>
      </c>
      <c r="H345" t="s">
        <v>31</v>
      </c>
      <c r="I345" t="s">
        <v>44</v>
      </c>
      <c r="J345" t="s">
        <v>62</v>
      </c>
      <c r="K345">
        <v>4</v>
      </c>
      <c r="L345">
        <v>20804</v>
      </c>
      <c r="M345">
        <v>0</v>
      </c>
      <c r="N345">
        <v>0</v>
      </c>
      <c r="O345">
        <v>14978.88</v>
      </c>
      <c r="P345">
        <v>308</v>
      </c>
      <c r="Q345">
        <v>98502.88</v>
      </c>
      <c r="R345" t="s">
        <v>54</v>
      </c>
      <c r="S345" t="s">
        <v>34</v>
      </c>
      <c r="T345" t="s">
        <v>70</v>
      </c>
      <c r="U345" t="s">
        <v>56</v>
      </c>
      <c r="V345" t="s">
        <v>57</v>
      </c>
      <c r="W345">
        <v>4</v>
      </c>
      <c r="X345" t="s">
        <v>38</v>
      </c>
      <c r="Y345">
        <v>1</v>
      </c>
      <c r="Z345" t="s">
        <v>47</v>
      </c>
    </row>
    <row r="346" spans="1:26" x14ac:dyDescent="0.35">
      <c r="A346" t="s">
        <v>718</v>
      </c>
      <c r="B346" s="2">
        <v>46038</v>
      </c>
      <c r="C346" t="s">
        <v>719</v>
      </c>
      <c r="D346" t="s">
        <v>73</v>
      </c>
      <c r="E346" t="s">
        <v>43</v>
      </c>
      <c r="F346">
        <v>28</v>
      </c>
      <c r="G346" t="s">
        <v>90</v>
      </c>
      <c r="H346" t="s">
        <v>31</v>
      </c>
      <c r="I346" t="s">
        <v>90</v>
      </c>
      <c r="J346" t="s">
        <v>53</v>
      </c>
      <c r="K346">
        <v>1</v>
      </c>
      <c r="L346">
        <v>15992</v>
      </c>
      <c r="M346">
        <v>5</v>
      </c>
      <c r="N346">
        <v>799.6</v>
      </c>
      <c r="O346">
        <v>2734.63</v>
      </c>
      <c r="P346">
        <v>229</v>
      </c>
      <c r="Q346">
        <v>18156.03</v>
      </c>
      <c r="R346" t="s">
        <v>83</v>
      </c>
      <c r="S346" t="s">
        <v>63</v>
      </c>
      <c r="T346" t="s">
        <v>46</v>
      </c>
      <c r="U346" t="s">
        <v>36</v>
      </c>
      <c r="V346" t="s">
        <v>37</v>
      </c>
      <c r="W346">
        <v>9</v>
      </c>
      <c r="X346" t="s">
        <v>38</v>
      </c>
      <c r="Y346">
        <v>5</v>
      </c>
      <c r="Z346" t="s">
        <v>58</v>
      </c>
    </row>
    <row r="347" spans="1:26" x14ac:dyDescent="0.35">
      <c r="A347" t="s">
        <v>720</v>
      </c>
      <c r="B347" s="2">
        <v>46045</v>
      </c>
      <c r="C347" t="s">
        <v>82</v>
      </c>
      <c r="D347" t="s">
        <v>89</v>
      </c>
      <c r="E347" t="s">
        <v>43</v>
      </c>
      <c r="F347">
        <v>25</v>
      </c>
      <c r="G347" t="s">
        <v>51</v>
      </c>
      <c r="H347" t="s">
        <v>52</v>
      </c>
      <c r="I347" t="s">
        <v>51</v>
      </c>
      <c r="J347" t="s">
        <v>53</v>
      </c>
      <c r="K347">
        <v>5</v>
      </c>
      <c r="L347">
        <v>11797</v>
      </c>
      <c r="M347">
        <v>0</v>
      </c>
      <c r="N347">
        <v>0</v>
      </c>
      <c r="O347">
        <v>10617.3</v>
      </c>
      <c r="P347">
        <v>45</v>
      </c>
      <c r="Q347">
        <v>69647.3</v>
      </c>
      <c r="R347" t="s">
        <v>54</v>
      </c>
      <c r="S347" t="s">
        <v>63</v>
      </c>
      <c r="T347" t="s">
        <v>35</v>
      </c>
      <c r="U347" t="s">
        <v>36</v>
      </c>
      <c r="V347" t="s">
        <v>37</v>
      </c>
      <c r="W347">
        <v>3</v>
      </c>
      <c r="X347" t="s">
        <v>38</v>
      </c>
      <c r="Y347">
        <v>4</v>
      </c>
      <c r="Z347" t="s">
        <v>39</v>
      </c>
    </row>
    <row r="348" spans="1:26" x14ac:dyDescent="0.35">
      <c r="A348" t="s">
        <v>721</v>
      </c>
      <c r="B348" s="2">
        <v>45766</v>
      </c>
      <c r="C348" t="s">
        <v>722</v>
      </c>
      <c r="D348" t="s">
        <v>111</v>
      </c>
      <c r="E348" t="s">
        <v>43</v>
      </c>
      <c r="F348">
        <v>27</v>
      </c>
      <c r="G348" t="s">
        <v>67</v>
      </c>
      <c r="H348" t="s">
        <v>68</v>
      </c>
      <c r="I348" t="s">
        <v>67</v>
      </c>
      <c r="J348" t="s">
        <v>201</v>
      </c>
      <c r="K348">
        <v>1</v>
      </c>
      <c r="L348">
        <v>46166</v>
      </c>
      <c r="M348">
        <v>15</v>
      </c>
      <c r="N348">
        <v>6924.9</v>
      </c>
      <c r="O348">
        <v>7063.4</v>
      </c>
      <c r="P348">
        <v>461</v>
      </c>
      <c r="Q348">
        <v>46765.5</v>
      </c>
      <c r="R348" t="s">
        <v>54</v>
      </c>
      <c r="S348" t="s">
        <v>34</v>
      </c>
      <c r="T348" t="s">
        <v>46</v>
      </c>
      <c r="U348" t="s">
        <v>36</v>
      </c>
      <c r="V348" t="s">
        <v>37</v>
      </c>
      <c r="W348">
        <v>10</v>
      </c>
      <c r="X348" t="s">
        <v>47</v>
      </c>
      <c r="Y348">
        <v>5</v>
      </c>
      <c r="Z348" t="s">
        <v>47</v>
      </c>
    </row>
    <row r="349" spans="1:26" x14ac:dyDescent="0.35">
      <c r="A349" t="s">
        <v>723</v>
      </c>
      <c r="B349" s="2">
        <v>45763</v>
      </c>
      <c r="C349" t="s">
        <v>724</v>
      </c>
      <c r="D349" t="s">
        <v>50</v>
      </c>
      <c r="E349" t="s">
        <v>29</v>
      </c>
      <c r="F349">
        <v>37</v>
      </c>
      <c r="G349" t="s">
        <v>90</v>
      </c>
      <c r="H349" t="s">
        <v>31</v>
      </c>
      <c r="I349" t="s">
        <v>90</v>
      </c>
      <c r="J349" t="s">
        <v>53</v>
      </c>
      <c r="K349">
        <v>1</v>
      </c>
      <c r="L349">
        <v>36991</v>
      </c>
      <c r="M349">
        <v>10</v>
      </c>
      <c r="N349">
        <v>3699.1</v>
      </c>
      <c r="O349">
        <v>5992.54</v>
      </c>
      <c r="P349">
        <v>357</v>
      </c>
      <c r="Q349">
        <v>39641.440000000002</v>
      </c>
      <c r="R349" t="s">
        <v>54</v>
      </c>
      <c r="S349" t="s">
        <v>63</v>
      </c>
      <c r="T349" t="s">
        <v>103</v>
      </c>
      <c r="U349" t="s">
        <v>103</v>
      </c>
      <c r="V349" t="s">
        <v>57</v>
      </c>
      <c r="W349">
        <v>1</v>
      </c>
      <c r="X349" t="s">
        <v>38</v>
      </c>
      <c r="Y349">
        <v>3</v>
      </c>
      <c r="Z349" t="s">
        <v>39</v>
      </c>
    </row>
    <row r="350" spans="1:26" x14ac:dyDescent="0.35">
      <c r="A350" t="s">
        <v>725</v>
      </c>
      <c r="B350" s="2">
        <v>45862</v>
      </c>
      <c r="C350" t="s">
        <v>526</v>
      </c>
      <c r="D350" t="s">
        <v>73</v>
      </c>
      <c r="E350" t="s">
        <v>29</v>
      </c>
      <c r="F350">
        <v>30</v>
      </c>
      <c r="G350" t="s">
        <v>51</v>
      </c>
      <c r="H350" t="s">
        <v>52</v>
      </c>
      <c r="I350" t="s">
        <v>51</v>
      </c>
      <c r="J350" t="s">
        <v>150</v>
      </c>
      <c r="K350">
        <v>4</v>
      </c>
      <c r="L350">
        <v>28780</v>
      </c>
      <c r="M350">
        <v>15</v>
      </c>
      <c r="N350">
        <v>17268</v>
      </c>
      <c r="O350">
        <v>17613.36</v>
      </c>
      <c r="P350">
        <v>127</v>
      </c>
      <c r="Q350">
        <v>115592.36</v>
      </c>
      <c r="R350" t="s">
        <v>83</v>
      </c>
      <c r="S350" t="s">
        <v>63</v>
      </c>
      <c r="T350" t="s">
        <v>70</v>
      </c>
      <c r="U350" t="s">
        <v>56</v>
      </c>
      <c r="V350" t="s">
        <v>57</v>
      </c>
      <c r="W350">
        <v>6</v>
      </c>
      <c r="X350" t="s">
        <v>47</v>
      </c>
      <c r="Y350">
        <v>3</v>
      </c>
      <c r="Z350" t="s">
        <v>39</v>
      </c>
    </row>
    <row r="351" spans="1:26" x14ac:dyDescent="0.35">
      <c r="A351" t="s">
        <v>726</v>
      </c>
      <c r="B351" s="2">
        <v>45832</v>
      </c>
      <c r="C351" t="s">
        <v>631</v>
      </c>
      <c r="D351" t="s">
        <v>50</v>
      </c>
      <c r="E351" t="s">
        <v>29</v>
      </c>
      <c r="F351">
        <v>54</v>
      </c>
      <c r="G351" t="s">
        <v>94</v>
      </c>
      <c r="H351" t="s">
        <v>31</v>
      </c>
      <c r="I351" t="s">
        <v>94</v>
      </c>
      <c r="J351" t="s">
        <v>75</v>
      </c>
      <c r="K351">
        <v>4</v>
      </c>
      <c r="L351">
        <v>18388</v>
      </c>
      <c r="M351">
        <v>20</v>
      </c>
      <c r="N351">
        <v>14710.4</v>
      </c>
      <c r="O351">
        <v>10591.49</v>
      </c>
      <c r="P351">
        <v>469</v>
      </c>
      <c r="Q351">
        <v>69902.09</v>
      </c>
      <c r="R351" t="s">
        <v>83</v>
      </c>
      <c r="S351" t="s">
        <v>63</v>
      </c>
      <c r="T351" t="s">
        <v>35</v>
      </c>
      <c r="U351" t="s">
        <v>36</v>
      </c>
      <c r="V351" t="s">
        <v>37</v>
      </c>
      <c r="W351">
        <v>4</v>
      </c>
      <c r="X351" t="s">
        <v>47</v>
      </c>
      <c r="Y351">
        <v>4</v>
      </c>
      <c r="Z351" t="s">
        <v>91</v>
      </c>
    </row>
    <row r="352" spans="1:26" x14ac:dyDescent="0.35">
      <c r="A352" t="s">
        <v>727</v>
      </c>
      <c r="B352" s="2">
        <v>46108</v>
      </c>
      <c r="C352" t="s">
        <v>728</v>
      </c>
      <c r="D352" t="s">
        <v>111</v>
      </c>
      <c r="E352" t="s">
        <v>43</v>
      </c>
      <c r="F352">
        <v>50</v>
      </c>
      <c r="G352" t="s">
        <v>44</v>
      </c>
      <c r="H352" t="s">
        <v>31</v>
      </c>
      <c r="I352" t="s">
        <v>44</v>
      </c>
      <c r="J352" t="s">
        <v>53</v>
      </c>
      <c r="K352">
        <v>4</v>
      </c>
      <c r="L352">
        <v>31950</v>
      </c>
      <c r="M352">
        <v>0</v>
      </c>
      <c r="N352">
        <v>0</v>
      </c>
      <c r="O352">
        <v>23004</v>
      </c>
      <c r="P352">
        <v>50</v>
      </c>
      <c r="Q352">
        <v>150854</v>
      </c>
      <c r="R352" t="s">
        <v>83</v>
      </c>
      <c r="S352" t="s">
        <v>34</v>
      </c>
      <c r="T352" t="s">
        <v>35</v>
      </c>
      <c r="U352" t="s">
        <v>36</v>
      </c>
      <c r="V352" t="s">
        <v>37</v>
      </c>
      <c r="W352">
        <v>6</v>
      </c>
      <c r="X352" t="s">
        <v>38</v>
      </c>
      <c r="Y352">
        <v>4</v>
      </c>
      <c r="Z352" t="s">
        <v>58</v>
      </c>
    </row>
    <row r="353" spans="1:26" x14ac:dyDescent="0.35">
      <c r="A353" t="s">
        <v>729</v>
      </c>
      <c r="B353" s="2">
        <v>46025</v>
      </c>
      <c r="C353" t="s">
        <v>730</v>
      </c>
      <c r="D353" t="s">
        <v>111</v>
      </c>
      <c r="E353" t="s">
        <v>29</v>
      </c>
      <c r="F353">
        <v>38</v>
      </c>
      <c r="G353" t="s">
        <v>44</v>
      </c>
      <c r="H353" t="s">
        <v>31</v>
      </c>
      <c r="I353" t="s">
        <v>44</v>
      </c>
      <c r="J353" t="s">
        <v>75</v>
      </c>
      <c r="K353">
        <v>1</v>
      </c>
      <c r="L353">
        <v>35608</v>
      </c>
      <c r="M353">
        <v>20</v>
      </c>
      <c r="N353">
        <v>7121.6</v>
      </c>
      <c r="O353">
        <v>5127.55</v>
      </c>
      <c r="P353">
        <v>412</v>
      </c>
      <c r="Q353">
        <v>34025.949999999997</v>
      </c>
      <c r="R353" t="s">
        <v>83</v>
      </c>
      <c r="S353" t="s">
        <v>63</v>
      </c>
      <c r="T353" t="s">
        <v>70</v>
      </c>
      <c r="U353" t="s">
        <v>56</v>
      </c>
      <c r="V353" t="s">
        <v>57</v>
      </c>
      <c r="W353">
        <v>10</v>
      </c>
      <c r="X353" t="s">
        <v>47</v>
      </c>
      <c r="Y353">
        <v>2</v>
      </c>
      <c r="Z353" t="s">
        <v>91</v>
      </c>
    </row>
    <row r="354" spans="1:26" x14ac:dyDescent="0.35">
      <c r="A354" t="s">
        <v>731</v>
      </c>
      <c r="B354" s="2">
        <v>45910</v>
      </c>
      <c r="C354" t="s">
        <v>138</v>
      </c>
      <c r="D354" t="s">
        <v>42</v>
      </c>
      <c r="E354" t="s">
        <v>29</v>
      </c>
      <c r="F354">
        <v>56</v>
      </c>
      <c r="G354" t="s">
        <v>30</v>
      </c>
      <c r="H354" t="s">
        <v>31</v>
      </c>
      <c r="I354" t="s">
        <v>30</v>
      </c>
      <c r="J354" t="s">
        <v>102</v>
      </c>
      <c r="K354">
        <v>5</v>
      </c>
      <c r="L354">
        <v>23093</v>
      </c>
      <c r="M354">
        <v>0</v>
      </c>
      <c r="N354">
        <v>0</v>
      </c>
      <c r="O354">
        <v>20783.7</v>
      </c>
      <c r="P354">
        <v>59</v>
      </c>
      <c r="Q354">
        <v>136307.70000000001</v>
      </c>
      <c r="R354" t="s">
        <v>45</v>
      </c>
      <c r="S354" t="s">
        <v>63</v>
      </c>
      <c r="T354" t="s">
        <v>76</v>
      </c>
      <c r="U354" t="s">
        <v>77</v>
      </c>
      <c r="V354" t="s">
        <v>57</v>
      </c>
      <c r="W354">
        <v>6</v>
      </c>
      <c r="X354" t="s">
        <v>38</v>
      </c>
      <c r="Y354">
        <v>2</v>
      </c>
      <c r="Z354" t="s">
        <v>58</v>
      </c>
    </row>
    <row r="355" spans="1:26" x14ac:dyDescent="0.35">
      <c r="A355" t="s">
        <v>732</v>
      </c>
      <c r="B355" s="2">
        <v>45986</v>
      </c>
      <c r="C355" t="s">
        <v>455</v>
      </c>
      <c r="D355" t="s">
        <v>42</v>
      </c>
      <c r="E355" t="s">
        <v>43</v>
      </c>
      <c r="F355">
        <v>54</v>
      </c>
      <c r="G355" t="s">
        <v>90</v>
      </c>
      <c r="H355" t="s">
        <v>31</v>
      </c>
      <c r="I355" t="s">
        <v>90</v>
      </c>
      <c r="J355" t="s">
        <v>102</v>
      </c>
      <c r="K355">
        <v>4</v>
      </c>
      <c r="L355">
        <v>27882</v>
      </c>
      <c r="M355">
        <v>10</v>
      </c>
      <c r="N355">
        <v>11152.8</v>
      </c>
      <c r="O355">
        <v>18067.54</v>
      </c>
      <c r="P355">
        <v>288</v>
      </c>
      <c r="Q355">
        <v>118730.74</v>
      </c>
      <c r="R355" t="s">
        <v>33</v>
      </c>
      <c r="S355" t="s">
        <v>63</v>
      </c>
      <c r="T355" t="s">
        <v>35</v>
      </c>
      <c r="U355" t="s">
        <v>36</v>
      </c>
      <c r="V355" t="s">
        <v>37</v>
      </c>
      <c r="W355">
        <v>7</v>
      </c>
      <c r="X355" t="s">
        <v>47</v>
      </c>
      <c r="Y355">
        <v>1</v>
      </c>
      <c r="Z355" t="s">
        <v>47</v>
      </c>
    </row>
    <row r="356" spans="1:26" x14ac:dyDescent="0.35">
      <c r="A356" t="s">
        <v>733</v>
      </c>
      <c r="B356" s="2">
        <v>46059</v>
      </c>
      <c r="C356" t="s">
        <v>734</v>
      </c>
      <c r="D356" t="s">
        <v>61</v>
      </c>
      <c r="E356" t="s">
        <v>43</v>
      </c>
      <c r="F356">
        <v>39</v>
      </c>
      <c r="G356" t="s">
        <v>134</v>
      </c>
      <c r="H356" t="s">
        <v>31</v>
      </c>
      <c r="I356" t="s">
        <v>134</v>
      </c>
      <c r="J356" t="s">
        <v>150</v>
      </c>
      <c r="K356">
        <v>2</v>
      </c>
      <c r="L356">
        <v>44930</v>
      </c>
      <c r="M356">
        <v>10</v>
      </c>
      <c r="N356">
        <v>8986</v>
      </c>
      <c r="O356">
        <v>14557.32</v>
      </c>
      <c r="P356">
        <v>262</v>
      </c>
      <c r="Q356">
        <v>95693.32</v>
      </c>
      <c r="R356" t="s">
        <v>54</v>
      </c>
      <c r="S356" t="s">
        <v>34</v>
      </c>
      <c r="T356" t="s">
        <v>46</v>
      </c>
      <c r="U356" t="s">
        <v>36</v>
      </c>
      <c r="V356" t="s">
        <v>37</v>
      </c>
      <c r="W356">
        <v>4</v>
      </c>
      <c r="X356" t="s">
        <v>38</v>
      </c>
      <c r="Y356">
        <v>1</v>
      </c>
      <c r="Z356" t="s">
        <v>91</v>
      </c>
    </row>
    <row r="357" spans="1:26" x14ac:dyDescent="0.35">
      <c r="A357" t="s">
        <v>735</v>
      </c>
      <c r="B357" s="2">
        <v>46010</v>
      </c>
      <c r="C357" t="s">
        <v>305</v>
      </c>
      <c r="D357" t="s">
        <v>42</v>
      </c>
      <c r="E357" t="s">
        <v>43</v>
      </c>
      <c r="F357">
        <v>51</v>
      </c>
      <c r="G357" t="s">
        <v>139</v>
      </c>
      <c r="H357" t="s">
        <v>31</v>
      </c>
      <c r="I357" t="s">
        <v>139</v>
      </c>
      <c r="J357" t="s">
        <v>53</v>
      </c>
      <c r="K357">
        <v>2</v>
      </c>
      <c r="L357">
        <v>32991</v>
      </c>
      <c r="M357">
        <v>5</v>
      </c>
      <c r="N357">
        <v>3299.1</v>
      </c>
      <c r="O357">
        <v>11282.92</v>
      </c>
      <c r="P357">
        <v>307</v>
      </c>
      <c r="Q357">
        <v>74272.820000000007</v>
      </c>
      <c r="R357" t="s">
        <v>54</v>
      </c>
      <c r="S357" t="s">
        <v>63</v>
      </c>
      <c r="T357" t="s">
        <v>35</v>
      </c>
      <c r="U357" t="s">
        <v>36</v>
      </c>
      <c r="V357" t="s">
        <v>37</v>
      </c>
      <c r="W357">
        <v>6</v>
      </c>
      <c r="X357" t="s">
        <v>47</v>
      </c>
      <c r="Y357">
        <v>4</v>
      </c>
      <c r="Z357" t="s">
        <v>47</v>
      </c>
    </row>
    <row r="358" spans="1:26" x14ac:dyDescent="0.35">
      <c r="A358" t="s">
        <v>736</v>
      </c>
      <c r="B358" s="2">
        <v>46051</v>
      </c>
      <c r="C358" t="s">
        <v>332</v>
      </c>
      <c r="D358" t="s">
        <v>108</v>
      </c>
      <c r="E358" t="s">
        <v>43</v>
      </c>
      <c r="F358">
        <v>41</v>
      </c>
      <c r="G358" t="s">
        <v>44</v>
      </c>
      <c r="H358" t="s">
        <v>31</v>
      </c>
      <c r="I358" t="s">
        <v>44</v>
      </c>
      <c r="J358" t="s">
        <v>69</v>
      </c>
      <c r="K358">
        <v>5</v>
      </c>
      <c r="L358">
        <v>45961</v>
      </c>
      <c r="M358">
        <v>15</v>
      </c>
      <c r="N358">
        <v>34470.75</v>
      </c>
      <c r="O358">
        <v>35160.17</v>
      </c>
      <c r="P358">
        <v>329</v>
      </c>
      <c r="Q358">
        <v>230823.42</v>
      </c>
      <c r="R358" t="s">
        <v>54</v>
      </c>
      <c r="S358" t="s">
        <v>34</v>
      </c>
      <c r="T358" t="s">
        <v>84</v>
      </c>
      <c r="U358" t="s">
        <v>85</v>
      </c>
      <c r="V358" t="s">
        <v>86</v>
      </c>
      <c r="W358">
        <v>10</v>
      </c>
      <c r="X358" t="s">
        <v>47</v>
      </c>
      <c r="Y358">
        <v>1</v>
      </c>
      <c r="Z358" t="s">
        <v>58</v>
      </c>
    </row>
    <row r="359" spans="1:26" x14ac:dyDescent="0.35">
      <c r="A359" t="s">
        <v>737</v>
      </c>
      <c r="B359" s="2">
        <v>45907</v>
      </c>
      <c r="C359" t="s">
        <v>738</v>
      </c>
      <c r="D359" t="s">
        <v>28</v>
      </c>
      <c r="E359" t="s">
        <v>43</v>
      </c>
      <c r="F359">
        <v>35</v>
      </c>
      <c r="G359" t="s">
        <v>90</v>
      </c>
      <c r="H359" t="s">
        <v>31</v>
      </c>
      <c r="I359" t="s">
        <v>90</v>
      </c>
      <c r="J359" t="s">
        <v>69</v>
      </c>
      <c r="K359">
        <v>1</v>
      </c>
      <c r="L359">
        <v>31904</v>
      </c>
      <c r="M359">
        <v>5</v>
      </c>
      <c r="N359">
        <v>1595.2</v>
      </c>
      <c r="O359">
        <v>5455.58</v>
      </c>
      <c r="P359">
        <v>374</v>
      </c>
      <c r="Q359">
        <v>36138.379999999997</v>
      </c>
      <c r="R359" t="s">
        <v>54</v>
      </c>
      <c r="S359" t="s">
        <v>63</v>
      </c>
      <c r="T359" t="s">
        <v>84</v>
      </c>
      <c r="U359" t="s">
        <v>85</v>
      </c>
      <c r="V359" t="s">
        <v>86</v>
      </c>
      <c r="W359">
        <v>6</v>
      </c>
      <c r="X359" t="s">
        <v>47</v>
      </c>
      <c r="Y359">
        <v>3</v>
      </c>
      <c r="Z359" t="s">
        <v>47</v>
      </c>
    </row>
    <row r="360" spans="1:26" x14ac:dyDescent="0.35">
      <c r="A360" t="s">
        <v>739</v>
      </c>
      <c r="B360" s="2">
        <v>46081</v>
      </c>
      <c r="C360" t="s">
        <v>740</v>
      </c>
      <c r="D360" t="s">
        <v>108</v>
      </c>
      <c r="E360" t="s">
        <v>43</v>
      </c>
      <c r="F360">
        <v>46</v>
      </c>
      <c r="G360" t="s">
        <v>134</v>
      </c>
      <c r="H360" t="s">
        <v>31</v>
      </c>
      <c r="I360" t="s">
        <v>134</v>
      </c>
      <c r="J360" t="s">
        <v>125</v>
      </c>
      <c r="K360">
        <v>1</v>
      </c>
      <c r="L360">
        <v>33120</v>
      </c>
      <c r="M360">
        <v>0</v>
      </c>
      <c r="N360">
        <v>0</v>
      </c>
      <c r="O360">
        <v>5961.6</v>
      </c>
      <c r="P360">
        <v>154</v>
      </c>
      <c r="Q360">
        <v>39235.599999999999</v>
      </c>
      <c r="R360" t="s">
        <v>83</v>
      </c>
      <c r="S360" t="s">
        <v>63</v>
      </c>
      <c r="T360" t="s">
        <v>84</v>
      </c>
      <c r="U360" t="s">
        <v>85</v>
      </c>
      <c r="V360" t="s">
        <v>86</v>
      </c>
      <c r="W360">
        <v>2</v>
      </c>
      <c r="X360" t="s">
        <v>47</v>
      </c>
      <c r="Y360">
        <v>4</v>
      </c>
      <c r="Z360" t="s">
        <v>58</v>
      </c>
    </row>
    <row r="361" spans="1:26" x14ac:dyDescent="0.35">
      <c r="A361" t="s">
        <v>741</v>
      </c>
      <c r="B361" s="2">
        <v>45899</v>
      </c>
      <c r="C361" t="s">
        <v>742</v>
      </c>
      <c r="D361" t="s">
        <v>61</v>
      </c>
      <c r="E361" t="s">
        <v>43</v>
      </c>
      <c r="F361">
        <v>47</v>
      </c>
      <c r="G361" t="s">
        <v>44</v>
      </c>
      <c r="H361" t="s">
        <v>31</v>
      </c>
      <c r="I361" t="s">
        <v>44</v>
      </c>
      <c r="J361" t="s">
        <v>75</v>
      </c>
      <c r="K361">
        <v>2</v>
      </c>
      <c r="L361">
        <v>39261</v>
      </c>
      <c r="M361">
        <v>0</v>
      </c>
      <c r="N361">
        <v>0</v>
      </c>
      <c r="O361">
        <v>14133.96</v>
      </c>
      <c r="P361">
        <v>437</v>
      </c>
      <c r="Q361">
        <v>93092.96</v>
      </c>
      <c r="R361" t="s">
        <v>54</v>
      </c>
      <c r="S361" t="s">
        <v>63</v>
      </c>
      <c r="T361" t="s">
        <v>84</v>
      </c>
      <c r="U361" t="s">
        <v>85</v>
      </c>
      <c r="V361" t="s">
        <v>86</v>
      </c>
      <c r="W361">
        <v>8</v>
      </c>
      <c r="X361" t="s">
        <v>47</v>
      </c>
      <c r="Y361">
        <v>1</v>
      </c>
      <c r="Z361" t="s">
        <v>47</v>
      </c>
    </row>
    <row r="362" spans="1:26" x14ac:dyDescent="0.35">
      <c r="A362" t="s">
        <v>743</v>
      </c>
      <c r="B362" s="2">
        <v>45990</v>
      </c>
      <c r="C362" t="s">
        <v>744</v>
      </c>
      <c r="D362" t="s">
        <v>80</v>
      </c>
      <c r="E362" t="s">
        <v>43</v>
      </c>
      <c r="F362">
        <v>56</v>
      </c>
      <c r="G362" t="s">
        <v>67</v>
      </c>
      <c r="H362" t="s">
        <v>68</v>
      </c>
      <c r="I362" t="s">
        <v>67</v>
      </c>
      <c r="J362" t="s">
        <v>53</v>
      </c>
      <c r="K362">
        <v>4</v>
      </c>
      <c r="L362">
        <v>20027</v>
      </c>
      <c r="M362">
        <v>10</v>
      </c>
      <c r="N362">
        <v>8010.8</v>
      </c>
      <c r="O362">
        <v>12977.5</v>
      </c>
      <c r="P362">
        <v>0</v>
      </c>
      <c r="Q362">
        <v>85074.7</v>
      </c>
      <c r="R362" t="s">
        <v>45</v>
      </c>
      <c r="S362" t="s">
        <v>63</v>
      </c>
      <c r="T362" t="s">
        <v>103</v>
      </c>
      <c r="U362" t="s">
        <v>103</v>
      </c>
      <c r="V362" t="s">
        <v>57</v>
      </c>
      <c r="W362">
        <v>1</v>
      </c>
      <c r="X362" t="s">
        <v>38</v>
      </c>
      <c r="Y362">
        <v>5</v>
      </c>
      <c r="Z362" t="s">
        <v>91</v>
      </c>
    </row>
    <row r="363" spans="1:26" x14ac:dyDescent="0.35">
      <c r="A363" t="s">
        <v>745</v>
      </c>
      <c r="B363" s="2">
        <v>45877</v>
      </c>
      <c r="C363" t="s">
        <v>746</v>
      </c>
      <c r="D363" t="s">
        <v>66</v>
      </c>
      <c r="E363" t="s">
        <v>29</v>
      </c>
      <c r="F363">
        <v>33</v>
      </c>
      <c r="G363" t="s">
        <v>139</v>
      </c>
      <c r="H363" t="s">
        <v>31</v>
      </c>
      <c r="I363" t="s">
        <v>139</v>
      </c>
      <c r="J363" t="s">
        <v>69</v>
      </c>
      <c r="K363">
        <v>2</v>
      </c>
      <c r="L363">
        <v>29124</v>
      </c>
      <c r="M363">
        <v>0</v>
      </c>
      <c r="N363">
        <v>0</v>
      </c>
      <c r="O363">
        <v>10484.64</v>
      </c>
      <c r="P363">
        <v>260</v>
      </c>
      <c r="Q363">
        <v>68992.639999999999</v>
      </c>
      <c r="R363" t="s">
        <v>33</v>
      </c>
      <c r="S363" t="s">
        <v>63</v>
      </c>
      <c r="T363" t="s">
        <v>103</v>
      </c>
      <c r="U363" t="s">
        <v>103</v>
      </c>
      <c r="V363" t="s">
        <v>57</v>
      </c>
      <c r="W363">
        <v>8</v>
      </c>
      <c r="X363" t="s">
        <v>38</v>
      </c>
      <c r="Y363">
        <v>5</v>
      </c>
      <c r="Z363" t="s">
        <v>58</v>
      </c>
    </row>
    <row r="364" spans="1:26" x14ac:dyDescent="0.35">
      <c r="A364" t="s">
        <v>747</v>
      </c>
      <c r="B364" s="2">
        <v>46029</v>
      </c>
      <c r="C364" t="s">
        <v>748</v>
      </c>
      <c r="D364" t="s">
        <v>89</v>
      </c>
      <c r="E364" t="s">
        <v>29</v>
      </c>
      <c r="F364">
        <v>24</v>
      </c>
      <c r="G364" t="s">
        <v>67</v>
      </c>
      <c r="H364" t="s">
        <v>68</v>
      </c>
      <c r="I364" t="s">
        <v>67</v>
      </c>
      <c r="J364" t="s">
        <v>150</v>
      </c>
      <c r="K364">
        <v>3</v>
      </c>
      <c r="L364">
        <v>34423</v>
      </c>
      <c r="M364">
        <v>10</v>
      </c>
      <c r="N364">
        <v>10326.9</v>
      </c>
      <c r="O364">
        <v>16729.580000000002</v>
      </c>
      <c r="P364">
        <v>223</v>
      </c>
      <c r="Q364">
        <v>109894.68</v>
      </c>
      <c r="R364" t="s">
        <v>83</v>
      </c>
      <c r="S364" t="s">
        <v>34</v>
      </c>
      <c r="T364" t="s">
        <v>95</v>
      </c>
      <c r="U364" t="s">
        <v>96</v>
      </c>
      <c r="V364" t="s">
        <v>57</v>
      </c>
      <c r="W364">
        <v>7</v>
      </c>
      <c r="X364" t="s">
        <v>47</v>
      </c>
      <c r="Y364">
        <v>4</v>
      </c>
      <c r="Z364" t="s">
        <v>91</v>
      </c>
    </row>
    <row r="365" spans="1:26" x14ac:dyDescent="0.35">
      <c r="A365" t="s">
        <v>749</v>
      </c>
      <c r="B365" s="2">
        <v>46027</v>
      </c>
      <c r="C365" t="s">
        <v>279</v>
      </c>
      <c r="D365" t="s">
        <v>108</v>
      </c>
      <c r="E365" t="s">
        <v>43</v>
      </c>
      <c r="F365">
        <v>36</v>
      </c>
      <c r="G365" t="s">
        <v>74</v>
      </c>
      <c r="H365" t="s">
        <v>31</v>
      </c>
      <c r="I365" t="s">
        <v>74</v>
      </c>
      <c r="J365" t="s">
        <v>201</v>
      </c>
      <c r="K365">
        <v>4</v>
      </c>
      <c r="L365">
        <v>33019</v>
      </c>
      <c r="M365">
        <v>20</v>
      </c>
      <c r="N365">
        <v>26415.200000000001</v>
      </c>
      <c r="O365">
        <v>19018.939999999999</v>
      </c>
      <c r="P365">
        <v>47</v>
      </c>
      <c r="Q365">
        <v>124726.74</v>
      </c>
      <c r="R365" t="s">
        <v>54</v>
      </c>
      <c r="S365" t="s">
        <v>63</v>
      </c>
      <c r="T365" t="s">
        <v>35</v>
      </c>
      <c r="U365" t="s">
        <v>36</v>
      </c>
      <c r="V365" t="s">
        <v>37</v>
      </c>
      <c r="W365">
        <v>4</v>
      </c>
      <c r="X365" t="s">
        <v>38</v>
      </c>
      <c r="Y365">
        <v>2</v>
      </c>
      <c r="Z365" t="s">
        <v>91</v>
      </c>
    </row>
    <row r="366" spans="1:26" x14ac:dyDescent="0.35">
      <c r="A366" t="s">
        <v>750</v>
      </c>
      <c r="B366" s="2">
        <v>45957</v>
      </c>
      <c r="C366" t="s">
        <v>751</v>
      </c>
      <c r="D366" t="s">
        <v>108</v>
      </c>
      <c r="E366" t="s">
        <v>43</v>
      </c>
      <c r="F366">
        <v>40</v>
      </c>
      <c r="G366" t="s">
        <v>44</v>
      </c>
      <c r="H366" t="s">
        <v>31</v>
      </c>
      <c r="I366" t="s">
        <v>44</v>
      </c>
      <c r="J366" t="s">
        <v>75</v>
      </c>
      <c r="K366">
        <v>3</v>
      </c>
      <c r="L366">
        <v>42953</v>
      </c>
      <c r="M366">
        <v>5</v>
      </c>
      <c r="N366">
        <v>6442.95</v>
      </c>
      <c r="O366">
        <v>22034.89</v>
      </c>
      <c r="P366">
        <v>312</v>
      </c>
      <c r="Q366">
        <v>144762.94</v>
      </c>
      <c r="R366" t="s">
        <v>33</v>
      </c>
      <c r="S366" t="s">
        <v>63</v>
      </c>
      <c r="T366" t="s">
        <v>103</v>
      </c>
      <c r="U366" t="s">
        <v>103</v>
      </c>
      <c r="V366" t="s">
        <v>57</v>
      </c>
      <c r="W366">
        <v>10</v>
      </c>
      <c r="X366" t="s">
        <v>47</v>
      </c>
      <c r="Y366">
        <v>1</v>
      </c>
      <c r="Z366" t="s">
        <v>91</v>
      </c>
    </row>
    <row r="367" spans="1:26" x14ac:dyDescent="0.35">
      <c r="A367" t="s">
        <v>752</v>
      </c>
      <c r="B367" s="2">
        <v>45862</v>
      </c>
      <c r="C367" t="s">
        <v>753</v>
      </c>
      <c r="D367" t="s">
        <v>111</v>
      </c>
      <c r="E367" t="s">
        <v>29</v>
      </c>
      <c r="F367">
        <v>34</v>
      </c>
      <c r="G367" t="s">
        <v>99</v>
      </c>
      <c r="H367" t="s">
        <v>52</v>
      </c>
      <c r="I367" t="s">
        <v>99</v>
      </c>
      <c r="J367" t="s">
        <v>32</v>
      </c>
      <c r="K367">
        <v>4</v>
      </c>
      <c r="L367">
        <v>20988</v>
      </c>
      <c r="M367">
        <v>10</v>
      </c>
      <c r="N367">
        <v>8395.2000000000007</v>
      </c>
      <c r="O367">
        <v>13600.22</v>
      </c>
      <c r="P367">
        <v>300</v>
      </c>
      <c r="Q367">
        <v>89457.02</v>
      </c>
      <c r="R367" t="s">
        <v>45</v>
      </c>
      <c r="S367" t="s">
        <v>63</v>
      </c>
      <c r="T367" t="s">
        <v>95</v>
      </c>
      <c r="U367" t="s">
        <v>96</v>
      </c>
      <c r="V367" t="s">
        <v>57</v>
      </c>
      <c r="W367">
        <v>8</v>
      </c>
      <c r="X367" t="s">
        <v>38</v>
      </c>
      <c r="Y367">
        <v>3</v>
      </c>
      <c r="Z367" t="s">
        <v>91</v>
      </c>
    </row>
    <row r="368" spans="1:26" x14ac:dyDescent="0.35">
      <c r="A368" t="s">
        <v>754</v>
      </c>
      <c r="B368" s="2">
        <v>45909</v>
      </c>
      <c r="C368" t="s">
        <v>755</v>
      </c>
      <c r="D368" t="s">
        <v>66</v>
      </c>
      <c r="E368" t="s">
        <v>29</v>
      </c>
      <c r="F368">
        <v>40</v>
      </c>
      <c r="G368" t="s">
        <v>44</v>
      </c>
      <c r="H368" t="s">
        <v>31</v>
      </c>
      <c r="I368" t="s">
        <v>44</v>
      </c>
      <c r="J368" t="s">
        <v>32</v>
      </c>
      <c r="K368">
        <v>5</v>
      </c>
      <c r="L368">
        <v>29902</v>
      </c>
      <c r="M368">
        <v>0</v>
      </c>
      <c r="N368">
        <v>0</v>
      </c>
      <c r="O368">
        <v>26911.8</v>
      </c>
      <c r="P368">
        <v>252</v>
      </c>
      <c r="Q368">
        <v>176673.8</v>
      </c>
      <c r="R368" t="s">
        <v>45</v>
      </c>
      <c r="S368" t="s">
        <v>34</v>
      </c>
      <c r="T368" t="s">
        <v>95</v>
      </c>
      <c r="U368" t="s">
        <v>96</v>
      </c>
      <c r="V368" t="s">
        <v>57</v>
      </c>
      <c r="W368">
        <v>4</v>
      </c>
      <c r="X368" t="s">
        <v>38</v>
      </c>
      <c r="Y368">
        <v>2</v>
      </c>
      <c r="Z368" t="s">
        <v>91</v>
      </c>
    </row>
    <row r="369" spans="1:26" x14ac:dyDescent="0.35">
      <c r="A369" t="s">
        <v>756</v>
      </c>
      <c r="B369" s="2">
        <v>46010</v>
      </c>
      <c r="C369" t="s">
        <v>757</v>
      </c>
      <c r="D369" t="s">
        <v>66</v>
      </c>
      <c r="E369" t="s">
        <v>43</v>
      </c>
      <c r="F369">
        <v>35</v>
      </c>
      <c r="G369" t="s">
        <v>90</v>
      </c>
      <c r="H369" t="s">
        <v>31</v>
      </c>
      <c r="I369" t="s">
        <v>90</v>
      </c>
      <c r="J369" t="s">
        <v>32</v>
      </c>
      <c r="K369">
        <v>5</v>
      </c>
      <c r="L369">
        <v>8265</v>
      </c>
      <c r="M369">
        <v>20</v>
      </c>
      <c r="N369">
        <v>8265</v>
      </c>
      <c r="O369">
        <v>5950.8</v>
      </c>
      <c r="P369">
        <v>487</v>
      </c>
      <c r="Q369">
        <v>39497.800000000003</v>
      </c>
      <c r="R369" t="s">
        <v>83</v>
      </c>
      <c r="S369" t="s">
        <v>63</v>
      </c>
      <c r="T369" t="s">
        <v>76</v>
      </c>
      <c r="U369" t="s">
        <v>77</v>
      </c>
      <c r="V369" t="s">
        <v>57</v>
      </c>
      <c r="W369">
        <v>7</v>
      </c>
      <c r="X369" t="s">
        <v>47</v>
      </c>
      <c r="Y369">
        <v>2</v>
      </c>
      <c r="Z369" t="s">
        <v>39</v>
      </c>
    </row>
    <row r="370" spans="1:26" x14ac:dyDescent="0.35">
      <c r="A370" t="s">
        <v>758</v>
      </c>
      <c r="B370" s="2">
        <v>46118</v>
      </c>
      <c r="C370" t="s">
        <v>349</v>
      </c>
      <c r="D370" t="s">
        <v>28</v>
      </c>
      <c r="E370" t="s">
        <v>29</v>
      </c>
      <c r="F370">
        <v>31</v>
      </c>
      <c r="G370" t="s">
        <v>139</v>
      </c>
      <c r="H370" t="s">
        <v>31</v>
      </c>
      <c r="I370" t="s">
        <v>139</v>
      </c>
      <c r="J370" t="s">
        <v>53</v>
      </c>
      <c r="K370">
        <v>1</v>
      </c>
      <c r="L370">
        <v>44313</v>
      </c>
      <c r="M370">
        <v>10</v>
      </c>
      <c r="N370">
        <v>4431.3</v>
      </c>
      <c r="O370">
        <v>7178.71</v>
      </c>
      <c r="P370">
        <v>103</v>
      </c>
      <c r="Q370">
        <v>47163.41</v>
      </c>
      <c r="R370" t="s">
        <v>45</v>
      </c>
      <c r="S370" t="s">
        <v>34</v>
      </c>
      <c r="T370" t="s">
        <v>84</v>
      </c>
      <c r="U370" t="s">
        <v>85</v>
      </c>
      <c r="V370" t="s">
        <v>86</v>
      </c>
      <c r="W370">
        <v>1</v>
      </c>
      <c r="X370" t="s">
        <v>47</v>
      </c>
      <c r="Y370">
        <v>5</v>
      </c>
      <c r="Z370" t="s">
        <v>91</v>
      </c>
    </row>
    <row r="371" spans="1:26" x14ac:dyDescent="0.35">
      <c r="A371" t="s">
        <v>759</v>
      </c>
      <c r="B371" s="2">
        <v>45886</v>
      </c>
      <c r="C371" t="s">
        <v>760</v>
      </c>
      <c r="D371" t="s">
        <v>89</v>
      </c>
      <c r="E371" t="s">
        <v>43</v>
      </c>
      <c r="F371">
        <v>35</v>
      </c>
      <c r="G371" t="s">
        <v>90</v>
      </c>
      <c r="H371" t="s">
        <v>31</v>
      </c>
      <c r="I371" t="s">
        <v>90</v>
      </c>
      <c r="J371" t="s">
        <v>150</v>
      </c>
      <c r="K371">
        <v>5</v>
      </c>
      <c r="L371">
        <v>30235</v>
      </c>
      <c r="M371">
        <v>20</v>
      </c>
      <c r="N371">
        <v>30235</v>
      </c>
      <c r="O371">
        <v>21769.200000000001</v>
      </c>
      <c r="P371">
        <v>120</v>
      </c>
      <c r="Q371">
        <v>142829.20000000001</v>
      </c>
      <c r="R371" t="s">
        <v>54</v>
      </c>
      <c r="S371" t="s">
        <v>34</v>
      </c>
      <c r="T371" t="s">
        <v>95</v>
      </c>
      <c r="U371" t="s">
        <v>96</v>
      </c>
      <c r="V371" t="s">
        <v>57</v>
      </c>
      <c r="W371">
        <v>4</v>
      </c>
      <c r="X371" t="s">
        <v>38</v>
      </c>
      <c r="Y371">
        <v>1</v>
      </c>
      <c r="Z371" t="s">
        <v>58</v>
      </c>
    </row>
    <row r="372" spans="1:26" x14ac:dyDescent="0.35">
      <c r="A372" t="s">
        <v>761</v>
      </c>
      <c r="B372" s="2">
        <v>45789</v>
      </c>
      <c r="C372" t="s">
        <v>762</v>
      </c>
      <c r="D372" t="s">
        <v>61</v>
      </c>
      <c r="E372" t="s">
        <v>43</v>
      </c>
      <c r="F372">
        <v>40</v>
      </c>
      <c r="G372" t="s">
        <v>94</v>
      </c>
      <c r="H372" t="s">
        <v>31</v>
      </c>
      <c r="I372" t="s">
        <v>94</v>
      </c>
      <c r="J372" t="s">
        <v>112</v>
      </c>
      <c r="K372">
        <v>1</v>
      </c>
      <c r="L372">
        <v>47817</v>
      </c>
      <c r="M372">
        <v>20</v>
      </c>
      <c r="N372">
        <v>9563.4</v>
      </c>
      <c r="O372">
        <v>6885.65</v>
      </c>
      <c r="P372">
        <v>434</v>
      </c>
      <c r="Q372">
        <v>45573.25</v>
      </c>
      <c r="R372" t="s">
        <v>54</v>
      </c>
      <c r="S372" t="s">
        <v>34</v>
      </c>
      <c r="T372" t="s">
        <v>35</v>
      </c>
      <c r="U372" t="s">
        <v>36</v>
      </c>
      <c r="V372" t="s">
        <v>37</v>
      </c>
      <c r="W372">
        <v>1</v>
      </c>
      <c r="X372" t="s">
        <v>38</v>
      </c>
      <c r="Y372">
        <v>2</v>
      </c>
      <c r="Z372" t="s">
        <v>39</v>
      </c>
    </row>
    <row r="373" spans="1:26" x14ac:dyDescent="0.35">
      <c r="A373" t="s">
        <v>763</v>
      </c>
      <c r="B373" s="2">
        <v>45974</v>
      </c>
      <c r="C373" t="s">
        <v>764</v>
      </c>
      <c r="D373" t="s">
        <v>111</v>
      </c>
      <c r="E373" t="s">
        <v>43</v>
      </c>
      <c r="F373">
        <v>18</v>
      </c>
      <c r="G373" t="s">
        <v>51</v>
      </c>
      <c r="H373" t="s">
        <v>52</v>
      </c>
      <c r="I373" t="s">
        <v>51</v>
      </c>
      <c r="J373" t="s">
        <v>102</v>
      </c>
      <c r="K373">
        <v>3</v>
      </c>
      <c r="L373">
        <v>3210</v>
      </c>
      <c r="M373">
        <v>0</v>
      </c>
      <c r="N373">
        <v>0</v>
      </c>
      <c r="O373">
        <v>1733.4</v>
      </c>
      <c r="P373">
        <v>177</v>
      </c>
      <c r="Q373">
        <v>11540.4</v>
      </c>
      <c r="R373" t="s">
        <v>33</v>
      </c>
      <c r="S373" t="s">
        <v>34</v>
      </c>
      <c r="T373" t="s">
        <v>70</v>
      </c>
      <c r="U373" t="s">
        <v>56</v>
      </c>
      <c r="V373" t="s">
        <v>57</v>
      </c>
      <c r="W373">
        <v>7</v>
      </c>
      <c r="X373" t="s">
        <v>38</v>
      </c>
      <c r="Y373">
        <v>1</v>
      </c>
      <c r="Z373" t="s">
        <v>47</v>
      </c>
    </row>
    <row r="374" spans="1:26" x14ac:dyDescent="0.35">
      <c r="A374" t="s">
        <v>765</v>
      </c>
      <c r="B374" s="2">
        <v>45880</v>
      </c>
      <c r="C374" t="s">
        <v>475</v>
      </c>
      <c r="D374" t="s">
        <v>89</v>
      </c>
      <c r="E374" t="s">
        <v>29</v>
      </c>
      <c r="F374">
        <v>37</v>
      </c>
      <c r="G374" t="s">
        <v>67</v>
      </c>
      <c r="H374" t="s">
        <v>68</v>
      </c>
      <c r="I374" t="s">
        <v>67</v>
      </c>
      <c r="J374" t="s">
        <v>125</v>
      </c>
      <c r="K374">
        <v>3</v>
      </c>
      <c r="L374">
        <v>9055</v>
      </c>
      <c r="M374">
        <v>0</v>
      </c>
      <c r="N374">
        <v>0</v>
      </c>
      <c r="O374">
        <v>4889.7</v>
      </c>
      <c r="P374">
        <v>444</v>
      </c>
      <c r="Q374">
        <v>32498.7</v>
      </c>
      <c r="R374" t="s">
        <v>33</v>
      </c>
      <c r="S374" t="s">
        <v>34</v>
      </c>
      <c r="T374" t="s">
        <v>95</v>
      </c>
      <c r="U374" t="s">
        <v>96</v>
      </c>
      <c r="V374" t="s">
        <v>57</v>
      </c>
      <c r="W374">
        <v>4</v>
      </c>
      <c r="X374" t="s">
        <v>38</v>
      </c>
      <c r="Y374">
        <v>2</v>
      </c>
      <c r="Z374" t="s">
        <v>91</v>
      </c>
    </row>
    <row r="375" spans="1:26" x14ac:dyDescent="0.35">
      <c r="A375" t="s">
        <v>766</v>
      </c>
      <c r="B375" s="2">
        <v>45878</v>
      </c>
      <c r="C375" t="s">
        <v>767</v>
      </c>
      <c r="D375" t="s">
        <v>42</v>
      </c>
      <c r="E375" t="s">
        <v>29</v>
      </c>
      <c r="F375">
        <v>48</v>
      </c>
      <c r="G375" t="s">
        <v>139</v>
      </c>
      <c r="H375" t="s">
        <v>31</v>
      </c>
      <c r="I375" t="s">
        <v>139</v>
      </c>
      <c r="J375" t="s">
        <v>125</v>
      </c>
      <c r="K375">
        <v>5</v>
      </c>
      <c r="L375">
        <v>28376</v>
      </c>
      <c r="M375">
        <v>10</v>
      </c>
      <c r="N375">
        <v>14188</v>
      </c>
      <c r="O375">
        <v>22984.560000000001</v>
      </c>
      <c r="P375">
        <v>491</v>
      </c>
      <c r="Q375">
        <v>151167.56</v>
      </c>
      <c r="R375" t="s">
        <v>54</v>
      </c>
      <c r="S375" t="s">
        <v>34</v>
      </c>
      <c r="T375" t="s">
        <v>95</v>
      </c>
      <c r="U375" t="s">
        <v>96</v>
      </c>
      <c r="V375" t="s">
        <v>57</v>
      </c>
      <c r="W375">
        <v>2</v>
      </c>
      <c r="X375" t="s">
        <v>47</v>
      </c>
      <c r="Y375">
        <v>4</v>
      </c>
      <c r="Z375" t="s">
        <v>91</v>
      </c>
    </row>
    <row r="376" spans="1:26" x14ac:dyDescent="0.35">
      <c r="A376" t="s">
        <v>768</v>
      </c>
      <c r="B376" s="2">
        <v>45917</v>
      </c>
      <c r="C376" t="s">
        <v>769</v>
      </c>
      <c r="D376" t="s">
        <v>42</v>
      </c>
      <c r="E376" t="s">
        <v>43</v>
      </c>
      <c r="F376">
        <v>59</v>
      </c>
      <c r="G376" t="s">
        <v>67</v>
      </c>
      <c r="H376" t="s">
        <v>68</v>
      </c>
      <c r="I376" t="s">
        <v>67</v>
      </c>
      <c r="J376" t="s">
        <v>125</v>
      </c>
      <c r="K376">
        <v>1</v>
      </c>
      <c r="L376">
        <v>32505</v>
      </c>
      <c r="M376">
        <v>20</v>
      </c>
      <c r="N376">
        <v>6501</v>
      </c>
      <c r="O376">
        <v>4680.72</v>
      </c>
      <c r="P376">
        <v>395</v>
      </c>
      <c r="Q376">
        <v>31079.72</v>
      </c>
      <c r="R376" t="s">
        <v>45</v>
      </c>
      <c r="S376" t="s">
        <v>34</v>
      </c>
      <c r="T376" t="s">
        <v>103</v>
      </c>
      <c r="U376" t="s">
        <v>103</v>
      </c>
      <c r="V376" t="s">
        <v>57</v>
      </c>
      <c r="W376">
        <v>3</v>
      </c>
      <c r="X376" t="s">
        <v>38</v>
      </c>
      <c r="Y376">
        <v>1</v>
      </c>
      <c r="Z376" t="s">
        <v>47</v>
      </c>
    </row>
    <row r="377" spans="1:26" x14ac:dyDescent="0.35">
      <c r="A377" t="s">
        <v>770</v>
      </c>
      <c r="B377" s="2">
        <v>45959</v>
      </c>
      <c r="C377" t="s">
        <v>771</v>
      </c>
      <c r="D377" t="s">
        <v>61</v>
      </c>
      <c r="E377" t="s">
        <v>29</v>
      </c>
      <c r="F377">
        <v>37</v>
      </c>
      <c r="G377" t="s">
        <v>139</v>
      </c>
      <c r="H377" t="s">
        <v>31</v>
      </c>
      <c r="I377" t="s">
        <v>139</v>
      </c>
      <c r="J377" t="s">
        <v>62</v>
      </c>
      <c r="K377">
        <v>4</v>
      </c>
      <c r="L377">
        <v>38052</v>
      </c>
      <c r="M377">
        <v>15</v>
      </c>
      <c r="N377">
        <v>22831.200000000001</v>
      </c>
      <c r="O377">
        <v>23287.82</v>
      </c>
      <c r="P377">
        <v>488</v>
      </c>
      <c r="Q377">
        <v>153152.62</v>
      </c>
      <c r="R377" t="s">
        <v>83</v>
      </c>
      <c r="S377" t="s">
        <v>63</v>
      </c>
      <c r="T377" t="s">
        <v>103</v>
      </c>
      <c r="U377" t="s">
        <v>103</v>
      </c>
      <c r="V377" t="s">
        <v>57</v>
      </c>
      <c r="W377">
        <v>7</v>
      </c>
      <c r="X377" t="s">
        <v>47</v>
      </c>
      <c r="Y377">
        <v>2</v>
      </c>
      <c r="Z377" t="s">
        <v>39</v>
      </c>
    </row>
    <row r="378" spans="1:26" x14ac:dyDescent="0.35">
      <c r="A378" t="s">
        <v>772</v>
      </c>
      <c r="B378" s="2">
        <v>45805</v>
      </c>
      <c r="C378" t="s">
        <v>740</v>
      </c>
      <c r="D378" t="s">
        <v>108</v>
      </c>
      <c r="E378" t="s">
        <v>29</v>
      </c>
      <c r="F378">
        <v>50</v>
      </c>
      <c r="G378" t="s">
        <v>94</v>
      </c>
      <c r="H378" t="s">
        <v>31</v>
      </c>
      <c r="I378" t="s">
        <v>94</v>
      </c>
      <c r="J378" t="s">
        <v>201</v>
      </c>
      <c r="K378">
        <v>1</v>
      </c>
      <c r="L378">
        <v>44961</v>
      </c>
      <c r="M378">
        <v>5</v>
      </c>
      <c r="N378">
        <v>2248.0500000000002</v>
      </c>
      <c r="O378">
        <v>7688.33</v>
      </c>
      <c r="P378">
        <v>362</v>
      </c>
      <c r="Q378">
        <v>50763.28</v>
      </c>
      <c r="R378" t="s">
        <v>45</v>
      </c>
      <c r="S378" t="s">
        <v>63</v>
      </c>
      <c r="T378" t="s">
        <v>95</v>
      </c>
      <c r="U378" t="s">
        <v>96</v>
      </c>
      <c r="V378" t="s">
        <v>57</v>
      </c>
      <c r="W378">
        <v>9</v>
      </c>
      <c r="X378" t="s">
        <v>38</v>
      </c>
      <c r="Y378">
        <v>3</v>
      </c>
      <c r="Z378" t="s">
        <v>91</v>
      </c>
    </row>
    <row r="379" spans="1:26" x14ac:dyDescent="0.35">
      <c r="A379" t="s">
        <v>773</v>
      </c>
      <c r="B379" s="2">
        <v>46015</v>
      </c>
      <c r="C379" t="s">
        <v>774</v>
      </c>
      <c r="D379" t="s">
        <v>73</v>
      </c>
      <c r="E379" t="s">
        <v>29</v>
      </c>
      <c r="F379">
        <v>30</v>
      </c>
      <c r="G379" t="s">
        <v>94</v>
      </c>
      <c r="H379" t="s">
        <v>31</v>
      </c>
      <c r="I379" t="s">
        <v>94</v>
      </c>
      <c r="J379" t="s">
        <v>150</v>
      </c>
      <c r="K379">
        <v>2</v>
      </c>
      <c r="L379">
        <v>33846</v>
      </c>
      <c r="M379">
        <v>0</v>
      </c>
      <c r="N379">
        <v>0</v>
      </c>
      <c r="O379">
        <v>12184.56</v>
      </c>
      <c r="P379">
        <v>189</v>
      </c>
      <c r="Q379">
        <v>80065.56</v>
      </c>
      <c r="R379" t="s">
        <v>83</v>
      </c>
      <c r="S379" t="s">
        <v>34</v>
      </c>
      <c r="T379" t="s">
        <v>95</v>
      </c>
      <c r="U379" t="s">
        <v>96</v>
      </c>
      <c r="V379" t="s">
        <v>57</v>
      </c>
      <c r="W379">
        <v>2</v>
      </c>
      <c r="X379" t="s">
        <v>47</v>
      </c>
      <c r="Y379">
        <v>3</v>
      </c>
      <c r="Z379" t="s">
        <v>39</v>
      </c>
    </row>
    <row r="380" spans="1:26" x14ac:dyDescent="0.35">
      <c r="A380" t="s">
        <v>775</v>
      </c>
      <c r="B380" s="2">
        <v>46057</v>
      </c>
      <c r="C380" t="s">
        <v>724</v>
      </c>
      <c r="D380" t="s">
        <v>73</v>
      </c>
      <c r="E380" t="s">
        <v>43</v>
      </c>
      <c r="F380">
        <v>43</v>
      </c>
      <c r="G380" t="s">
        <v>90</v>
      </c>
      <c r="H380" t="s">
        <v>31</v>
      </c>
      <c r="I380" t="s">
        <v>90</v>
      </c>
      <c r="J380" t="s">
        <v>125</v>
      </c>
      <c r="K380">
        <v>4</v>
      </c>
      <c r="L380">
        <v>10257</v>
      </c>
      <c r="M380">
        <v>15</v>
      </c>
      <c r="N380">
        <v>6154.2</v>
      </c>
      <c r="O380">
        <v>6277.28</v>
      </c>
      <c r="P380">
        <v>295</v>
      </c>
      <c r="Q380">
        <v>41446.080000000002</v>
      </c>
      <c r="R380" t="s">
        <v>33</v>
      </c>
      <c r="S380" t="s">
        <v>63</v>
      </c>
      <c r="T380" t="s">
        <v>55</v>
      </c>
      <c r="U380" t="s">
        <v>56</v>
      </c>
      <c r="V380" t="s">
        <v>57</v>
      </c>
      <c r="W380">
        <v>7</v>
      </c>
      <c r="X380" t="s">
        <v>38</v>
      </c>
      <c r="Y380">
        <v>3</v>
      </c>
      <c r="Z380" t="s">
        <v>47</v>
      </c>
    </row>
    <row r="381" spans="1:26" x14ac:dyDescent="0.35">
      <c r="A381" t="s">
        <v>776</v>
      </c>
      <c r="B381" s="2">
        <v>46036</v>
      </c>
      <c r="C381" t="s">
        <v>777</v>
      </c>
      <c r="D381" t="s">
        <v>111</v>
      </c>
      <c r="E381" t="s">
        <v>29</v>
      </c>
      <c r="F381">
        <v>26</v>
      </c>
      <c r="G381" t="s">
        <v>139</v>
      </c>
      <c r="H381" t="s">
        <v>31</v>
      </c>
      <c r="I381" t="s">
        <v>139</v>
      </c>
      <c r="J381" t="s">
        <v>62</v>
      </c>
      <c r="K381">
        <v>5</v>
      </c>
      <c r="L381">
        <v>35399</v>
      </c>
      <c r="M381">
        <v>0</v>
      </c>
      <c r="N381">
        <v>0</v>
      </c>
      <c r="O381">
        <v>31859.1</v>
      </c>
      <c r="P381">
        <v>222</v>
      </c>
      <c r="Q381">
        <v>209076.1</v>
      </c>
      <c r="R381" t="s">
        <v>45</v>
      </c>
      <c r="S381" t="s">
        <v>63</v>
      </c>
      <c r="T381" t="s">
        <v>84</v>
      </c>
      <c r="U381" t="s">
        <v>85</v>
      </c>
      <c r="V381" t="s">
        <v>86</v>
      </c>
      <c r="W381">
        <v>2</v>
      </c>
      <c r="X381" t="s">
        <v>47</v>
      </c>
      <c r="Y381">
        <v>4</v>
      </c>
      <c r="Z381" t="s">
        <v>91</v>
      </c>
    </row>
    <row r="382" spans="1:26" x14ac:dyDescent="0.35">
      <c r="A382" t="s">
        <v>778</v>
      </c>
      <c r="B382" s="2">
        <v>46018</v>
      </c>
      <c r="C382" t="s">
        <v>779</v>
      </c>
      <c r="D382" t="s">
        <v>111</v>
      </c>
      <c r="E382" t="s">
        <v>29</v>
      </c>
      <c r="F382">
        <v>48</v>
      </c>
      <c r="G382" t="s">
        <v>67</v>
      </c>
      <c r="H382" t="s">
        <v>68</v>
      </c>
      <c r="I382" t="s">
        <v>67</v>
      </c>
      <c r="J382" t="s">
        <v>125</v>
      </c>
      <c r="K382">
        <v>3</v>
      </c>
      <c r="L382">
        <v>38354</v>
      </c>
      <c r="M382">
        <v>5</v>
      </c>
      <c r="N382">
        <v>5753.1</v>
      </c>
      <c r="O382">
        <v>19675.599999999999</v>
      </c>
      <c r="P382">
        <v>229</v>
      </c>
      <c r="Q382">
        <v>129213.5</v>
      </c>
      <c r="R382" t="s">
        <v>33</v>
      </c>
      <c r="S382" t="s">
        <v>34</v>
      </c>
      <c r="T382" t="s">
        <v>46</v>
      </c>
      <c r="U382" t="s">
        <v>36</v>
      </c>
      <c r="V382" t="s">
        <v>37</v>
      </c>
      <c r="W382">
        <v>3</v>
      </c>
      <c r="X382" t="s">
        <v>47</v>
      </c>
      <c r="Y382">
        <v>2</v>
      </c>
      <c r="Z382" t="s">
        <v>47</v>
      </c>
    </row>
    <row r="383" spans="1:26" x14ac:dyDescent="0.35">
      <c r="A383" t="s">
        <v>780</v>
      </c>
      <c r="B383" s="2">
        <v>46008</v>
      </c>
      <c r="C383" t="s">
        <v>781</v>
      </c>
      <c r="D383" t="s">
        <v>28</v>
      </c>
      <c r="E383" t="s">
        <v>29</v>
      </c>
      <c r="F383">
        <v>25</v>
      </c>
      <c r="G383" t="s">
        <v>90</v>
      </c>
      <c r="H383" t="s">
        <v>31</v>
      </c>
      <c r="I383" t="s">
        <v>90</v>
      </c>
      <c r="J383" t="s">
        <v>112</v>
      </c>
      <c r="K383">
        <v>3</v>
      </c>
      <c r="L383">
        <v>41789</v>
      </c>
      <c r="M383">
        <v>10</v>
      </c>
      <c r="N383">
        <v>12536.7</v>
      </c>
      <c r="O383">
        <v>20309.45</v>
      </c>
      <c r="P383">
        <v>460</v>
      </c>
      <c r="Q383">
        <v>133599.75</v>
      </c>
      <c r="R383" t="s">
        <v>33</v>
      </c>
      <c r="S383" t="s">
        <v>63</v>
      </c>
      <c r="T383" t="s">
        <v>46</v>
      </c>
      <c r="U383" t="s">
        <v>36</v>
      </c>
      <c r="V383" t="s">
        <v>37</v>
      </c>
      <c r="W383">
        <v>1</v>
      </c>
      <c r="X383" t="s">
        <v>47</v>
      </c>
      <c r="Y383">
        <v>4</v>
      </c>
      <c r="Z383" t="s">
        <v>91</v>
      </c>
    </row>
    <row r="384" spans="1:26" x14ac:dyDescent="0.35">
      <c r="A384" t="s">
        <v>782</v>
      </c>
      <c r="B384" s="2">
        <v>45802</v>
      </c>
      <c r="C384" t="s">
        <v>79</v>
      </c>
      <c r="D384" t="s">
        <v>89</v>
      </c>
      <c r="E384" t="s">
        <v>43</v>
      </c>
      <c r="F384">
        <v>50</v>
      </c>
      <c r="G384" t="s">
        <v>99</v>
      </c>
      <c r="H384" t="s">
        <v>52</v>
      </c>
      <c r="I384" t="s">
        <v>99</v>
      </c>
      <c r="J384" t="s">
        <v>32</v>
      </c>
      <c r="K384">
        <v>5</v>
      </c>
      <c r="L384">
        <v>40354</v>
      </c>
      <c r="M384">
        <v>15</v>
      </c>
      <c r="N384">
        <v>30265.5</v>
      </c>
      <c r="O384">
        <v>30870.81</v>
      </c>
      <c r="P384">
        <v>5</v>
      </c>
      <c r="Q384">
        <v>202380.31</v>
      </c>
      <c r="R384" t="s">
        <v>33</v>
      </c>
      <c r="S384" t="s">
        <v>34</v>
      </c>
      <c r="T384" t="s">
        <v>70</v>
      </c>
      <c r="U384" t="s">
        <v>56</v>
      </c>
      <c r="V384" t="s">
        <v>57</v>
      </c>
      <c r="W384">
        <v>9</v>
      </c>
      <c r="X384" t="s">
        <v>38</v>
      </c>
      <c r="Y384">
        <v>5</v>
      </c>
      <c r="Z384" t="s">
        <v>91</v>
      </c>
    </row>
    <row r="385" spans="1:26" x14ac:dyDescent="0.35">
      <c r="A385" t="s">
        <v>783</v>
      </c>
      <c r="B385" s="2">
        <v>46007</v>
      </c>
      <c r="C385" t="s">
        <v>784</v>
      </c>
      <c r="D385" t="s">
        <v>108</v>
      </c>
      <c r="E385" t="s">
        <v>29</v>
      </c>
      <c r="F385">
        <v>57</v>
      </c>
      <c r="G385" t="s">
        <v>90</v>
      </c>
      <c r="H385" t="s">
        <v>31</v>
      </c>
      <c r="I385" t="s">
        <v>90</v>
      </c>
      <c r="J385" t="s">
        <v>112</v>
      </c>
      <c r="K385">
        <v>3</v>
      </c>
      <c r="L385">
        <v>44552</v>
      </c>
      <c r="M385">
        <v>20</v>
      </c>
      <c r="N385">
        <v>26731.200000000001</v>
      </c>
      <c r="O385">
        <v>19246.46</v>
      </c>
      <c r="P385">
        <v>222</v>
      </c>
      <c r="Q385">
        <v>126393.26</v>
      </c>
      <c r="R385" t="s">
        <v>45</v>
      </c>
      <c r="S385" t="s">
        <v>34</v>
      </c>
      <c r="T385" t="s">
        <v>70</v>
      </c>
      <c r="U385" t="s">
        <v>56</v>
      </c>
      <c r="V385" t="s">
        <v>57</v>
      </c>
      <c r="W385">
        <v>2</v>
      </c>
      <c r="X385" t="s">
        <v>47</v>
      </c>
      <c r="Y385">
        <v>1</v>
      </c>
      <c r="Z385" t="s">
        <v>39</v>
      </c>
    </row>
    <row r="386" spans="1:26" x14ac:dyDescent="0.35">
      <c r="A386" t="s">
        <v>785</v>
      </c>
      <c r="B386" s="2">
        <v>45803</v>
      </c>
      <c r="C386" t="s">
        <v>786</v>
      </c>
      <c r="D386" t="s">
        <v>42</v>
      </c>
      <c r="E386" t="s">
        <v>43</v>
      </c>
      <c r="F386">
        <v>57</v>
      </c>
      <c r="G386" t="s">
        <v>74</v>
      </c>
      <c r="H386" t="s">
        <v>31</v>
      </c>
      <c r="I386" t="s">
        <v>74</v>
      </c>
      <c r="J386" t="s">
        <v>69</v>
      </c>
      <c r="K386">
        <v>4</v>
      </c>
      <c r="L386">
        <v>6838</v>
      </c>
      <c r="M386">
        <v>5</v>
      </c>
      <c r="N386">
        <v>1367.6</v>
      </c>
      <c r="O386">
        <v>4677.1899999999996</v>
      </c>
      <c r="P386">
        <v>1</v>
      </c>
      <c r="Q386">
        <v>30662.59</v>
      </c>
      <c r="R386" t="s">
        <v>54</v>
      </c>
      <c r="S386" t="s">
        <v>34</v>
      </c>
      <c r="T386" t="s">
        <v>103</v>
      </c>
      <c r="U386" t="s">
        <v>103</v>
      </c>
      <c r="V386" t="s">
        <v>57</v>
      </c>
      <c r="W386">
        <v>1</v>
      </c>
      <c r="X386" t="s">
        <v>38</v>
      </c>
      <c r="Y386">
        <v>3</v>
      </c>
      <c r="Z386" t="s">
        <v>91</v>
      </c>
    </row>
    <row r="387" spans="1:26" x14ac:dyDescent="0.35">
      <c r="A387" t="s">
        <v>787</v>
      </c>
      <c r="B387" s="2">
        <v>45794</v>
      </c>
      <c r="C387" t="s">
        <v>788</v>
      </c>
      <c r="D387" t="s">
        <v>108</v>
      </c>
      <c r="E387" t="s">
        <v>29</v>
      </c>
      <c r="F387">
        <v>50</v>
      </c>
      <c r="G387" t="s">
        <v>51</v>
      </c>
      <c r="H387" t="s">
        <v>52</v>
      </c>
      <c r="I387" t="s">
        <v>51</v>
      </c>
      <c r="J387" t="s">
        <v>125</v>
      </c>
      <c r="K387">
        <v>5</v>
      </c>
      <c r="L387">
        <v>38147</v>
      </c>
      <c r="M387">
        <v>15</v>
      </c>
      <c r="N387">
        <v>28610.25</v>
      </c>
      <c r="O387">
        <v>29182.45</v>
      </c>
      <c r="P387">
        <v>184</v>
      </c>
      <c r="Q387">
        <v>191491.20000000001</v>
      </c>
      <c r="R387" t="s">
        <v>54</v>
      </c>
      <c r="S387" t="s">
        <v>34</v>
      </c>
      <c r="T387" t="s">
        <v>35</v>
      </c>
      <c r="U387" t="s">
        <v>36</v>
      </c>
      <c r="V387" t="s">
        <v>37</v>
      </c>
      <c r="W387">
        <v>5</v>
      </c>
      <c r="X387" t="s">
        <v>47</v>
      </c>
      <c r="Y387">
        <v>5</v>
      </c>
      <c r="Z387" t="s">
        <v>91</v>
      </c>
    </row>
    <row r="388" spans="1:26" x14ac:dyDescent="0.35">
      <c r="A388" t="s">
        <v>789</v>
      </c>
      <c r="B388" s="2">
        <v>45916</v>
      </c>
      <c r="C388" t="s">
        <v>790</v>
      </c>
      <c r="D388" t="s">
        <v>66</v>
      </c>
      <c r="E388" t="s">
        <v>43</v>
      </c>
      <c r="F388">
        <v>37</v>
      </c>
      <c r="G388" t="s">
        <v>44</v>
      </c>
      <c r="H388" t="s">
        <v>31</v>
      </c>
      <c r="I388" t="s">
        <v>44</v>
      </c>
      <c r="J388" t="s">
        <v>32</v>
      </c>
      <c r="K388">
        <v>4</v>
      </c>
      <c r="L388">
        <v>47651</v>
      </c>
      <c r="M388">
        <v>5</v>
      </c>
      <c r="N388">
        <v>9530.2000000000007</v>
      </c>
      <c r="O388">
        <v>32593.279999999999</v>
      </c>
      <c r="P388">
        <v>270</v>
      </c>
      <c r="Q388">
        <v>213937.08</v>
      </c>
      <c r="R388" t="s">
        <v>33</v>
      </c>
      <c r="S388" t="s">
        <v>34</v>
      </c>
      <c r="T388" t="s">
        <v>84</v>
      </c>
      <c r="U388" t="s">
        <v>85</v>
      </c>
      <c r="V388" t="s">
        <v>86</v>
      </c>
      <c r="W388">
        <v>10</v>
      </c>
      <c r="X388" t="s">
        <v>47</v>
      </c>
      <c r="Y388">
        <v>2</v>
      </c>
      <c r="Z388" t="s">
        <v>58</v>
      </c>
    </row>
    <row r="389" spans="1:26" x14ac:dyDescent="0.35">
      <c r="A389" t="s">
        <v>791</v>
      </c>
      <c r="B389" s="2">
        <v>45799</v>
      </c>
      <c r="C389" t="s">
        <v>792</v>
      </c>
      <c r="D389" t="s">
        <v>50</v>
      </c>
      <c r="E389" t="s">
        <v>29</v>
      </c>
      <c r="F389">
        <v>51</v>
      </c>
      <c r="G389" t="s">
        <v>67</v>
      </c>
      <c r="H389" t="s">
        <v>68</v>
      </c>
      <c r="I389" t="s">
        <v>67</v>
      </c>
      <c r="J389" t="s">
        <v>102</v>
      </c>
      <c r="K389">
        <v>1</v>
      </c>
      <c r="L389">
        <v>35776</v>
      </c>
      <c r="M389">
        <v>15</v>
      </c>
      <c r="N389">
        <v>5366.4</v>
      </c>
      <c r="O389">
        <v>5473.73</v>
      </c>
      <c r="P389">
        <v>211</v>
      </c>
      <c r="Q389">
        <v>36094.33</v>
      </c>
      <c r="R389" t="s">
        <v>54</v>
      </c>
      <c r="S389" t="s">
        <v>34</v>
      </c>
      <c r="T389" t="s">
        <v>35</v>
      </c>
      <c r="U389" t="s">
        <v>36</v>
      </c>
      <c r="V389" t="s">
        <v>37</v>
      </c>
      <c r="W389">
        <v>1</v>
      </c>
      <c r="X389" t="s">
        <v>47</v>
      </c>
      <c r="Y389">
        <v>2</v>
      </c>
      <c r="Z389" t="s">
        <v>39</v>
      </c>
    </row>
    <row r="390" spans="1:26" x14ac:dyDescent="0.35">
      <c r="A390" t="s">
        <v>793</v>
      </c>
      <c r="B390" s="2">
        <v>45792</v>
      </c>
      <c r="C390" t="s">
        <v>794</v>
      </c>
      <c r="D390" t="s">
        <v>89</v>
      </c>
      <c r="E390" t="s">
        <v>43</v>
      </c>
      <c r="F390">
        <v>48</v>
      </c>
      <c r="G390" t="s">
        <v>139</v>
      </c>
      <c r="H390" t="s">
        <v>31</v>
      </c>
      <c r="I390" t="s">
        <v>139</v>
      </c>
      <c r="J390" t="s">
        <v>53</v>
      </c>
      <c r="K390">
        <v>5</v>
      </c>
      <c r="L390">
        <v>38786</v>
      </c>
      <c r="M390">
        <v>20</v>
      </c>
      <c r="N390">
        <v>38786</v>
      </c>
      <c r="O390">
        <v>27925.919999999998</v>
      </c>
      <c r="P390">
        <v>346</v>
      </c>
      <c r="Q390">
        <v>183415.92</v>
      </c>
      <c r="R390" t="s">
        <v>33</v>
      </c>
      <c r="S390" t="s">
        <v>34</v>
      </c>
      <c r="T390" t="s">
        <v>84</v>
      </c>
      <c r="U390" t="s">
        <v>85</v>
      </c>
      <c r="V390" t="s">
        <v>86</v>
      </c>
      <c r="W390">
        <v>10</v>
      </c>
      <c r="X390" t="s">
        <v>38</v>
      </c>
      <c r="Y390">
        <v>2</v>
      </c>
      <c r="Z390" t="s">
        <v>39</v>
      </c>
    </row>
    <row r="391" spans="1:26" x14ac:dyDescent="0.35">
      <c r="A391" t="s">
        <v>795</v>
      </c>
      <c r="B391" s="2">
        <v>46088</v>
      </c>
      <c r="C391" t="s">
        <v>193</v>
      </c>
      <c r="D391" t="s">
        <v>50</v>
      </c>
      <c r="E391" t="s">
        <v>43</v>
      </c>
      <c r="F391">
        <v>39</v>
      </c>
      <c r="G391" t="s">
        <v>30</v>
      </c>
      <c r="H391" t="s">
        <v>31</v>
      </c>
      <c r="I391" t="s">
        <v>30</v>
      </c>
      <c r="J391" t="s">
        <v>32</v>
      </c>
      <c r="K391">
        <v>4</v>
      </c>
      <c r="L391">
        <v>44570</v>
      </c>
      <c r="M391">
        <v>15</v>
      </c>
      <c r="N391">
        <v>26742</v>
      </c>
      <c r="O391">
        <v>27276.84</v>
      </c>
      <c r="P391">
        <v>441</v>
      </c>
      <c r="Q391">
        <v>179255.84</v>
      </c>
      <c r="R391" t="s">
        <v>33</v>
      </c>
      <c r="S391" t="s">
        <v>34</v>
      </c>
      <c r="T391" t="s">
        <v>95</v>
      </c>
      <c r="U391" t="s">
        <v>96</v>
      </c>
      <c r="V391" t="s">
        <v>57</v>
      </c>
      <c r="W391">
        <v>5</v>
      </c>
      <c r="X391" t="s">
        <v>47</v>
      </c>
      <c r="Y391">
        <v>5</v>
      </c>
      <c r="Z391" t="s">
        <v>47</v>
      </c>
    </row>
    <row r="392" spans="1:26" x14ac:dyDescent="0.35">
      <c r="A392" t="s">
        <v>796</v>
      </c>
      <c r="B392" s="2">
        <v>45852</v>
      </c>
      <c r="C392" t="s">
        <v>65</v>
      </c>
      <c r="D392" t="s">
        <v>108</v>
      </c>
      <c r="E392" t="s">
        <v>43</v>
      </c>
      <c r="F392">
        <v>27</v>
      </c>
      <c r="G392" t="s">
        <v>99</v>
      </c>
      <c r="H392" t="s">
        <v>52</v>
      </c>
      <c r="I392" t="s">
        <v>99</v>
      </c>
      <c r="J392" t="s">
        <v>62</v>
      </c>
      <c r="K392">
        <v>2</v>
      </c>
      <c r="L392">
        <v>17897</v>
      </c>
      <c r="M392">
        <v>15</v>
      </c>
      <c r="N392">
        <v>5369.1</v>
      </c>
      <c r="O392">
        <v>5476.48</v>
      </c>
      <c r="P392">
        <v>381</v>
      </c>
      <c r="Q392">
        <v>36282.379999999997</v>
      </c>
      <c r="R392" t="s">
        <v>54</v>
      </c>
      <c r="S392" t="s">
        <v>34</v>
      </c>
      <c r="T392" t="s">
        <v>76</v>
      </c>
      <c r="U392" t="s">
        <v>77</v>
      </c>
      <c r="V392" t="s">
        <v>57</v>
      </c>
      <c r="W392">
        <v>2</v>
      </c>
      <c r="X392" t="s">
        <v>38</v>
      </c>
      <c r="Y392">
        <v>3</v>
      </c>
      <c r="Z392" t="s">
        <v>39</v>
      </c>
    </row>
    <row r="393" spans="1:26" x14ac:dyDescent="0.35">
      <c r="A393" t="s">
        <v>797</v>
      </c>
      <c r="B393" s="2">
        <v>46082</v>
      </c>
      <c r="C393" t="s">
        <v>798</v>
      </c>
      <c r="D393" t="s">
        <v>111</v>
      </c>
      <c r="E393" t="s">
        <v>43</v>
      </c>
      <c r="F393">
        <v>29</v>
      </c>
      <c r="G393" t="s">
        <v>99</v>
      </c>
      <c r="H393" t="s">
        <v>52</v>
      </c>
      <c r="I393" t="s">
        <v>99</v>
      </c>
      <c r="J393" t="s">
        <v>201</v>
      </c>
      <c r="K393">
        <v>2</v>
      </c>
      <c r="L393">
        <v>19659</v>
      </c>
      <c r="M393">
        <v>5</v>
      </c>
      <c r="N393">
        <v>1965.9</v>
      </c>
      <c r="O393">
        <v>6723.38</v>
      </c>
      <c r="P393">
        <v>60</v>
      </c>
      <c r="Q393">
        <v>44135.48</v>
      </c>
      <c r="R393" t="s">
        <v>54</v>
      </c>
      <c r="S393" t="s">
        <v>63</v>
      </c>
      <c r="T393" t="s">
        <v>55</v>
      </c>
      <c r="U393" t="s">
        <v>56</v>
      </c>
      <c r="V393" t="s">
        <v>57</v>
      </c>
      <c r="W393">
        <v>8</v>
      </c>
      <c r="X393" t="s">
        <v>47</v>
      </c>
      <c r="Y393">
        <v>2</v>
      </c>
      <c r="Z393" t="s">
        <v>39</v>
      </c>
    </row>
    <row r="394" spans="1:26" x14ac:dyDescent="0.35">
      <c r="A394" t="s">
        <v>799</v>
      </c>
      <c r="B394" s="2">
        <v>45937</v>
      </c>
      <c r="C394" t="s">
        <v>800</v>
      </c>
      <c r="D394" t="s">
        <v>42</v>
      </c>
      <c r="E394" t="s">
        <v>29</v>
      </c>
      <c r="F394">
        <v>19</v>
      </c>
      <c r="G394" t="s">
        <v>44</v>
      </c>
      <c r="H394" t="s">
        <v>31</v>
      </c>
      <c r="I394" t="s">
        <v>44</v>
      </c>
      <c r="J394" t="s">
        <v>201</v>
      </c>
      <c r="K394">
        <v>2</v>
      </c>
      <c r="L394">
        <v>5458</v>
      </c>
      <c r="M394">
        <v>10</v>
      </c>
      <c r="N394">
        <v>1091.5999999999999</v>
      </c>
      <c r="O394">
        <v>1768.39</v>
      </c>
      <c r="P394">
        <v>260</v>
      </c>
      <c r="Q394">
        <v>11852.79</v>
      </c>
      <c r="R394" t="s">
        <v>54</v>
      </c>
      <c r="S394" t="s">
        <v>63</v>
      </c>
      <c r="T394" t="s">
        <v>95</v>
      </c>
      <c r="U394" t="s">
        <v>96</v>
      </c>
      <c r="V394" t="s">
        <v>57</v>
      </c>
      <c r="W394">
        <v>6</v>
      </c>
      <c r="X394" t="s">
        <v>47</v>
      </c>
      <c r="Y394">
        <v>1</v>
      </c>
      <c r="Z394" t="s">
        <v>58</v>
      </c>
    </row>
    <row r="395" spans="1:26" x14ac:dyDescent="0.35">
      <c r="A395" t="s">
        <v>801</v>
      </c>
      <c r="B395" s="2">
        <v>45893</v>
      </c>
      <c r="C395" t="s">
        <v>802</v>
      </c>
      <c r="D395" t="s">
        <v>80</v>
      </c>
      <c r="E395" t="s">
        <v>43</v>
      </c>
      <c r="F395">
        <v>39</v>
      </c>
      <c r="G395" t="s">
        <v>51</v>
      </c>
      <c r="H395" t="s">
        <v>52</v>
      </c>
      <c r="I395" t="s">
        <v>51</v>
      </c>
      <c r="J395" t="s">
        <v>53</v>
      </c>
      <c r="K395">
        <v>5</v>
      </c>
      <c r="L395">
        <v>11477</v>
      </c>
      <c r="M395">
        <v>20</v>
      </c>
      <c r="N395">
        <v>11477</v>
      </c>
      <c r="O395">
        <v>8263.44</v>
      </c>
      <c r="P395">
        <v>383</v>
      </c>
      <c r="Q395">
        <v>54554.44</v>
      </c>
      <c r="R395" t="s">
        <v>83</v>
      </c>
      <c r="S395" t="s">
        <v>34</v>
      </c>
      <c r="T395" t="s">
        <v>103</v>
      </c>
      <c r="U395" t="s">
        <v>103</v>
      </c>
      <c r="V395" t="s">
        <v>57</v>
      </c>
      <c r="W395">
        <v>8</v>
      </c>
      <c r="X395" t="s">
        <v>38</v>
      </c>
      <c r="Y395">
        <v>1</v>
      </c>
      <c r="Z395" t="s">
        <v>58</v>
      </c>
    </row>
    <row r="396" spans="1:26" x14ac:dyDescent="0.35">
      <c r="A396" t="s">
        <v>803</v>
      </c>
      <c r="B396" s="2">
        <v>46071</v>
      </c>
      <c r="C396" t="s">
        <v>706</v>
      </c>
      <c r="D396" t="s">
        <v>73</v>
      </c>
      <c r="E396" t="s">
        <v>43</v>
      </c>
      <c r="F396">
        <v>56</v>
      </c>
      <c r="G396" t="s">
        <v>134</v>
      </c>
      <c r="H396" t="s">
        <v>31</v>
      </c>
      <c r="I396" t="s">
        <v>134</v>
      </c>
      <c r="J396" t="s">
        <v>150</v>
      </c>
      <c r="K396">
        <v>5</v>
      </c>
      <c r="L396">
        <v>8130</v>
      </c>
      <c r="M396">
        <v>0</v>
      </c>
      <c r="N396">
        <v>0</v>
      </c>
      <c r="O396">
        <v>7317</v>
      </c>
      <c r="P396">
        <v>365</v>
      </c>
      <c r="Q396">
        <v>48332</v>
      </c>
      <c r="R396" t="s">
        <v>54</v>
      </c>
      <c r="S396" t="s">
        <v>34</v>
      </c>
      <c r="T396" t="s">
        <v>76</v>
      </c>
      <c r="U396" t="s">
        <v>77</v>
      </c>
      <c r="V396" t="s">
        <v>57</v>
      </c>
      <c r="W396">
        <v>5</v>
      </c>
      <c r="X396" t="s">
        <v>47</v>
      </c>
      <c r="Y396">
        <v>2</v>
      </c>
      <c r="Z396" t="s">
        <v>58</v>
      </c>
    </row>
    <row r="397" spans="1:26" x14ac:dyDescent="0.35">
      <c r="A397" t="s">
        <v>804</v>
      </c>
      <c r="B397" s="2">
        <v>45917</v>
      </c>
      <c r="C397" t="s">
        <v>598</v>
      </c>
      <c r="D397" t="s">
        <v>89</v>
      </c>
      <c r="E397" t="s">
        <v>43</v>
      </c>
      <c r="F397">
        <v>45</v>
      </c>
      <c r="G397" t="s">
        <v>99</v>
      </c>
      <c r="H397" t="s">
        <v>52</v>
      </c>
      <c r="I397" t="s">
        <v>99</v>
      </c>
      <c r="J397" t="s">
        <v>69</v>
      </c>
      <c r="K397">
        <v>5</v>
      </c>
      <c r="L397">
        <v>49785</v>
      </c>
      <c r="M397">
        <v>10</v>
      </c>
      <c r="N397">
        <v>24892.5</v>
      </c>
      <c r="O397">
        <v>40325.85</v>
      </c>
      <c r="P397">
        <v>307</v>
      </c>
      <c r="Q397">
        <v>264665.34999999998</v>
      </c>
      <c r="R397" t="s">
        <v>45</v>
      </c>
      <c r="S397" t="s">
        <v>34</v>
      </c>
      <c r="T397" t="s">
        <v>76</v>
      </c>
      <c r="U397" t="s">
        <v>77</v>
      </c>
      <c r="V397" t="s">
        <v>57</v>
      </c>
      <c r="W397">
        <v>10</v>
      </c>
      <c r="X397" t="s">
        <v>47</v>
      </c>
      <c r="Y397">
        <v>1</v>
      </c>
      <c r="Z397" t="s">
        <v>47</v>
      </c>
    </row>
    <row r="398" spans="1:26" x14ac:dyDescent="0.35">
      <c r="A398" t="s">
        <v>805</v>
      </c>
      <c r="B398" s="2">
        <v>45999</v>
      </c>
      <c r="C398" t="s">
        <v>806</v>
      </c>
      <c r="D398" t="s">
        <v>61</v>
      </c>
      <c r="E398" t="s">
        <v>43</v>
      </c>
      <c r="F398">
        <v>45</v>
      </c>
      <c r="G398" t="s">
        <v>30</v>
      </c>
      <c r="H398" t="s">
        <v>31</v>
      </c>
      <c r="I398" t="s">
        <v>30</v>
      </c>
      <c r="J398" t="s">
        <v>112</v>
      </c>
      <c r="K398">
        <v>1</v>
      </c>
      <c r="L398">
        <v>45045</v>
      </c>
      <c r="M398">
        <v>10</v>
      </c>
      <c r="N398">
        <v>4504.5</v>
      </c>
      <c r="O398">
        <v>7297.29</v>
      </c>
      <c r="P398">
        <v>227</v>
      </c>
      <c r="Q398">
        <v>48064.79</v>
      </c>
      <c r="R398" t="s">
        <v>33</v>
      </c>
      <c r="S398" t="s">
        <v>63</v>
      </c>
      <c r="T398" t="s">
        <v>70</v>
      </c>
      <c r="U398" t="s">
        <v>56</v>
      </c>
      <c r="V398" t="s">
        <v>57</v>
      </c>
      <c r="W398">
        <v>7</v>
      </c>
      <c r="X398" t="s">
        <v>47</v>
      </c>
      <c r="Y398">
        <v>4</v>
      </c>
      <c r="Z398" t="s">
        <v>91</v>
      </c>
    </row>
    <row r="399" spans="1:26" x14ac:dyDescent="0.35">
      <c r="A399" t="s">
        <v>807</v>
      </c>
      <c r="B399" s="2">
        <v>45914</v>
      </c>
      <c r="C399" t="s">
        <v>808</v>
      </c>
      <c r="D399" t="s">
        <v>61</v>
      </c>
      <c r="E399" t="s">
        <v>29</v>
      </c>
      <c r="F399">
        <v>32</v>
      </c>
      <c r="G399" t="s">
        <v>67</v>
      </c>
      <c r="H399" t="s">
        <v>68</v>
      </c>
      <c r="I399" t="s">
        <v>67</v>
      </c>
      <c r="J399" t="s">
        <v>62</v>
      </c>
      <c r="K399">
        <v>2</v>
      </c>
      <c r="L399">
        <v>37886</v>
      </c>
      <c r="M399">
        <v>20</v>
      </c>
      <c r="N399">
        <v>15154.4</v>
      </c>
      <c r="O399">
        <v>10911.17</v>
      </c>
      <c r="P399">
        <v>333</v>
      </c>
      <c r="Q399">
        <v>71861.77</v>
      </c>
      <c r="R399" t="s">
        <v>54</v>
      </c>
      <c r="S399" t="s">
        <v>63</v>
      </c>
      <c r="T399" t="s">
        <v>103</v>
      </c>
      <c r="U399" t="s">
        <v>103</v>
      </c>
      <c r="V399" t="s">
        <v>57</v>
      </c>
      <c r="W399">
        <v>5</v>
      </c>
      <c r="X399" t="s">
        <v>47</v>
      </c>
      <c r="Y399">
        <v>1</v>
      </c>
      <c r="Z399" t="s">
        <v>39</v>
      </c>
    </row>
    <row r="400" spans="1:26" x14ac:dyDescent="0.35">
      <c r="A400" t="s">
        <v>809</v>
      </c>
      <c r="B400" s="2">
        <v>45798</v>
      </c>
      <c r="C400" t="s">
        <v>810</v>
      </c>
      <c r="D400" t="s">
        <v>61</v>
      </c>
      <c r="E400" t="s">
        <v>29</v>
      </c>
      <c r="F400">
        <v>41</v>
      </c>
      <c r="G400" t="s">
        <v>134</v>
      </c>
      <c r="H400" t="s">
        <v>31</v>
      </c>
      <c r="I400" t="s">
        <v>134</v>
      </c>
      <c r="J400" t="s">
        <v>125</v>
      </c>
      <c r="K400">
        <v>1</v>
      </c>
      <c r="L400">
        <v>10479</v>
      </c>
      <c r="M400">
        <v>20</v>
      </c>
      <c r="N400">
        <v>2095.8000000000002</v>
      </c>
      <c r="O400">
        <v>1508.98</v>
      </c>
      <c r="P400">
        <v>259</v>
      </c>
      <c r="Q400">
        <v>10151.18</v>
      </c>
      <c r="R400" t="s">
        <v>83</v>
      </c>
      <c r="S400" t="s">
        <v>34</v>
      </c>
      <c r="T400" t="s">
        <v>76</v>
      </c>
      <c r="U400" t="s">
        <v>77</v>
      </c>
      <c r="V400" t="s">
        <v>57</v>
      </c>
      <c r="W400">
        <v>9</v>
      </c>
      <c r="X400" t="s">
        <v>38</v>
      </c>
      <c r="Y400">
        <v>3</v>
      </c>
      <c r="Z400" t="s">
        <v>47</v>
      </c>
    </row>
    <row r="401" spans="1:26" x14ac:dyDescent="0.35">
      <c r="A401" t="s">
        <v>811</v>
      </c>
      <c r="B401" s="2">
        <v>45856</v>
      </c>
      <c r="C401" t="s">
        <v>812</v>
      </c>
      <c r="D401" t="s">
        <v>111</v>
      </c>
      <c r="E401" t="s">
        <v>29</v>
      </c>
      <c r="F401">
        <v>39</v>
      </c>
      <c r="G401" t="s">
        <v>67</v>
      </c>
      <c r="H401" t="s">
        <v>68</v>
      </c>
      <c r="I401" t="s">
        <v>67</v>
      </c>
      <c r="J401" t="s">
        <v>62</v>
      </c>
      <c r="K401">
        <v>2</v>
      </c>
      <c r="L401">
        <v>25677</v>
      </c>
      <c r="M401">
        <v>20</v>
      </c>
      <c r="N401">
        <v>10270.799999999999</v>
      </c>
      <c r="O401">
        <v>7394.98</v>
      </c>
      <c r="P401">
        <v>360</v>
      </c>
      <c r="Q401">
        <v>48838.18</v>
      </c>
      <c r="R401" t="s">
        <v>45</v>
      </c>
      <c r="S401" t="s">
        <v>63</v>
      </c>
      <c r="T401" t="s">
        <v>35</v>
      </c>
      <c r="U401" t="s">
        <v>36</v>
      </c>
      <c r="V401" t="s">
        <v>37</v>
      </c>
      <c r="W401">
        <v>4</v>
      </c>
      <c r="X401" t="s">
        <v>47</v>
      </c>
      <c r="Y401">
        <v>4</v>
      </c>
      <c r="Z401" t="s">
        <v>58</v>
      </c>
    </row>
    <row r="402" spans="1:26" x14ac:dyDescent="0.35">
      <c r="A402" t="s">
        <v>813</v>
      </c>
      <c r="B402" s="2">
        <v>45941</v>
      </c>
      <c r="C402" t="s">
        <v>814</v>
      </c>
      <c r="D402" t="s">
        <v>50</v>
      </c>
      <c r="E402" t="s">
        <v>43</v>
      </c>
      <c r="F402">
        <v>45</v>
      </c>
      <c r="G402" t="s">
        <v>99</v>
      </c>
      <c r="H402" t="s">
        <v>52</v>
      </c>
      <c r="I402" t="s">
        <v>99</v>
      </c>
      <c r="J402" t="s">
        <v>201</v>
      </c>
      <c r="K402">
        <v>1</v>
      </c>
      <c r="L402">
        <v>38257</v>
      </c>
      <c r="M402">
        <v>0</v>
      </c>
      <c r="N402">
        <v>0</v>
      </c>
      <c r="O402">
        <v>6886.26</v>
      </c>
      <c r="P402">
        <v>77</v>
      </c>
      <c r="Q402">
        <v>45220.26</v>
      </c>
      <c r="R402" t="s">
        <v>54</v>
      </c>
      <c r="S402" t="s">
        <v>63</v>
      </c>
      <c r="T402" t="s">
        <v>55</v>
      </c>
      <c r="U402" t="s">
        <v>56</v>
      </c>
      <c r="V402" t="s">
        <v>57</v>
      </c>
      <c r="W402">
        <v>5</v>
      </c>
      <c r="X402" t="s">
        <v>38</v>
      </c>
      <c r="Y402">
        <v>1</v>
      </c>
      <c r="Z402" t="s">
        <v>91</v>
      </c>
    </row>
    <row r="403" spans="1:26" x14ac:dyDescent="0.35">
      <c r="A403" t="s">
        <v>815</v>
      </c>
      <c r="B403" s="2">
        <v>45969</v>
      </c>
      <c r="C403" t="s">
        <v>816</v>
      </c>
      <c r="D403" t="s">
        <v>111</v>
      </c>
      <c r="E403" t="s">
        <v>29</v>
      </c>
      <c r="F403">
        <v>18</v>
      </c>
      <c r="G403" t="s">
        <v>67</v>
      </c>
      <c r="H403" t="s">
        <v>68</v>
      </c>
      <c r="I403" t="s">
        <v>67</v>
      </c>
      <c r="J403" t="s">
        <v>75</v>
      </c>
      <c r="K403">
        <v>3</v>
      </c>
      <c r="L403">
        <v>42836</v>
      </c>
      <c r="M403">
        <v>5</v>
      </c>
      <c r="N403">
        <v>6425.4</v>
      </c>
      <c r="O403">
        <v>21974.87</v>
      </c>
      <c r="P403">
        <v>203</v>
      </c>
      <c r="Q403">
        <v>144260.47</v>
      </c>
      <c r="R403" t="s">
        <v>54</v>
      </c>
      <c r="S403" t="s">
        <v>63</v>
      </c>
      <c r="T403" t="s">
        <v>70</v>
      </c>
      <c r="U403" t="s">
        <v>56</v>
      </c>
      <c r="V403" t="s">
        <v>57</v>
      </c>
      <c r="W403">
        <v>8</v>
      </c>
      <c r="X403" t="s">
        <v>38</v>
      </c>
      <c r="Y403">
        <v>1</v>
      </c>
      <c r="Z403" t="s">
        <v>47</v>
      </c>
    </row>
    <row r="404" spans="1:26" x14ac:dyDescent="0.35">
      <c r="A404" t="s">
        <v>817</v>
      </c>
      <c r="B404" s="2">
        <v>45937</v>
      </c>
      <c r="C404" t="s">
        <v>818</v>
      </c>
      <c r="D404" t="s">
        <v>80</v>
      </c>
      <c r="E404" t="s">
        <v>43</v>
      </c>
      <c r="F404">
        <v>33</v>
      </c>
      <c r="G404" t="s">
        <v>139</v>
      </c>
      <c r="H404" t="s">
        <v>31</v>
      </c>
      <c r="I404" t="s">
        <v>139</v>
      </c>
      <c r="J404" t="s">
        <v>62</v>
      </c>
      <c r="K404">
        <v>5</v>
      </c>
      <c r="L404">
        <v>6082</v>
      </c>
      <c r="M404">
        <v>10</v>
      </c>
      <c r="N404">
        <v>3041</v>
      </c>
      <c r="O404">
        <v>4926.42</v>
      </c>
      <c r="P404">
        <v>451</v>
      </c>
      <c r="Q404">
        <v>32746.42</v>
      </c>
      <c r="R404" t="s">
        <v>54</v>
      </c>
      <c r="S404" t="s">
        <v>63</v>
      </c>
      <c r="T404" t="s">
        <v>84</v>
      </c>
      <c r="U404" t="s">
        <v>85</v>
      </c>
      <c r="V404" t="s">
        <v>86</v>
      </c>
      <c r="W404">
        <v>6</v>
      </c>
      <c r="X404" t="s">
        <v>38</v>
      </c>
      <c r="Y404">
        <v>4</v>
      </c>
      <c r="Z404" t="s">
        <v>58</v>
      </c>
    </row>
    <row r="405" spans="1:26" x14ac:dyDescent="0.35">
      <c r="A405" t="s">
        <v>819</v>
      </c>
      <c r="B405" s="2">
        <v>45962</v>
      </c>
      <c r="C405" t="s">
        <v>820</v>
      </c>
      <c r="D405" t="s">
        <v>80</v>
      </c>
      <c r="E405" t="s">
        <v>29</v>
      </c>
      <c r="F405">
        <v>45</v>
      </c>
      <c r="G405" t="s">
        <v>94</v>
      </c>
      <c r="H405" t="s">
        <v>31</v>
      </c>
      <c r="I405" t="s">
        <v>94</v>
      </c>
      <c r="J405" t="s">
        <v>69</v>
      </c>
      <c r="K405">
        <v>1</v>
      </c>
      <c r="L405">
        <v>31058</v>
      </c>
      <c r="M405">
        <v>20</v>
      </c>
      <c r="N405">
        <v>6211.6</v>
      </c>
      <c r="O405">
        <v>4472.3500000000004</v>
      </c>
      <c r="P405">
        <v>107</v>
      </c>
      <c r="Q405">
        <v>29425.75</v>
      </c>
      <c r="R405" t="s">
        <v>33</v>
      </c>
      <c r="S405" t="s">
        <v>34</v>
      </c>
      <c r="T405" t="s">
        <v>46</v>
      </c>
      <c r="U405" t="s">
        <v>36</v>
      </c>
      <c r="V405" t="s">
        <v>37</v>
      </c>
      <c r="W405">
        <v>2</v>
      </c>
      <c r="X405" t="s">
        <v>38</v>
      </c>
      <c r="Y405">
        <v>1</v>
      </c>
      <c r="Z405" t="s">
        <v>39</v>
      </c>
    </row>
    <row r="406" spans="1:26" x14ac:dyDescent="0.35">
      <c r="A406" t="s">
        <v>821</v>
      </c>
      <c r="B406" s="2">
        <v>45936</v>
      </c>
      <c r="C406" t="s">
        <v>822</v>
      </c>
      <c r="D406" t="s">
        <v>50</v>
      </c>
      <c r="E406" t="s">
        <v>29</v>
      </c>
      <c r="F406">
        <v>20</v>
      </c>
      <c r="G406" t="s">
        <v>30</v>
      </c>
      <c r="H406" t="s">
        <v>31</v>
      </c>
      <c r="I406" t="s">
        <v>30</v>
      </c>
      <c r="J406" t="s">
        <v>69</v>
      </c>
      <c r="K406">
        <v>5</v>
      </c>
      <c r="L406">
        <v>23952</v>
      </c>
      <c r="M406">
        <v>15</v>
      </c>
      <c r="N406">
        <v>17964</v>
      </c>
      <c r="O406">
        <v>18323.28</v>
      </c>
      <c r="P406">
        <v>235</v>
      </c>
      <c r="Q406">
        <v>120354.28</v>
      </c>
      <c r="R406" t="s">
        <v>54</v>
      </c>
      <c r="S406" t="s">
        <v>34</v>
      </c>
      <c r="T406" t="s">
        <v>46</v>
      </c>
      <c r="U406" t="s">
        <v>36</v>
      </c>
      <c r="V406" t="s">
        <v>37</v>
      </c>
      <c r="W406">
        <v>8</v>
      </c>
      <c r="X406" t="s">
        <v>38</v>
      </c>
      <c r="Y406">
        <v>3</v>
      </c>
      <c r="Z406" t="s">
        <v>58</v>
      </c>
    </row>
    <row r="407" spans="1:26" x14ac:dyDescent="0.35">
      <c r="A407" t="s">
        <v>823</v>
      </c>
      <c r="B407" s="2">
        <v>45769</v>
      </c>
      <c r="C407" t="s">
        <v>824</v>
      </c>
      <c r="D407" t="s">
        <v>111</v>
      </c>
      <c r="E407" t="s">
        <v>29</v>
      </c>
      <c r="F407">
        <v>48</v>
      </c>
      <c r="G407" t="s">
        <v>44</v>
      </c>
      <c r="H407" t="s">
        <v>31</v>
      </c>
      <c r="I407" t="s">
        <v>44</v>
      </c>
      <c r="J407" t="s">
        <v>125</v>
      </c>
      <c r="K407">
        <v>3</v>
      </c>
      <c r="L407">
        <v>38091</v>
      </c>
      <c r="M407">
        <v>20</v>
      </c>
      <c r="N407">
        <v>22854.6</v>
      </c>
      <c r="O407">
        <v>16455.310000000001</v>
      </c>
      <c r="P407">
        <v>45</v>
      </c>
      <c r="Q407">
        <v>107918.71</v>
      </c>
      <c r="R407" t="s">
        <v>45</v>
      </c>
      <c r="S407" t="s">
        <v>63</v>
      </c>
      <c r="T407" t="s">
        <v>70</v>
      </c>
      <c r="U407" t="s">
        <v>56</v>
      </c>
      <c r="V407" t="s">
        <v>57</v>
      </c>
      <c r="W407">
        <v>4</v>
      </c>
      <c r="X407" t="s">
        <v>38</v>
      </c>
      <c r="Y407">
        <v>2</v>
      </c>
      <c r="Z407" t="s">
        <v>91</v>
      </c>
    </row>
    <row r="408" spans="1:26" x14ac:dyDescent="0.35">
      <c r="A408" t="s">
        <v>825</v>
      </c>
      <c r="B408" s="2">
        <v>45874</v>
      </c>
      <c r="C408" t="s">
        <v>538</v>
      </c>
      <c r="D408" t="s">
        <v>42</v>
      </c>
      <c r="E408" t="s">
        <v>43</v>
      </c>
      <c r="F408">
        <v>52</v>
      </c>
      <c r="G408" t="s">
        <v>90</v>
      </c>
      <c r="H408" t="s">
        <v>31</v>
      </c>
      <c r="I408" t="s">
        <v>90</v>
      </c>
      <c r="J408" t="s">
        <v>125</v>
      </c>
      <c r="K408">
        <v>3</v>
      </c>
      <c r="L408">
        <v>26216</v>
      </c>
      <c r="M408">
        <v>20</v>
      </c>
      <c r="N408">
        <v>15729.6</v>
      </c>
      <c r="O408">
        <v>11325.31</v>
      </c>
      <c r="P408">
        <v>81</v>
      </c>
      <c r="Q408">
        <v>74324.710000000006</v>
      </c>
      <c r="R408" t="s">
        <v>33</v>
      </c>
      <c r="S408" t="s">
        <v>34</v>
      </c>
      <c r="T408" t="s">
        <v>35</v>
      </c>
      <c r="U408" t="s">
        <v>36</v>
      </c>
      <c r="V408" t="s">
        <v>37</v>
      </c>
      <c r="W408">
        <v>10</v>
      </c>
      <c r="X408" t="s">
        <v>47</v>
      </c>
      <c r="Y408">
        <v>2</v>
      </c>
      <c r="Z408" t="s">
        <v>58</v>
      </c>
    </row>
    <row r="409" spans="1:26" x14ac:dyDescent="0.35">
      <c r="A409" t="s">
        <v>826</v>
      </c>
      <c r="B409" s="2">
        <v>46027</v>
      </c>
      <c r="C409" t="s">
        <v>227</v>
      </c>
      <c r="D409" t="s">
        <v>28</v>
      </c>
      <c r="E409" t="s">
        <v>29</v>
      </c>
      <c r="F409">
        <v>27</v>
      </c>
      <c r="G409" t="s">
        <v>139</v>
      </c>
      <c r="H409" t="s">
        <v>31</v>
      </c>
      <c r="I409" t="s">
        <v>139</v>
      </c>
      <c r="J409" t="s">
        <v>201</v>
      </c>
      <c r="K409">
        <v>1</v>
      </c>
      <c r="L409">
        <v>39817</v>
      </c>
      <c r="M409">
        <v>0</v>
      </c>
      <c r="N409">
        <v>0</v>
      </c>
      <c r="O409">
        <v>7167.06</v>
      </c>
      <c r="P409">
        <v>338</v>
      </c>
      <c r="Q409">
        <v>47322.06</v>
      </c>
      <c r="R409" t="s">
        <v>83</v>
      </c>
      <c r="S409" t="s">
        <v>34</v>
      </c>
      <c r="T409" t="s">
        <v>70</v>
      </c>
      <c r="U409" t="s">
        <v>56</v>
      </c>
      <c r="V409" t="s">
        <v>57</v>
      </c>
      <c r="W409">
        <v>5</v>
      </c>
      <c r="X409" t="s">
        <v>38</v>
      </c>
      <c r="Y409">
        <v>2</v>
      </c>
      <c r="Z409" t="s">
        <v>39</v>
      </c>
    </row>
    <row r="410" spans="1:26" x14ac:dyDescent="0.35">
      <c r="A410" t="s">
        <v>827</v>
      </c>
      <c r="B410" s="2">
        <v>45846</v>
      </c>
      <c r="C410" t="s">
        <v>828</v>
      </c>
      <c r="D410" t="s">
        <v>89</v>
      </c>
      <c r="E410" t="s">
        <v>43</v>
      </c>
      <c r="F410">
        <v>21</v>
      </c>
      <c r="G410" t="s">
        <v>134</v>
      </c>
      <c r="H410" t="s">
        <v>31</v>
      </c>
      <c r="I410" t="s">
        <v>134</v>
      </c>
      <c r="J410" t="s">
        <v>201</v>
      </c>
      <c r="K410">
        <v>2</v>
      </c>
      <c r="L410">
        <v>13948</v>
      </c>
      <c r="M410">
        <v>20</v>
      </c>
      <c r="N410">
        <v>5579.2</v>
      </c>
      <c r="O410">
        <v>4017.02</v>
      </c>
      <c r="P410">
        <v>146</v>
      </c>
      <c r="Q410">
        <v>26479.82</v>
      </c>
      <c r="R410" t="s">
        <v>54</v>
      </c>
      <c r="S410" t="s">
        <v>34</v>
      </c>
      <c r="T410" t="s">
        <v>35</v>
      </c>
      <c r="U410" t="s">
        <v>36</v>
      </c>
      <c r="V410" t="s">
        <v>37</v>
      </c>
      <c r="W410">
        <v>2</v>
      </c>
      <c r="X410" t="s">
        <v>47</v>
      </c>
      <c r="Y410">
        <v>1</v>
      </c>
      <c r="Z410" t="s">
        <v>39</v>
      </c>
    </row>
    <row r="411" spans="1:26" x14ac:dyDescent="0.35">
      <c r="A411" t="s">
        <v>829</v>
      </c>
      <c r="B411" s="2">
        <v>45843</v>
      </c>
      <c r="C411" t="s">
        <v>830</v>
      </c>
      <c r="D411" t="s">
        <v>28</v>
      </c>
      <c r="E411" t="s">
        <v>43</v>
      </c>
      <c r="F411">
        <v>26</v>
      </c>
      <c r="G411" t="s">
        <v>67</v>
      </c>
      <c r="H411" t="s">
        <v>68</v>
      </c>
      <c r="I411" t="s">
        <v>67</v>
      </c>
      <c r="J411" t="s">
        <v>201</v>
      </c>
      <c r="K411">
        <v>2</v>
      </c>
      <c r="L411">
        <v>23299</v>
      </c>
      <c r="M411">
        <v>10</v>
      </c>
      <c r="N411">
        <v>4659.8</v>
      </c>
      <c r="O411">
        <v>7548.88</v>
      </c>
      <c r="P411">
        <v>416</v>
      </c>
      <c r="Q411">
        <v>49903.08</v>
      </c>
      <c r="R411" t="s">
        <v>33</v>
      </c>
      <c r="S411" t="s">
        <v>63</v>
      </c>
      <c r="T411" t="s">
        <v>84</v>
      </c>
      <c r="U411" t="s">
        <v>85</v>
      </c>
      <c r="V411" t="s">
        <v>86</v>
      </c>
      <c r="W411">
        <v>1</v>
      </c>
      <c r="X411" t="s">
        <v>47</v>
      </c>
      <c r="Y411">
        <v>2</v>
      </c>
      <c r="Z411" t="s">
        <v>58</v>
      </c>
    </row>
    <row r="412" spans="1:26" x14ac:dyDescent="0.35">
      <c r="A412" t="s">
        <v>831</v>
      </c>
      <c r="B412" s="2">
        <v>45895</v>
      </c>
      <c r="C412" t="s">
        <v>832</v>
      </c>
      <c r="D412" t="s">
        <v>50</v>
      </c>
      <c r="E412" t="s">
        <v>29</v>
      </c>
      <c r="F412">
        <v>32</v>
      </c>
      <c r="G412" t="s">
        <v>90</v>
      </c>
      <c r="H412" t="s">
        <v>31</v>
      </c>
      <c r="I412" t="s">
        <v>90</v>
      </c>
      <c r="J412" t="s">
        <v>53</v>
      </c>
      <c r="K412">
        <v>2</v>
      </c>
      <c r="L412">
        <v>32677</v>
      </c>
      <c r="M412">
        <v>10</v>
      </c>
      <c r="N412">
        <v>6535.4</v>
      </c>
      <c r="O412">
        <v>10587.35</v>
      </c>
      <c r="P412">
        <v>159</v>
      </c>
      <c r="Q412">
        <v>69564.95</v>
      </c>
      <c r="R412" t="s">
        <v>83</v>
      </c>
      <c r="S412" t="s">
        <v>34</v>
      </c>
      <c r="T412" t="s">
        <v>35</v>
      </c>
      <c r="U412" t="s">
        <v>36</v>
      </c>
      <c r="V412" t="s">
        <v>37</v>
      </c>
      <c r="W412">
        <v>3</v>
      </c>
      <c r="X412" t="s">
        <v>47</v>
      </c>
      <c r="Y412">
        <v>4</v>
      </c>
      <c r="Z412" t="s">
        <v>39</v>
      </c>
    </row>
    <row r="413" spans="1:26" x14ac:dyDescent="0.35">
      <c r="A413" t="s">
        <v>833</v>
      </c>
      <c r="B413" s="2">
        <v>45768</v>
      </c>
      <c r="C413" t="s">
        <v>834</v>
      </c>
      <c r="D413" t="s">
        <v>108</v>
      </c>
      <c r="E413" t="s">
        <v>29</v>
      </c>
      <c r="F413">
        <v>21</v>
      </c>
      <c r="G413" t="s">
        <v>51</v>
      </c>
      <c r="H413" t="s">
        <v>52</v>
      </c>
      <c r="I413" t="s">
        <v>51</v>
      </c>
      <c r="J413" t="s">
        <v>69</v>
      </c>
      <c r="K413">
        <v>2</v>
      </c>
      <c r="L413">
        <v>31723</v>
      </c>
      <c r="M413">
        <v>15</v>
      </c>
      <c r="N413">
        <v>9516.9</v>
      </c>
      <c r="O413">
        <v>9707.24</v>
      </c>
      <c r="P413">
        <v>178</v>
      </c>
      <c r="Q413">
        <v>63814.34</v>
      </c>
      <c r="R413" t="s">
        <v>45</v>
      </c>
      <c r="S413" t="s">
        <v>63</v>
      </c>
      <c r="T413" t="s">
        <v>95</v>
      </c>
      <c r="U413" t="s">
        <v>96</v>
      </c>
      <c r="V413" t="s">
        <v>57</v>
      </c>
      <c r="W413">
        <v>2</v>
      </c>
      <c r="X413" t="s">
        <v>38</v>
      </c>
      <c r="Y413">
        <v>2</v>
      </c>
      <c r="Z413" t="s">
        <v>47</v>
      </c>
    </row>
    <row r="414" spans="1:26" x14ac:dyDescent="0.35">
      <c r="A414" t="s">
        <v>835</v>
      </c>
      <c r="B414" s="2">
        <v>45836</v>
      </c>
      <c r="C414" t="s">
        <v>427</v>
      </c>
      <c r="D414" t="s">
        <v>42</v>
      </c>
      <c r="E414" t="s">
        <v>43</v>
      </c>
      <c r="F414">
        <v>18</v>
      </c>
      <c r="G414" t="s">
        <v>90</v>
      </c>
      <c r="H414" t="s">
        <v>31</v>
      </c>
      <c r="I414" t="s">
        <v>90</v>
      </c>
      <c r="J414" t="s">
        <v>102</v>
      </c>
      <c r="K414">
        <v>3</v>
      </c>
      <c r="L414">
        <v>32699</v>
      </c>
      <c r="M414">
        <v>15</v>
      </c>
      <c r="N414">
        <v>14714.55</v>
      </c>
      <c r="O414">
        <v>15008.84</v>
      </c>
      <c r="P414">
        <v>232</v>
      </c>
      <c r="Q414">
        <v>98623.29</v>
      </c>
      <c r="R414" t="s">
        <v>83</v>
      </c>
      <c r="S414" t="s">
        <v>34</v>
      </c>
      <c r="T414" t="s">
        <v>84</v>
      </c>
      <c r="U414" t="s">
        <v>85</v>
      </c>
      <c r="V414" t="s">
        <v>86</v>
      </c>
      <c r="W414">
        <v>4</v>
      </c>
      <c r="X414" t="s">
        <v>38</v>
      </c>
      <c r="Y414">
        <v>1</v>
      </c>
      <c r="Z414" t="s">
        <v>91</v>
      </c>
    </row>
    <row r="415" spans="1:26" x14ac:dyDescent="0.35">
      <c r="A415" t="s">
        <v>836</v>
      </c>
      <c r="B415" s="2">
        <v>45955</v>
      </c>
      <c r="C415" t="s">
        <v>650</v>
      </c>
      <c r="D415" t="s">
        <v>73</v>
      </c>
      <c r="E415" t="s">
        <v>43</v>
      </c>
      <c r="F415">
        <v>40</v>
      </c>
      <c r="G415" t="s">
        <v>67</v>
      </c>
      <c r="H415" t="s">
        <v>68</v>
      </c>
      <c r="I415" t="s">
        <v>67</v>
      </c>
      <c r="J415" t="s">
        <v>125</v>
      </c>
      <c r="K415">
        <v>5</v>
      </c>
      <c r="L415">
        <v>13093</v>
      </c>
      <c r="M415">
        <v>15</v>
      </c>
      <c r="N415">
        <v>9819.75</v>
      </c>
      <c r="O415">
        <v>10016.15</v>
      </c>
      <c r="P415">
        <v>119</v>
      </c>
      <c r="Q415">
        <v>65780.399999999994</v>
      </c>
      <c r="R415" t="s">
        <v>45</v>
      </c>
      <c r="S415" t="s">
        <v>34</v>
      </c>
      <c r="T415" t="s">
        <v>35</v>
      </c>
      <c r="U415" t="s">
        <v>36</v>
      </c>
      <c r="V415" t="s">
        <v>37</v>
      </c>
      <c r="W415">
        <v>9</v>
      </c>
      <c r="X415" t="s">
        <v>47</v>
      </c>
      <c r="Y415">
        <v>2</v>
      </c>
      <c r="Z415" t="s">
        <v>47</v>
      </c>
    </row>
    <row r="416" spans="1:26" x14ac:dyDescent="0.35">
      <c r="A416" t="s">
        <v>837</v>
      </c>
      <c r="B416" s="2">
        <v>45889</v>
      </c>
      <c r="C416" t="s">
        <v>838</v>
      </c>
      <c r="D416" t="s">
        <v>89</v>
      </c>
      <c r="E416" t="s">
        <v>29</v>
      </c>
      <c r="F416">
        <v>44</v>
      </c>
      <c r="G416" t="s">
        <v>139</v>
      </c>
      <c r="H416" t="s">
        <v>31</v>
      </c>
      <c r="I416" t="s">
        <v>139</v>
      </c>
      <c r="J416" t="s">
        <v>69</v>
      </c>
      <c r="K416">
        <v>1</v>
      </c>
      <c r="L416">
        <v>29058</v>
      </c>
      <c r="M416">
        <v>15</v>
      </c>
      <c r="N416">
        <v>4358.7</v>
      </c>
      <c r="O416">
        <v>4445.87</v>
      </c>
      <c r="P416">
        <v>483</v>
      </c>
      <c r="Q416">
        <v>29628.17</v>
      </c>
      <c r="R416" t="s">
        <v>33</v>
      </c>
      <c r="S416" t="s">
        <v>63</v>
      </c>
      <c r="T416" t="s">
        <v>70</v>
      </c>
      <c r="U416" t="s">
        <v>56</v>
      </c>
      <c r="V416" t="s">
        <v>57</v>
      </c>
      <c r="W416">
        <v>4</v>
      </c>
      <c r="X416" t="s">
        <v>47</v>
      </c>
      <c r="Y416">
        <v>2</v>
      </c>
      <c r="Z416" t="s">
        <v>58</v>
      </c>
    </row>
    <row r="417" spans="1:26" x14ac:dyDescent="0.35">
      <c r="A417" t="s">
        <v>839</v>
      </c>
      <c r="B417" s="2">
        <v>46085</v>
      </c>
      <c r="C417" t="s">
        <v>840</v>
      </c>
      <c r="D417" t="s">
        <v>50</v>
      </c>
      <c r="E417" t="s">
        <v>29</v>
      </c>
      <c r="F417">
        <v>34</v>
      </c>
      <c r="G417" t="s">
        <v>90</v>
      </c>
      <c r="H417" t="s">
        <v>31</v>
      </c>
      <c r="I417" t="s">
        <v>90</v>
      </c>
      <c r="J417" t="s">
        <v>112</v>
      </c>
      <c r="K417">
        <v>4</v>
      </c>
      <c r="L417">
        <v>893</v>
      </c>
      <c r="M417">
        <v>15</v>
      </c>
      <c r="N417">
        <v>535.79999999999995</v>
      </c>
      <c r="O417">
        <v>546.52</v>
      </c>
      <c r="P417">
        <v>235</v>
      </c>
      <c r="Q417">
        <v>3817.72</v>
      </c>
      <c r="R417" t="s">
        <v>45</v>
      </c>
      <c r="S417" t="s">
        <v>63</v>
      </c>
      <c r="T417" t="s">
        <v>95</v>
      </c>
      <c r="U417" t="s">
        <v>96</v>
      </c>
      <c r="V417" t="s">
        <v>57</v>
      </c>
      <c r="W417">
        <v>3</v>
      </c>
      <c r="X417" t="s">
        <v>38</v>
      </c>
      <c r="Y417">
        <v>5</v>
      </c>
      <c r="Z417" t="s">
        <v>58</v>
      </c>
    </row>
    <row r="418" spans="1:26" x14ac:dyDescent="0.35">
      <c r="A418" t="s">
        <v>841</v>
      </c>
      <c r="B418" s="2">
        <v>46012</v>
      </c>
      <c r="C418" t="s">
        <v>553</v>
      </c>
      <c r="D418" t="s">
        <v>89</v>
      </c>
      <c r="E418" t="s">
        <v>29</v>
      </c>
      <c r="F418">
        <v>43</v>
      </c>
      <c r="G418" t="s">
        <v>51</v>
      </c>
      <c r="H418" t="s">
        <v>52</v>
      </c>
      <c r="I418" t="s">
        <v>51</v>
      </c>
      <c r="J418" t="s">
        <v>62</v>
      </c>
      <c r="K418">
        <v>2</v>
      </c>
      <c r="L418">
        <v>30884</v>
      </c>
      <c r="M418">
        <v>15</v>
      </c>
      <c r="N418">
        <v>9265.2000000000007</v>
      </c>
      <c r="O418">
        <v>9450.5</v>
      </c>
      <c r="P418">
        <v>377</v>
      </c>
      <c r="Q418">
        <v>62330.3</v>
      </c>
      <c r="R418" t="s">
        <v>54</v>
      </c>
      <c r="S418" t="s">
        <v>34</v>
      </c>
      <c r="T418" t="s">
        <v>55</v>
      </c>
      <c r="U418" t="s">
        <v>56</v>
      </c>
      <c r="V418" t="s">
        <v>57</v>
      </c>
      <c r="W418">
        <v>4</v>
      </c>
      <c r="X418" t="s">
        <v>38</v>
      </c>
      <c r="Y418">
        <v>5</v>
      </c>
      <c r="Z418" t="s">
        <v>58</v>
      </c>
    </row>
    <row r="419" spans="1:26" x14ac:dyDescent="0.35">
      <c r="A419" t="s">
        <v>842</v>
      </c>
      <c r="B419" s="2">
        <v>46053</v>
      </c>
      <c r="C419" t="s">
        <v>120</v>
      </c>
      <c r="D419" t="s">
        <v>61</v>
      </c>
      <c r="E419" t="s">
        <v>29</v>
      </c>
      <c r="F419">
        <v>32</v>
      </c>
      <c r="G419" t="s">
        <v>94</v>
      </c>
      <c r="H419" t="s">
        <v>31</v>
      </c>
      <c r="I419" t="s">
        <v>94</v>
      </c>
      <c r="J419" t="s">
        <v>102</v>
      </c>
      <c r="K419">
        <v>1</v>
      </c>
      <c r="L419">
        <v>18649</v>
      </c>
      <c r="M419">
        <v>10</v>
      </c>
      <c r="N419">
        <v>1864.9</v>
      </c>
      <c r="O419">
        <v>3021.14</v>
      </c>
      <c r="P419">
        <v>223</v>
      </c>
      <c r="Q419">
        <v>20028.240000000002</v>
      </c>
      <c r="R419" t="s">
        <v>33</v>
      </c>
      <c r="S419" t="s">
        <v>63</v>
      </c>
      <c r="T419" t="s">
        <v>103</v>
      </c>
      <c r="U419" t="s">
        <v>103</v>
      </c>
      <c r="V419" t="s">
        <v>57</v>
      </c>
      <c r="W419">
        <v>2</v>
      </c>
      <c r="X419" t="s">
        <v>47</v>
      </c>
      <c r="Y419">
        <v>2</v>
      </c>
      <c r="Z419" t="s">
        <v>58</v>
      </c>
    </row>
    <row r="420" spans="1:26" x14ac:dyDescent="0.35">
      <c r="A420" t="s">
        <v>843</v>
      </c>
      <c r="B420" s="2">
        <v>45758</v>
      </c>
      <c r="C420" t="s">
        <v>844</v>
      </c>
      <c r="D420" t="s">
        <v>28</v>
      </c>
      <c r="E420" t="s">
        <v>43</v>
      </c>
      <c r="F420">
        <v>57</v>
      </c>
      <c r="G420" t="s">
        <v>30</v>
      </c>
      <c r="H420" t="s">
        <v>31</v>
      </c>
      <c r="I420" t="s">
        <v>30</v>
      </c>
      <c r="J420" t="s">
        <v>75</v>
      </c>
      <c r="K420">
        <v>4</v>
      </c>
      <c r="L420">
        <v>25831</v>
      </c>
      <c r="M420">
        <v>0</v>
      </c>
      <c r="N420">
        <v>0</v>
      </c>
      <c r="O420">
        <v>18598.32</v>
      </c>
      <c r="P420">
        <v>290</v>
      </c>
      <c r="Q420">
        <v>122212.32</v>
      </c>
      <c r="R420" t="s">
        <v>54</v>
      </c>
      <c r="S420" t="s">
        <v>63</v>
      </c>
      <c r="T420" t="s">
        <v>46</v>
      </c>
      <c r="U420" t="s">
        <v>36</v>
      </c>
      <c r="V420" t="s">
        <v>37</v>
      </c>
      <c r="W420">
        <v>9</v>
      </c>
      <c r="X420" t="s">
        <v>38</v>
      </c>
      <c r="Y420">
        <v>5</v>
      </c>
      <c r="Z420" t="s">
        <v>58</v>
      </c>
    </row>
    <row r="421" spans="1:26" x14ac:dyDescent="0.35">
      <c r="A421" t="s">
        <v>845</v>
      </c>
      <c r="B421" s="2">
        <v>45876</v>
      </c>
      <c r="C421" t="s">
        <v>846</v>
      </c>
      <c r="D421" t="s">
        <v>111</v>
      </c>
      <c r="E421" t="s">
        <v>43</v>
      </c>
      <c r="F421">
        <v>22</v>
      </c>
      <c r="G421" t="s">
        <v>99</v>
      </c>
      <c r="H421" t="s">
        <v>52</v>
      </c>
      <c r="I421" t="s">
        <v>99</v>
      </c>
      <c r="J421" t="s">
        <v>62</v>
      </c>
      <c r="K421">
        <v>3</v>
      </c>
      <c r="L421">
        <v>5184</v>
      </c>
      <c r="M421">
        <v>10</v>
      </c>
      <c r="N421">
        <v>1555.2</v>
      </c>
      <c r="O421">
        <v>2519.42</v>
      </c>
      <c r="P421">
        <v>384</v>
      </c>
      <c r="Q421">
        <v>16900.22</v>
      </c>
      <c r="R421" t="s">
        <v>33</v>
      </c>
      <c r="S421" t="s">
        <v>63</v>
      </c>
      <c r="T421" t="s">
        <v>70</v>
      </c>
      <c r="U421" t="s">
        <v>56</v>
      </c>
      <c r="V421" t="s">
        <v>57</v>
      </c>
      <c r="W421">
        <v>10</v>
      </c>
      <c r="X421" t="s">
        <v>47</v>
      </c>
      <c r="Y421">
        <v>3</v>
      </c>
      <c r="Z421" t="s">
        <v>91</v>
      </c>
    </row>
    <row r="422" spans="1:26" x14ac:dyDescent="0.35">
      <c r="A422" t="s">
        <v>847</v>
      </c>
      <c r="B422" s="2">
        <v>46108</v>
      </c>
      <c r="C422" t="s">
        <v>848</v>
      </c>
      <c r="D422" t="s">
        <v>50</v>
      </c>
      <c r="E422" t="s">
        <v>29</v>
      </c>
      <c r="F422">
        <v>30</v>
      </c>
      <c r="G422" t="s">
        <v>51</v>
      </c>
      <c r="H422" t="s">
        <v>52</v>
      </c>
      <c r="I422" t="s">
        <v>51</v>
      </c>
      <c r="J422" t="s">
        <v>102</v>
      </c>
      <c r="K422">
        <v>2</v>
      </c>
      <c r="L422">
        <v>6464</v>
      </c>
      <c r="M422">
        <v>5</v>
      </c>
      <c r="N422">
        <v>646.4</v>
      </c>
      <c r="O422">
        <v>2210.69</v>
      </c>
      <c r="P422">
        <v>494</v>
      </c>
      <c r="Q422">
        <v>14986.29</v>
      </c>
      <c r="R422" t="s">
        <v>45</v>
      </c>
      <c r="S422" t="s">
        <v>63</v>
      </c>
      <c r="T422" t="s">
        <v>70</v>
      </c>
      <c r="U422" t="s">
        <v>56</v>
      </c>
      <c r="V422" t="s">
        <v>57</v>
      </c>
      <c r="W422">
        <v>2</v>
      </c>
      <c r="X422" t="s">
        <v>38</v>
      </c>
      <c r="Y422">
        <v>1</v>
      </c>
      <c r="Z422" t="s">
        <v>91</v>
      </c>
    </row>
    <row r="423" spans="1:26" x14ac:dyDescent="0.35">
      <c r="A423" t="s">
        <v>849</v>
      </c>
      <c r="B423" s="2">
        <v>45916</v>
      </c>
      <c r="C423" t="s">
        <v>114</v>
      </c>
      <c r="D423" t="s">
        <v>28</v>
      </c>
      <c r="E423" t="s">
        <v>43</v>
      </c>
      <c r="F423">
        <v>19</v>
      </c>
      <c r="G423" t="s">
        <v>74</v>
      </c>
      <c r="H423" t="s">
        <v>31</v>
      </c>
      <c r="I423" t="s">
        <v>74</v>
      </c>
      <c r="J423" t="s">
        <v>125</v>
      </c>
      <c r="K423">
        <v>1</v>
      </c>
      <c r="L423">
        <v>41930</v>
      </c>
      <c r="M423">
        <v>20</v>
      </c>
      <c r="N423">
        <v>8386</v>
      </c>
      <c r="O423">
        <v>6037.92</v>
      </c>
      <c r="P423">
        <v>39</v>
      </c>
      <c r="Q423">
        <v>39620.92</v>
      </c>
      <c r="R423" t="s">
        <v>83</v>
      </c>
      <c r="S423" t="s">
        <v>63</v>
      </c>
      <c r="T423" t="s">
        <v>95</v>
      </c>
      <c r="U423" t="s">
        <v>96</v>
      </c>
      <c r="V423" t="s">
        <v>57</v>
      </c>
      <c r="W423">
        <v>1</v>
      </c>
      <c r="X423" t="s">
        <v>38</v>
      </c>
      <c r="Y423">
        <v>3</v>
      </c>
      <c r="Z423" t="s">
        <v>58</v>
      </c>
    </row>
    <row r="424" spans="1:26" x14ac:dyDescent="0.35">
      <c r="A424" t="s">
        <v>850</v>
      </c>
      <c r="B424" s="2">
        <v>46027</v>
      </c>
      <c r="C424" t="s">
        <v>851</v>
      </c>
      <c r="D424" t="s">
        <v>61</v>
      </c>
      <c r="E424" t="s">
        <v>29</v>
      </c>
      <c r="F424">
        <v>30</v>
      </c>
      <c r="G424" t="s">
        <v>99</v>
      </c>
      <c r="H424" t="s">
        <v>52</v>
      </c>
      <c r="I424" t="s">
        <v>99</v>
      </c>
      <c r="J424" t="s">
        <v>150</v>
      </c>
      <c r="K424">
        <v>2</v>
      </c>
      <c r="L424">
        <v>602</v>
      </c>
      <c r="M424">
        <v>5</v>
      </c>
      <c r="N424">
        <v>60.2</v>
      </c>
      <c r="O424">
        <v>205.88</v>
      </c>
      <c r="P424">
        <v>330</v>
      </c>
      <c r="Q424">
        <v>1679.68</v>
      </c>
      <c r="R424" t="s">
        <v>33</v>
      </c>
      <c r="S424" t="s">
        <v>63</v>
      </c>
      <c r="T424" t="s">
        <v>46</v>
      </c>
      <c r="U424" t="s">
        <v>36</v>
      </c>
      <c r="V424" t="s">
        <v>37</v>
      </c>
      <c r="W424">
        <v>4</v>
      </c>
      <c r="X424" t="s">
        <v>47</v>
      </c>
      <c r="Y424">
        <v>3</v>
      </c>
      <c r="Z424" t="s">
        <v>39</v>
      </c>
    </row>
    <row r="425" spans="1:26" x14ac:dyDescent="0.35">
      <c r="A425" t="s">
        <v>852</v>
      </c>
      <c r="B425" s="2">
        <v>45928</v>
      </c>
      <c r="C425" t="s">
        <v>853</v>
      </c>
      <c r="D425" t="s">
        <v>111</v>
      </c>
      <c r="E425" t="s">
        <v>29</v>
      </c>
      <c r="F425">
        <v>44</v>
      </c>
      <c r="G425" t="s">
        <v>67</v>
      </c>
      <c r="H425" t="s">
        <v>68</v>
      </c>
      <c r="I425" t="s">
        <v>67</v>
      </c>
      <c r="J425" t="s">
        <v>150</v>
      </c>
      <c r="K425">
        <v>4</v>
      </c>
      <c r="L425">
        <v>32958</v>
      </c>
      <c r="M425">
        <v>15</v>
      </c>
      <c r="N425">
        <v>19774.8</v>
      </c>
      <c r="O425">
        <v>20170.3</v>
      </c>
      <c r="P425">
        <v>359</v>
      </c>
      <c r="Q425">
        <v>132586.5</v>
      </c>
      <c r="R425" t="s">
        <v>33</v>
      </c>
      <c r="S425" t="s">
        <v>63</v>
      </c>
      <c r="T425" t="s">
        <v>103</v>
      </c>
      <c r="U425" t="s">
        <v>103</v>
      </c>
      <c r="V425" t="s">
        <v>57</v>
      </c>
      <c r="W425">
        <v>4</v>
      </c>
      <c r="X425" t="s">
        <v>38</v>
      </c>
      <c r="Y425">
        <v>3</v>
      </c>
      <c r="Z425" t="s">
        <v>47</v>
      </c>
    </row>
    <row r="426" spans="1:26" x14ac:dyDescent="0.35">
      <c r="A426" t="s">
        <v>854</v>
      </c>
      <c r="B426" s="2">
        <v>45836</v>
      </c>
      <c r="C426" t="s">
        <v>855</v>
      </c>
      <c r="D426" t="s">
        <v>66</v>
      </c>
      <c r="E426" t="s">
        <v>29</v>
      </c>
      <c r="F426">
        <v>29</v>
      </c>
      <c r="G426" t="s">
        <v>30</v>
      </c>
      <c r="H426" t="s">
        <v>31</v>
      </c>
      <c r="I426" t="s">
        <v>30</v>
      </c>
      <c r="J426" t="s">
        <v>32</v>
      </c>
      <c r="K426">
        <v>1</v>
      </c>
      <c r="L426">
        <v>22795</v>
      </c>
      <c r="M426">
        <v>20</v>
      </c>
      <c r="N426">
        <v>4559</v>
      </c>
      <c r="O426">
        <v>3282.48</v>
      </c>
      <c r="P426">
        <v>408</v>
      </c>
      <c r="Q426">
        <v>21926.48</v>
      </c>
      <c r="R426" t="s">
        <v>45</v>
      </c>
      <c r="S426" t="s">
        <v>63</v>
      </c>
      <c r="T426" t="s">
        <v>84</v>
      </c>
      <c r="U426" t="s">
        <v>85</v>
      </c>
      <c r="V426" t="s">
        <v>86</v>
      </c>
      <c r="W426">
        <v>10</v>
      </c>
      <c r="X426" t="s">
        <v>38</v>
      </c>
      <c r="Y426">
        <v>1</v>
      </c>
      <c r="Z426" t="s">
        <v>39</v>
      </c>
    </row>
    <row r="427" spans="1:26" x14ac:dyDescent="0.35">
      <c r="A427" t="s">
        <v>856</v>
      </c>
      <c r="B427" s="2">
        <v>45988</v>
      </c>
      <c r="C427" t="s">
        <v>410</v>
      </c>
      <c r="D427" t="s">
        <v>50</v>
      </c>
      <c r="E427" t="s">
        <v>43</v>
      </c>
      <c r="F427">
        <v>34</v>
      </c>
      <c r="G427" t="s">
        <v>134</v>
      </c>
      <c r="H427" t="s">
        <v>31</v>
      </c>
      <c r="I427" t="s">
        <v>134</v>
      </c>
      <c r="J427" t="s">
        <v>69</v>
      </c>
      <c r="K427">
        <v>2</v>
      </c>
      <c r="L427">
        <v>44955</v>
      </c>
      <c r="M427">
        <v>15</v>
      </c>
      <c r="N427">
        <v>13486.5</v>
      </c>
      <c r="O427">
        <v>13756.23</v>
      </c>
      <c r="P427">
        <v>122</v>
      </c>
      <c r="Q427">
        <v>90301.73</v>
      </c>
      <c r="R427" t="s">
        <v>33</v>
      </c>
      <c r="S427" t="s">
        <v>34</v>
      </c>
      <c r="T427" t="s">
        <v>55</v>
      </c>
      <c r="U427" t="s">
        <v>56</v>
      </c>
      <c r="V427" t="s">
        <v>57</v>
      </c>
      <c r="W427">
        <v>2</v>
      </c>
      <c r="X427" t="s">
        <v>38</v>
      </c>
      <c r="Y427">
        <v>3</v>
      </c>
      <c r="Z427" t="s">
        <v>39</v>
      </c>
    </row>
    <row r="428" spans="1:26" x14ac:dyDescent="0.35">
      <c r="A428" t="s">
        <v>857</v>
      </c>
      <c r="B428" s="2">
        <v>46067</v>
      </c>
      <c r="C428" t="s">
        <v>858</v>
      </c>
      <c r="D428" t="s">
        <v>73</v>
      </c>
      <c r="E428" t="s">
        <v>29</v>
      </c>
      <c r="F428">
        <v>32</v>
      </c>
      <c r="G428" t="s">
        <v>99</v>
      </c>
      <c r="H428" t="s">
        <v>52</v>
      </c>
      <c r="I428" t="s">
        <v>99</v>
      </c>
      <c r="J428" t="s">
        <v>69</v>
      </c>
      <c r="K428">
        <v>3</v>
      </c>
      <c r="L428">
        <v>29894</v>
      </c>
      <c r="M428">
        <v>5</v>
      </c>
      <c r="N428">
        <v>4484.1000000000004</v>
      </c>
      <c r="O428">
        <v>15335.62</v>
      </c>
      <c r="P428">
        <v>374</v>
      </c>
      <c r="Q428">
        <v>100907.52</v>
      </c>
      <c r="R428" t="s">
        <v>45</v>
      </c>
      <c r="S428" t="s">
        <v>34</v>
      </c>
      <c r="T428" t="s">
        <v>46</v>
      </c>
      <c r="U428" t="s">
        <v>36</v>
      </c>
      <c r="V428" t="s">
        <v>37</v>
      </c>
      <c r="W428">
        <v>2</v>
      </c>
      <c r="X428" t="s">
        <v>38</v>
      </c>
      <c r="Y428">
        <v>4</v>
      </c>
      <c r="Z428" t="s">
        <v>39</v>
      </c>
    </row>
    <row r="429" spans="1:26" x14ac:dyDescent="0.35">
      <c r="A429" t="s">
        <v>859</v>
      </c>
      <c r="B429" s="2">
        <v>46002</v>
      </c>
      <c r="C429" t="s">
        <v>860</v>
      </c>
      <c r="D429" t="s">
        <v>28</v>
      </c>
      <c r="E429" t="s">
        <v>29</v>
      </c>
      <c r="F429">
        <v>53</v>
      </c>
      <c r="G429" t="s">
        <v>139</v>
      </c>
      <c r="H429" t="s">
        <v>31</v>
      </c>
      <c r="I429" t="s">
        <v>139</v>
      </c>
      <c r="J429" t="s">
        <v>75</v>
      </c>
      <c r="K429">
        <v>1</v>
      </c>
      <c r="L429">
        <v>18999</v>
      </c>
      <c r="M429">
        <v>20</v>
      </c>
      <c r="N429">
        <v>3799.8</v>
      </c>
      <c r="O429">
        <v>2735.86</v>
      </c>
      <c r="P429">
        <v>252</v>
      </c>
      <c r="Q429">
        <v>18187.060000000001</v>
      </c>
      <c r="R429" t="s">
        <v>54</v>
      </c>
      <c r="S429" t="s">
        <v>34</v>
      </c>
      <c r="T429" t="s">
        <v>70</v>
      </c>
      <c r="U429" t="s">
        <v>56</v>
      </c>
      <c r="V429" t="s">
        <v>57</v>
      </c>
      <c r="W429">
        <v>1</v>
      </c>
      <c r="X429" t="s">
        <v>47</v>
      </c>
      <c r="Y429">
        <v>5</v>
      </c>
      <c r="Z429" t="s">
        <v>47</v>
      </c>
    </row>
    <row r="430" spans="1:26" x14ac:dyDescent="0.35">
      <c r="A430" t="s">
        <v>861</v>
      </c>
      <c r="B430" s="2">
        <v>45886</v>
      </c>
      <c r="C430" t="s">
        <v>855</v>
      </c>
      <c r="D430" t="s">
        <v>28</v>
      </c>
      <c r="E430" t="s">
        <v>29</v>
      </c>
      <c r="F430">
        <v>20</v>
      </c>
      <c r="G430" t="s">
        <v>51</v>
      </c>
      <c r="H430" t="s">
        <v>52</v>
      </c>
      <c r="I430" t="s">
        <v>51</v>
      </c>
      <c r="J430" t="s">
        <v>53</v>
      </c>
      <c r="K430">
        <v>2</v>
      </c>
      <c r="L430">
        <v>5211</v>
      </c>
      <c r="M430">
        <v>10</v>
      </c>
      <c r="N430">
        <v>1042.2</v>
      </c>
      <c r="O430">
        <v>1688.36</v>
      </c>
      <c r="P430">
        <v>185</v>
      </c>
      <c r="Q430">
        <v>11253.16</v>
      </c>
      <c r="R430" t="s">
        <v>54</v>
      </c>
      <c r="S430" t="s">
        <v>63</v>
      </c>
      <c r="T430" t="s">
        <v>95</v>
      </c>
      <c r="U430" t="s">
        <v>96</v>
      </c>
      <c r="V430" t="s">
        <v>57</v>
      </c>
      <c r="W430">
        <v>2</v>
      </c>
      <c r="X430" t="s">
        <v>38</v>
      </c>
      <c r="Y430">
        <v>3</v>
      </c>
      <c r="Z430" t="s">
        <v>91</v>
      </c>
    </row>
    <row r="431" spans="1:26" x14ac:dyDescent="0.35">
      <c r="A431" t="s">
        <v>862</v>
      </c>
      <c r="B431" s="2">
        <v>45899</v>
      </c>
      <c r="C431" t="s">
        <v>863</v>
      </c>
      <c r="D431" t="s">
        <v>42</v>
      </c>
      <c r="E431" t="s">
        <v>43</v>
      </c>
      <c r="F431">
        <v>26</v>
      </c>
      <c r="G431" t="s">
        <v>134</v>
      </c>
      <c r="H431" t="s">
        <v>31</v>
      </c>
      <c r="I431" t="s">
        <v>134</v>
      </c>
      <c r="J431" t="s">
        <v>62</v>
      </c>
      <c r="K431">
        <v>2</v>
      </c>
      <c r="L431">
        <v>35117</v>
      </c>
      <c r="M431">
        <v>20</v>
      </c>
      <c r="N431">
        <v>14046.8</v>
      </c>
      <c r="O431">
        <v>10113.700000000001</v>
      </c>
      <c r="P431">
        <v>188</v>
      </c>
      <c r="Q431">
        <v>66488.899999999994</v>
      </c>
      <c r="R431" t="s">
        <v>33</v>
      </c>
      <c r="S431" t="s">
        <v>34</v>
      </c>
      <c r="T431" t="s">
        <v>84</v>
      </c>
      <c r="U431" t="s">
        <v>85</v>
      </c>
      <c r="V431" t="s">
        <v>86</v>
      </c>
      <c r="W431">
        <v>8</v>
      </c>
      <c r="X431" t="s">
        <v>38</v>
      </c>
      <c r="Y431">
        <v>5</v>
      </c>
      <c r="Z431" t="s">
        <v>47</v>
      </c>
    </row>
    <row r="432" spans="1:26" x14ac:dyDescent="0.35">
      <c r="A432" t="s">
        <v>864</v>
      </c>
      <c r="B432" s="2">
        <v>46010</v>
      </c>
      <c r="C432" t="s">
        <v>865</v>
      </c>
      <c r="D432" t="s">
        <v>28</v>
      </c>
      <c r="E432" t="s">
        <v>43</v>
      </c>
      <c r="F432">
        <v>22</v>
      </c>
      <c r="G432" t="s">
        <v>30</v>
      </c>
      <c r="H432" t="s">
        <v>31</v>
      </c>
      <c r="I432" t="s">
        <v>30</v>
      </c>
      <c r="J432" t="s">
        <v>102</v>
      </c>
      <c r="K432">
        <v>5</v>
      </c>
      <c r="L432">
        <v>49331</v>
      </c>
      <c r="M432">
        <v>10</v>
      </c>
      <c r="N432">
        <v>24665.5</v>
      </c>
      <c r="O432">
        <v>39958.11</v>
      </c>
      <c r="P432">
        <v>272</v>
      </c>
      <c r="Q432">
        <v>262219.61</v>
      </c>
      <c r="R432" t="s">
        <v>45</v>
      </c>
      <c r="S432" t="s">
        <v>63</v>
      </c>
      <c r="T432" t="s">
        <v>103</v>
      </c>
      <c r="U432" t="s">
        <v>103</v>
      </c>
      <c r="V432" t="s">
        <v>57</v>
      </c>
      <c r="W432">
        <v>6</v>
      </c>
      <c r="X432" t="s">
        <v>38</v>
      </c>
      <c r="Y432">
        <v>2</v>
      </c>
      <c r="Z432" t="s">
        <v>39</v>
      </c>
    </row>
    <row r="433" spans="1:26" x14ac:dyDescent="0.35">
      <c r="A433" t="s">
        <v>866</v>
      </c>
      <c r="B433" s="2">
        <v>46103</v>
      </c>
      <c r="C433" t="s">
        <v>867</v>
      </c>
      <c r="D433" t="s">
        <v>61</v>
      </c>
      <c r="E433" t="s">
        <v>29</v>
      </c>
      <c r="F433">
        <v>22</v>
      </c>
      <c r="G433" t="s">
        <v>139</v>
      </c>
      <c r="H433" t="s">
        <v>31</v>
      </c>
      <c r="I433" t="s">
        <v>139</v>
      </c>
      <c r="J433" t="s">
        <v>112</v>
      </c>
      <c r="K433">
        <v>4</v>
      </c>
      <c r="L433">
        <v>41823</v>
      </c>
      <c r="M433">
        <v>5</v>
      </c>
      <c r="N433">
        <v>8364.6</v>
      </c>
      <c r="O433">
        <v>28606.93</v>
      </c>
      <c r="P433">
        <v>269</v>
      </c>
      <c r="Q433">
        <v>187803.33</v>
      </c>
      <c r="R433" t="s">
        <v>83</v>
      </c>
      <c r="S433" t="s">
        <v>34</v>
      </c>
      <c r="T433" t="s">
        <v>84</v>
      </c>
      <c r="U433" t="s">
        <v>85</v>
      </c>
      <c r="V433" t="s">
        <v>86</v>
      </c>
      <c r="W433">
        <v>3</v>
      </c>
      <c r="X433" t="s">
        <v>47</v>
      </c>
      <c r="Y433">
        <v>5</v>
      </c>
      <c r="Z433" t="s">
        <v>47</v>
      </c>
    </row>
    <row r="434" spans="1:26" x14ac:dyDescent="0.35">
      <c r="A434" t="s">
        <v>868</v>
      </c>
      <c r="B434" s="2">
        <v>46009</v>
      </c>
      <c r="C434" t="s">
        <v>174</v>
      </c>
      <c r="D434" t="s">
        <v>89</v>
      </c>
      <c r="E434" t="s">
        <v>43</v>
      </c>
      <c r="F434">
        <v>60</v>
      </c>
      <c r="G434" t="s">
        <v>74</v>
      </c>
      <c r="H434" t="s">
        <v>31</v>
      </c>
      <c r="I434" t="s">
        <v>74</v>
      </c>
      <c r="J434" t="s">
        <v>125</v>
      </c>
      <c r="K434">
        <v>2</v>
      </c>
      <c r="L434">
        <v>34809</v>
      </c>
      <c r="M434">
        <v>15</v>
      </c>
      <c r="N434">
        <v>10442.700000000001</v>
      </c>
      <c r="O434">
        <v>10651.55</v>
      </c>
      <c r="P434">
        <v>154</v>
      </c>
      <c r="Q434">
        <v>69980.850000000006</v>
      </c>
      <c r="R434" t="s">
        <v>33</v>
      </c>
      <c r="S434" t="s">
        <v>63</v>
      </c>
      <c r="T434" t="s">
        <v>70</v>
      </c>
      <c r="U434" t="s">
        <v>56</v>
      </c>
      <c r="V434" t="s">
        <v>57</v>
      </c>
      <c r="W434">
        <v>8</v>
      </c>
      <c r="X434" t="s">
        <v>38</v>
      </c>
      <c r="Y434">
        <v>5</v>
      </c>
      <c r="Z434" t="s">
        <v>47</v>
      </c>
    </row>
    <row r="435" spans="1:26" x14ac:dyDescent="0.35">
      <c r="A435" t="s">
        <v>869</v>
      </c>
      <c r="B435" s="2">
        <v>45784</v>
      </c>
      <c r="C435" t="s">
        <v>870</v>
      </c>
      <c r="D435" t="s">
        <v>80</v>
      </c>
      <c r="E435" t="s">
        <v>29</v>
      </c>
      <c r="F435">
        <v>50</v>
      </c>
      <c r="G435" t="s">
        <v>74</v>
      </c>
      <c r="H435" t="s">
        <v>31</v>
      </c>
      <c r="I435" t="s">
        <v>74</v>
      </c>
      <c r="J435" t="s">
        <v>102</v>
      </c>
      <c r="K435">
        <v>3</v>
      </c>
      <c r="L435">
        <v>4209</v>
      </c>
      <c r="M435">
        <v>10</v>
      </c>
      <c r="N435">
        <v>1262.7</v>
      </c>
      <c r="O435">
        <v>2045.57</v>
      </c>
      <c r="P435">
        <v>362</v>
      </c>
      <c r="Q435">
        <v>13771.87</v>
      </c>
      <c r="R435" t="s">
        <v>33</v>
      </c>
      <c r="S435" t="s">
        <v>34</v>
      </c>
      <c r="T435" t="s">
        <v>55</v>
      </c>
      <c r="U435" t="s">
        <v>56</v>
      </c>
      <c r="V435" t="s">
        <v>57</v>
      </c>
      <c r="W435">
        <v>9</v>
      </c>
      <c r="X435" t="s">
        <v>47</v>
      </c>
      <c r="Y435">
        <v>4</v>
      </c>
      <c r="Z435" t="s">
        <v>91</v>
      </c>
    </row>
    <row r="436" spans="1:26" x14ac:dyDescent="0.35">
      <c r="A436" t="s">
        <v>871</v>
      </c>
      <c r="B436" s="2">
        <v>46083</v>
      </c>
      <c r="C436" t="s">
        <v>872</v>
      </c>
      <c r="D436" t="s">
        <v>42</v>
      </c>
      <c r="E436" t="s">
        <v>43</v>
      </c>
      <c r="F436">
        <v>44</v>
      </c>
      <c r="G436" t="s">
        <v>44</v>
      </c>
      <c r="H436" t="s">
        <v>31</v>
      </c>
      <c r="I436" t="s">
        <v>44</v>
      </c>
      <c r="J436" t="s">
        <v>75</v>
      </c>
      <c r="K436">
        <v>1</v>
      </c>
      <c r="L436">
        <v>42001</v>
      </c>
      <c r="M436">
        <v>5</v>
      </c>
      <c r="N436">
        <v>2100.0500000000002</v>
      </c>
      <c r="O436">
        <v>7182.17</v>
      </c>
      <c r="P436">
        <v>105</v>
      </c>
      <c r="Q436">
        <v>47188.12</v>
      </c>
      <c r="R436" t="s">
        <v>33</v>
      </c>
      <c r="S436" t="s">
        <v>34</v>
      </c>
      <c r="T436" t="s">
        <v>84</v>
      </c>
      <c r="U436" t="s">
        <v>85</v>
      </c>
      <c r="V436" t="s">
        <v>86</v>
      </c>
      <c r="W436">
        <v>2</v>
      </c>
      <c r="X436" t="s">
        <v>38</v>
      </c>
      <c r="Y436">
        <v>4</v>
      </c>
      <c r="Z436" t="s">
        <v>58</v>
      </c>
    </row>
    <row r="437" spans="1:26" x14ac:dyDescent="0.35">
      <c r="A437" t="s">
        <v>873</v>
      </c>
      <c r="B437" s="2">
        <v>45910</v>
      </c>
      <c r="C437" t="s">
        <v>874</v>
      </c>
      <c r="D437" t="s">
        <v>61</v>
      </c>
      <c r="E437" t="s">
        <v>43</v>
      </c>
      <c r="F437">
        <v>18</v>
      </c>
      <c r="G437" t="s">
        <v>94</v>
      </c>
      <c r="H437" t="s">
        <v>31</v>
      </c>
      <c r="I437" t="s">
        <v>94</v>
      </c>
      <c r="J437" t="s">
        <v>53</v>
      </c>
      <c r="K437">
        <v>3</v>
      </c>
      <c r="L437">
        <v>49226</v>
      </c>
      <c r="M437">
        <v>20</v>
      </c>
      <c r="N437">
        <v>29535.599999999999</v>
      </c>
      <c r="O437">
        <v>21265.63</v>
      </c>
      <c r="P437">
        <v>215</v>
      </c>
      <c r="Q437">
        <v>139623.03</v>
      </c>
      <c r="R437" t="s">
        <v>54</v>
      </c>
      <c r="S437" t="s">
        <v>63</v>
      </c>
      <c r="T437" t="s">
        <v>55</v>
      </c>
      <c r="U437" t="s">
        <v>56</v>
      </c>
      <c r="V437" t="s">
        <v>57</v>
      </c>
      <c r="W437">
        <v>7</v>
      </c>
      <c r="X437" t="s">
        <v>47</v>
      </c>
      <c r="Y437">
        <v>5</v>
      </c>
      <c r="Z437" t="s">
        <v>58</v>
      </c>
    </row>
    <row r="438" spans="1:26" x14ac:dyDescent="0.35">
      <c r="A438" t="s">
        <v>875</v>
      </c>
      <c r="B438" s="2">
        <v>45995</v>
      </c>
      <c r="C438" t="s">
        <v>876</v>
      </c>
      <c r="D438" t="s">
        <v>80</v>
      </c>
      <c r="E438" t="s">
        <v>29</v>
      </c>
      <c r="F438">
        <v>21</v>
      </c>
      <c r="G438" t="s">
        <v>90</v>
      </c>
      <c r="H438" t="s">
        <v>31</v>
      </c>
      <c r="I438" t="s">
        <v>90</v>
      </c>
      <c r="J438" t="s">
        <v>69</v>
      </c>
      <c r="K438">
        <v>1</v>
      </c>
      <c r="L438">
        <v>5104</v>
      </c>
      <c r="M438">
        <v>20</v>
      </c>
      <c r="N438">
        <v>1020.8</v>
      </c>
      <c r="O438">
        <v>734.98</v>
      </c>
      <c r="P438">
        <v>17</v>
      </c>
      <c r="Q438">
        <v>4835.18</v>
      </c>
      <c r="R438" t="s">
        <v>33</v>
      </c>
      <c r="S438" t="s">
        <v>34</v>
      </c>
      <c r="T438" t="s">
        <v>55</v>
      </c>
      <c r="U438" t="s">
        <v>56</v>
      </c>
      <c r="V438" t="s">
        <v>57</v>
      </c>
      <c r="W438">
        <v>2</v>
      </c>
      <c r="X438" t="s">
        <v>47</v>
      </c>
      <c r="Y438">
        <v>5</v>
      </c>
      <c r="Z438" t="s">
        <v>91</v>
      </c>
    </row>
    <row r="439" spans="1:26" x14ac:dyDescent="0.35">
      <c r="A439" t="s">
        <v>877</v>
      </c>
      <c r="B439" s="2">
        <v>45964</v>
      </c>
      <c r="C439" t="s">
        <v>469</v>
      </c>
      <c r="D439" t="s">
        <v>28</v>
      </c>
      <c r="E439" t="s">
        <v>29</v>
      </c>
      <c r="F439">
        <v>38</v>
      </c>
      <c r="G439" t="s">
        <v>139</v>
      </c>
      <c r="H439" t="s">
        <v>31</v>
      </c>
      <c r="I439" t="s">
        <v>139</v>
      </c>
      <c r="J439" t="s">
        <v>62</v>
      </c>
      <c r="K439">
        <v>5</v>
      </c>
      <c r="L439">
        <v>27737</v>
      </c>
      <c r="M439">
        <v>5</v>
      </c>
      <c r="N439">
        <v>6934.25</v>
      </c>
      <c r="O439">
        <v>23715.13</v>
      </c>
      <c r="P439">
        <v>280</v>
      </c>
      <c r="Q439">
        <v>155745.89000000001</v>
      </c>
      <c r="R439" t="s">
        <v>45</v>
      </c>
      <c r="S439" t="s">
        <v>63</v>
      </c>
      <c r="T439" t="s">
        <v>46</v>
      </c>
      <c r="U439" t="s">
        <v>36</v>
      </c>
      <c r="V439" t="s">
        <v>37</v>
      </c>
      <c r="W439">
        <v>1</v>
      </c>
      <c r="X439" t="s">
        <v>47</v>
      </c>
      <c r="Y439">
        <v>3</v>
      </c>
      <c r="Z439" t="s">
        <v>39</v>
      </c>
    </row>
    <row r="440" spans="1:26" x14ac:dyDescent="0.35">
      <c r="A440" t="s">
        <v>878</v>
      </c>
      <c r="B440" s="2">
        <v>45961</v>
      </c>
      <c r="C440" t="s">
        <v>879</v>
      </c>
      <c r="D440" t="s">
        <v>61</v>
      </c>
      <c r="E440" t="s">
        <v>43</v>
      </c>
      <c r="F440">
        <v>31</v>
      </c>
      <c r="G440" t="s">
        <v>30</v>
      </c>
      <c r="H440" t="s">
        <v>31</v>
      </c>
      <c r="I440" t="s">
        <v>30</v>
      </c>
      <c r="J440" t="s">
        <v>69</v>
      </c>
      <c r="K440">
        <v>2</v>
      </c>
      <c r="L440">
        <v>2476</v>
      </c>
      <c r="M440">
        <v>5</v>
      </c>
      <c r="N440">
        <v>247.6</v>
      </c>
      <c r="O440">
        <v>846.79</v>
      </c>
      <c r="P440">
        <v>332</v>
      </c>
      <c r="Q440">
        <v>5883.19</v>
      </c>
      <c r="R440" t="s">
        <v>83</v>
      </c>
      <c r="S440" t="s">
        <v>34</v>
      </c>
      <c r="T440" t="s">
        <v>55</v>
      </c>
      <c r="U440" t="s">
        <v>56</v>
      </c>
      <c r="V440" t="s">
        <v>57</v>
      </c>
      <c r="W440">
        <v>10</v>
      </c>
      <c r="X440" t="s">
        <v>38</v>
      </c>
      <c r="Y440">
        <v>4</v>
      </c>
      <c r="Z440" t="s">
        <v>47</v>
      </c>
    </row>
    <row r="441" spans="1:26" x14ac:dyDescent="0.35">
      <c r="A441" t="s">
        <v>880</v>
      </c>
      <c r="B441" s="2">
        <v>46044</v>
      </c>
      <c r="C441" t="s">
        <v>881</v>
      </c>
      <c r="D441" t="s">
        <v>66</v>
      </c>
      <c r="E441" t="s">
        <v>43</v>
      </c>
      <c r="F441">
        <v>46</v>
      </c>
      <c r="G441" t="s">
        <v>51</v>
      </c>
      <c r="H441" t="s">
        <v>52</v>
      </c>
      <c r="I441" t="s">
        <v>51</v>
      </c>
      <c r="J441" t="s">
        <v>75</v>
      </c>
      <c r="K441">
        <v>5</v>
      </c>
      <c r="L441">
        <v>41823</v>
      </c>
      <c r="M441">
        <v>10</v>
      </c>
      <c r="N441">
        <v>20911.5</v>
      </c>
      <c r="O441">
        <v>33876.629999999997</v>
      </c>
      <c r="P441">
        <v>228</v>
      </c>
      <c r="Q441">
        <v>222308.13</v>
      </c>
      <c r="R441" t="s">
        <v>54</v>
      </c>
      <c r="S441" t="s">
        <v>34</v>
      </c>
      <c r="T441" t="s">
        <v>76</v>
      </c>
      <c r="U441" t="s">
        <v>77</v>
      </c>
      <c r="V441" t="s">
        <v>57</v>
      </c>
      <c r="W441">
        <v>1</v>
      </c>
      <c r="X441" t="s">
        <v>38</v>
      </c>
      <c r="Y441">
        <v>5</v>
      </c>
      <c r="Z441" t="s">
        <v>58</v>
      </c>
    </row>
    <row r="442" spans="1:26" x14ac:dyDescent="0.35">
      <c r="A442" t="s">
        <v>882</v>
      </c>
      <c r="B442" s="2">
        <v>45986</v>
      </c>
      <c r="C442" t="s">
        <v>883</v>
      </c>
      <c r="D442" t="s">
        <v>73</v>
      </c>
      <c r="E442" t="s">
        <v>29</v>
      </c>
      <c r="F442">
        <v>28</v>
      </c>
      <c r="G442" t="s">
        <v>30</v>
      </c>
      <c r="H442" t="s">
        <v>31</v>
      </c>
      <c r="I442" t="s">
        <v>30</v>
      </c>
      <c r="J442" t="s">
        <v>112</v>
      </c>
      <c r="K442">
        <v>4</v>
      </c>
      <c r="L442">
        <v>24006</v>
      </c>
      <c r="M442">
        <v>0</v>
      </c>
      <c r="N442">
        <v>0</v>
      </c>
      <c r="O442">
        <v>17284.32</v>
      </c>
      <c r="P442">
        <v>134</v>
      </c>
      <c r="Q442">
        <v>113442.32</v>
      </c>
      <c r="R442" t="s">
        <v>45</v>
      </c>
      <c r="S442" t="s">
        <v>34</v>
      </c>
      <c r="T442" t="s">
        <v>46</v>
      </c>
      <c r="U442" t="s">
        <v>36</v>
      </c>
      <c r="V442" t="s">
        <v>37</v>
      </c>
      <c r="W442">
        <v>2</v>
      </c>
      <c r="X442" t="s">
        <v>47</v>
      </c>
      <c r="Y442">
        <v>5</v>
      </c>
      <c r="Z442" t="s">
        <v>39</v>
      </c>
    </row>
    <row r="443" spans="1:26" x14ac:dyDescent="0.35">
      <c r="A443" t="s">
        <v>884</v>
      </c>
      <c r="B443" s="2">
        <v>45868</v>
      </c>
      <c r="C443" t="s">
        <v>713</v>
      </c>
      <c r="D443" t="s">
        <v>28</v>
      </c>
      <c r="E443" t="s">
        <v>43</v>
      </c>
      <c r="F443">
        <v>44</v>
      </c>
      <c r="G443" t="s">
        <v>90</v>
      </c>
      <c r="H443" t="s">
        <v>31</v>
      </c>
      <c r="I443" t="s">
        <v>90</v>
      </c>
      <c r="J443" t="s">
        <v>32</v>
      </c>
      <c r="K443">
        <v>5</v>
      </c>
      <c r="L443">
        <v>23260</v>
      </c>
      <c r="M443">
        <v>10</v>
      </c>
      <c r="N443">
        <v>11630</v>
      </c>
      <c r="O443">
        <v>18840.599999999999</v>
      </c>
      <c r="P443">
        <v>403</v>
      </c>
      <c r="Q443">
        <v>123913.60000000001</v>
      </c>
      <c r="R443" t="s">
        <v>83</v>
      </c>
      <c r="S443" t="s">
        <v>34</v>
      </c>
      <c r="T443" t="s">
        <v>70</v>
      </c>
      <c r="U443" t="s">
        <v>56</v>
      </c>
      <c r="V443" t="s">
        <v>57</v>
      </c>
      <c r="W443">
        <v>10</v>
      </c>
      <c r="X443" t="s">
        <v>47</v>
      </c>
      <c r="Y443">
        <v>2</v>
      </c>
      <c r="Z443" t="s">
        <v>58</v>
      </c>
    </row>
    <row r="444" spans="1:26" x14ac:dyDescent="0.35">
      <c r="A444" t="s">
        <v>885</v>
      </c>
      <c r="B444" s="2">
        <v>46020</v>
      </c>
      <c r="C444" t="s">
        <v>886</v>
      </c>
      <c r="D444" t="s">
        <v>42</v>
      </c>
      <c r="E444" t="s">
        <v>43</v>
      </c>
      <c r="F444">
        <v>36</v>
      </c>
      <c r="G444" t="s">
        <v>44</v>
      </c>
      <c r="H444" t="s">
        <v>31</v>
      </c>
      <c r="I444" t="s">
        <v>44</v>
      </c>
      <c r="J444" t="s">
        <v>150</v>
      </c>
      <c r="K444">
        <v>5</v>
      </c>
      <c r="L444">
        <v>3544</v>
      </c>
      <c r="M444">
        <v>0</v>
      </c>
      <c r="N444">
        <v>0</v>
      </c>
      <c r="O444">
        <v>3189.6</v>
      </c>
      <c r="P444">
        <v>294</v>
      </c>
      <c r="Q444">
        <v>21203.599999999999</v>
      </c>
      <c r="R444" t="s">
        <v>33</v>
      </c>
      <c r="S444" t="s">
        <v>63</v>
      </c>
      <c r="T444" t="s">
        <v>84</v>
      </c>
      <c r="U444" t="s">
        <v>85</v>
      </c>
      <c r="V444" t="s">
        <v>86</v>
      </c>
      <c r="W444">
        <v>2</v>
      </c>
      <c r="X444" t="s">
        <v>47</v>
      </c>
      <c r="Y444">
        <v>1</v>
      </c>
      <c r="Z444" t="s">
        <v>91</v>
      </c>
    </row>
    <row r="445" spans="1:26" x14ac:dyDescent="0.35">
      <c r="A445" t="s">
        <v>887</v>
      </c>
      <c r="B445" s="2">
        <v>46023</v>
      </c>
      <c r="C445" t="s">
        <v>888</v>
      </c>
      <c r="D445" t="s">
        <v>89</v>
      </c>
      <c r="E445" t="s">
        <v>43</v>
      </c>
      <c r="F445">
        <v>57</v>
      </c>
      <c r="G445" t="s">
        <v>74</v>
      </c>
      <c r="H445" t="s">
        <v>31</v>
      </c>
      <c r="I445" t="s">
        <v>74</v>
      </c>
      <c r="J445" t="s">
        <v>125</v>
      </c>
      <c r="K445">
        <v>3</v>
      </c>
      <c r="L445">
        <v>45381</v>
      </c>
      <c r="M445">
        <v>15</v>
      </c>
      <c r="N445">
        <v>20421.45</v>
      </c>
      <c r="O445">
        <v>20829.88</v>
      </c>
      <c r="P445">
        <v>110</v>
      </c>
      <c r="Q445">
        <v>136661.43</v>
      </c>
      <c r="R445" t="s">
        <v>54</v>
      </c>
      <c r="S445" t="s">
        <v>34</v>
      </c>
      <c r="T445" t="s">
        <v>95</v>
      </c>
      <c r="U445" t="s">
        <v>96</v>
      </c>
      <c r="V445" t="s">
        <v>57</v>
      </c>
      <c r="W445">
        <v>6</v>
      </c>
      <c r="X445" t="s">
        <v>47</v>
      </c>
      <c r="Y445">
        <v>3</v>
      </c>
      <c r="Z445" t="s">
        <v>47</v>
      </c>
    </row>
    <row r="446" spans="1:26" x14ac:dyDescent="0.35">
      <c r="A446" t="s">
        <v>889</v>
      </c>
      <c r="B446" s="2">
        <v>46010</v>
      </c>
      <c r="C446" t="s">
        <v>890</v>
      </c>
      <c r="D446" t="s">
        <v>28</v>
      </c>
      <c r="E446" t="s">
        <v>29</v>
      </c>
      <c r="F446">
        <v>52</v>
      </c>
      <c r="G446" t="s">
        <v>134</v>
      </c>
      <c r="H446" t="s">
        <v>31</v>
      </c>
      <c r="I446" t="s">
        <v>134</v>
      </c>
      <c r="J446" t="s">
        <v>201</v>
      </c>
      <c r="K446">
        <v>1</v>
      </c>
      <c r="L446">
        <v>12252</v>
      </c>
      <c r="M446">
        <v>5</v>
      </c>
      <c r="N446">
        <v>612.6</v>
      </c>
      <c r="O446">
        <v>2095.09</v>
      </c>
      <c r="P446">
        <v>379</v>
      </c>
      <c r="Q446">
        <v>14113.49</v>
      </c>
      <c r="R446" t="s">
        <v>33</v>
      </c>
      <c r="S446" t="s">
        <v>63</v>
      </c>
      <c r="T446" t="s">
        <v>35</v>
      </c>
      <c r="U446" t="s">
        <v>36</v>
      </c>
      <c r="V446" t="s">
        <v>37</v>
      </c>
      <c r="W446">
        <v>8</v>
      </c>
      <c r="X446" t="s">
        <v>38</v>
      </c>
      <c r="Y446">
        <v>1</v>
      </c>
      <c r="Z446" t="s">
        <v>91</v>
      </c>
    </row>
    <row r="447" spans="1:26" x14ac:dyDescent="0.35">
      <c r="A447" t="s">
        <v>891</v>
      </c>
      <c r="B447" s="2">
        <v>45914</v>
      </c>
      <c r="C447" t="s">
        <v>233</v>
      </c>
      <c r="D447" t="s">
        <v>73</v>
      </c>
      <c r="E447" t="s">
        <v>43</v>
      </c>
      <c r="F447">
        <v>47</v>
      </c>
      <c r="G447" t="s">
        <v>67</v>
      </c>
      <c r="H447" t="s">
        <v>68</v>
      </c>
      <c r="I447" t="s">
        <v>67</v>
      </c>
      <c r="J447" t="s">
        <v>125</v>
      </c>
      <c r="K447">
        <v>4</v>
      </c>
      <c r="L447">
        <v>30619</v>
      </c>
      <c r="M447">
        <v>0</v>
      </c>
      <c r="N447">
        <v>0</v>
      </c>
      <c r="O447">
        <v>22045.68</v>
      </c>
      <c r="P447">
        <v>231</v>
      </c>
      <c r="Q447">
        <v>144752.68</v>
      </c>
      <c r="R447" t="s">
        <v>45</v>
      </c>
      <c r="S447" t="s">
        <v>34</v>
      </c>
      <c r="T447" t="s">
        <v>70</v>
      </c>
      <c r="U447" t="s">
        <v>56</v>
      </c>
      <c r="V447" t="s">
        <v>57</v>
      </c>
      <c r="W447">
        <v>4</v>
      </c>
      <c r="X447" t="s">
        <v>38</v>
      </c>
      <c r="Y447">
        <v>2</v>
      </c>
      <c r="Z447" t="s">
        <v>47</v>
      </c>
    </row>
    <row r="448" spans="1:26" x14ac:dyDescent="0.35">
      <c r="A448" t="s">
        <v>892</v>
      </c>
      <c r="B448" s="2">
        <v>46084</v>
      </c>
      <c r="C448" t="s">
        <v>521</v>
      </c>
      <c r="D448" t="s">
        <v>42</v>
      </c>
      <c r="E448" t="s">
        <v>43</v>
      </c>
      <c r="F448">
        <v>20</v>
      </c>
      <c r="G448" t="s">
        <v>30</v>
      </c>
      <c r="H448" t="s">
        <v>31</v>
      </c>
      <c r="I448" t="s">
        <v>30</v>
      </c>
      <c r="J448" t="s">
        <v>53</v>
      </c>
      <c r="K448">
        <v>1</v>
      </c>
      <c r="L448">
        <v>23553</v>
      </c>
      <c r="M448">
        <v>20</v>
      </c>
      <c r="N448">
        <v>4710.6000000000004</v>
      </c>
      <c r="O448">
        <v>3391.63</v>
      </c>
      <c r="P448">
        <v>243</v>
      </c>
      <c r="Q448">
        <v>22477.03</v>
      </c>
      <c r="R448" t="s">
        <v>45</v>
      </c>
      <c r="S448" t="s">
        <v>34</v>
      </c>
      <c r="T448" t="s">
        <v>35</v>
      </c>
      <c r="U448" t="s">
        <v>36</v>
      </c>
      <c r="V448" t="s">
        <v>37</v>
      </c>
      <c r="W448">
        <v>8</v>
      </c>
      <c r="X448" t="s">
        <v>47</v>
      </c>
      <c r="Y448">
        <v>4</v>
      </c>
      <c r="Z448" t="s">
        <v>91</v>
      </c>
    </row>
    <row r="449" spans="1:26" x14ac:dyDescent="0.35">
      <c r="A449" t="s">
        <v>893</v>
      </c>
      <c r="B449" s="2">
        <v>45863</v>
      </c>
      <c r="C449" t="s">
        <v>894</v>
      </c>
      <c r="D449" t="s">
        <v>89</v>
      </c>
      <c r="E449" t="s">
        <v>43</v>
      </c>
      <c r="F449">
        <v>52</v>
      </c>
      <c r="G449" t="s">
        <v>44</v>
      </c>
      <c r="H449" t="s">
        <v>31</v>
      </c>
      <c r="I449" t="s">
        <v>44</v>
      </c>
      <c r="J449" t="s">
        <v>53</v>
      </c>
      <c r="K449">
        <v>2</v>
      </c>
      <c r="L449">
        <v>6603</v>
      </c>
      <c r="M449">
        <v>5</v>
      </c>
      <c r="N449">
        <v>660.3</v>
      </c>
      <c r="O449">
        <v>2258.23</v>
      </c>
      <c r="P449">
        <v>343</v>
      </c>
      <c r="Q449">
        <v>15146.93</v>
      </c>
      <c r="R449" t="s">
        <v>45</v>
      </c>
      <c r="S449" t="s">
        <v>34</v>
      </c>
      <c r="T449" t="s">
        <v>46</v>
      </c>
      <c r="U449" t="s">
        <v>36</v>
      </c>
      <c r="V449" t="s">
        <v>37</v>
      </c>
      <c r="W449">
        <v>7</v>
      </c>
      <c r="X449" t="s">
        <v>47</v>
      </c>
      <c r="Y449">
        <v>3</v>
      </c>
      <c r="Z449" t="s">
        <v>47</v>
      </c>
    </row>
    <row r="450" spans="1:26" x14ac:dyDescent="0.35">
      <c r="A450" t="s">
        <v>895</v>
      </c>
      <c r="B450" s="2">
        <v>45929</v>
      </c>
      <c r="C450" t="s">
        <v>523</v>
      </c>
      <c r="D450" t="s">
        <v>50</v>
      </c>
      <c r="E450" t="s">
        <v>43</v>
      </c>
      <c r="F450">
        <v>28</v>
      </c>
      <c r="G450" t="s">
        <v>67</v>
      </c>
      <c r="H450" t="s">
        <v>68</v>
      </c>
      <c r="I450" t="s">
        <v>67</v>
      </c>
      <c r="J450" t="s">
        <v>53</v>
      </c>
      <c r="K450">
        <v>4</v>
      </c>
      <c r="L450">
        <v>22851</v>
      </c>
      <c r="M450">
        <v>20</v>
      </c>
      <c r="N450">
        <v>18280.8</v>
      </c>
      <c r="O450">
        <v>13162.18</v>
      </c>
      <c r="P450">
        <v>359</v>
      </c>
      <c r="Q450">
        <v>86644.38</v>
      </c>
      <c r="R450" t="s">
        <v>45</v>
      </c>
      <c r="S450" t="s">
        <v>34</v>
      </c>
      <c r="T450" t="s">
        <v>84</v>
      </c>
      <c r="U450" t="s">
        <v>85</v>
      </c>
      <c r="V450" t="s">
        <v>86</v>
      </c>
      <c r="W450">
        <v>7</v>
      </c>
      <c r="X450" t="s">
        <v>47</v>
      </c>
      <c r="Y450">
        <v>3</v>
      </c>
      <c r="Z450" t="s">
        <v>47</v>
      </c>
    </row>
    <row r="451" spans="1:26" x14ac:dyDescent="0.35">
      <c r="A451" t="s">
        <v>896</v>
      </c>
      <c r="B451" s="2">
        <v>45761</v>
      </c>
      <c r="C451" t="s">
        <v>897</v>
      </c>
      <c r="D451" t="s">
        <v>28</v>
      </c>
      <c r="E451" t="s">
        <v>29</v>
      </c>
      <c r="F451">
        <v>36</v>
      </c>
      <c r="G451" t="s">
        <v>134</v>
      </c>
      <c r="H451" t="s">
        <v>31</v>
      </c>
      <c r="I451" t="s">
        <v>134</v>
      </c>
      <c r="J451" t="s">
        <v>69</v>
      </c>
      <c r="K451">
        <v>1</v>
      </c>
      <c r="L451">
        <v>25609</v>
      </c>
      <c r="M451">
        <v>5</v>
      </c>
      <c r="N451">
        <v>1280.45</v>
      </c>
      <c r="O451">
        <v>4379.1400000000003</v>
      </c>
      <c r="P451">
        <v>97</v>
      </c>
      <c r="Q451">
        <v>28804.69</v>
      </c>
      <c r="R451" t="s">
        <v>54</v>
      </c>
      <c r="S451" t="s">
        <v>34</v>
      </c>
      <c r="T451" t="s">
        <v>70</v>
      </c>
      <c r="U451" t="s">
        <v>56</v>
      </c>
      <c r="V451" t="s">
        <v>57</v>
      </c>
      <c r="W451">
        <v>1</v>
      </c>
      <c r="X451" t="s">
        <v>38</v>
      </c>
      <c r="Y451">
        <v>5</v>
      </c>
      <c r="Z451" t="s">
        <v>47</v>
      </c>
    </row>
    <row r="452" spans="1:26" x14ac:dyDescent="0.35">
      <c r="A452" t="s">
        <v>898</v>
      </c>
      <c r="B452" s="2">
        <v>45938</v>
      </c>
      <c r="C452" t="s">
        <v>899</v>
      </c>
      <c r="D452" t="s">
        <v>28</v>
      </c>
      <c r="E452" t="s">
        <v>43</v>
      </c>
      <c r="F452">
        <v>39</v>
      </c>
      <c r="G452" t="s">
        <v>30</v>
      </c>
      <c r="H452" t="s">
        <v>31</v>
      </c>
      <c r="I452" t="s">
        <v>30</v>
      </c>
      <c r="J452" t="s">
        <v>102</v>
      </c>
      <c r="K452">
        <v>2</v>
      </c>
      <c r="L452">
        <v>14636</v>
      </c>
      <c r="M452">
        <v>5</v>
      </c>
      <c r="N452">
        <v>1463.6</v>
      </c>
      <c r="O452">
        <v>5005.51</v>
      </c>
      <c r="P452">
        <v>189</v>
      </c>
      <c r="Q452">
        <v>33002.910000000003</v>
      </c>
      <c r="R452" t="s">
        <v>83</v>
      </c>
      <c r="S452" t="s">
        <v>63</v>
      </c>
      <c r="T452" t="s">
        <v>35</v>
      </c>
      <c r="U452" t="s">
        <v>36</v>
      </c>
      <c r="V452" t="s">
        <v>37</v>
      </c>
      <c r="W452">
        <v>2</v>
      </c>
      <c r="X452" t="s">
        <v>38</v>
      </c>
      <c r="Y452">
        <v>4</v>
      </c>
      <c r="Z452" t="s">
        <v>47</v>
      </c>
    </row>
    <row r="453" spans="1:26" x14ac:dyDescent="0.35">
      <c r="A453" t="s">
        <v>900</v>
      </c>
      <c r="B453" s="2">
        <v>45938</v>
      </c>
      <c r="C453" t="s">
        <v>901</v>
      </c>
      <c r="D453" t="s">
        <v>66</v>
      </c>
      <c r="E453" t="s">
        <v>43</v>
      </c>
      <c r="F453">
        <v>47</v>
      </c>
      <c r="G453" t="s">
        <v>44</v>
      </c>
      <c r="H453" t="s">
        <v>31</v>
      </c>
      <c r="I453" t="s">
        <v>44</v>
      </c>
      <c r="J453" t="s">
        <v>62</v>
      </c>
      <c r="K453">
        <v>2</v>
      </c>
      <c r="L453">
        <v>38206</v>
      </c>
      <c r="M453">
        <v>0</v>
      </c>
      <c r="N453">
        <v>0</v>
      </c>
      <c r="O453">
        <v>13754.16</v>
      </c>
      <c r="P453">
        <v>460</v>
      </c>
      <c r="Q453">
        <v>90626.16</v>
      </c>
      <c r="R453" t="s">
        <v>33</v>
      </c>
      <c r="S453" t="s">
        <v>34</v>
      </c>
      <c r="T453" t="s">
        <v>103</v>
      </c>
      <c r="U453" t="s">
        <v>103</v>
      </c>
      <c r="V453" t="s">
        <v>57</v>
      </c>
      <c r="W453">
        <v>7</v>
      </c>
      <c r="X453" t="s">
        <v>38</v>
      </c>
      <c r="Y453">
        <v>5</v>
      </c>
      <c r="Z453" t="s">
        <v>47</v>
      </c>
    </row>
    <row r="454" spans="1:26" x14ac:dyDescent="0.35">
      <c r="A454" t="s">
        <v>902</v>
      </c>
      <c r="B454" s="2">
        <v>45831</v>
      </c>
      <c r="C454" t="s">
        <v>235</v>
      </c>
      <c r="D454" t="s">
        <v>50</v>
      </c>
      <c r="E454" t="s">
        <v>43</v>
      </c>
      <c r="F454">
        <v>52</v>
      </c>
      <c r="G454" t="s">
        <v>30</v>
      </c>
      <c r="H454" t="s">
        <v>31</v>
      </c>
      <c r="I454" t="s">
        <v>30</v>
      </c>
      <c r="J454" t="s">
        <v>62</v>
      </c>
      <c r="K454">
        <v>4</v>
      </c>
      <c r="L454">
        <v>16160</v>
      </c>
      <c r="M454">
        <v>20</v>
      </c>
      <c r="N454">
        <v>12928</v>
      </c>
      <c r="O454">
        <v>9308.16</v>
      </c>
      <c r="P454">
        <v>422</v>
      </c>
      <c r="Q454">
        <v>61442.16</v>
      </c>
      <c r="R454" t="s">
        <v>33</v>
      </c>
      <c r="S454" t="s">
        <v>63</v>
      </c>
      <c r="T454" t="s">
        <v>84</v>
      </c>
      <c r="U454" t="s">
        <v>85</v>
      </c>
      <c r="V454" t="s">
        <v>86</v>
      </c>
      <c r="W454">
        <v>5</v>
      </c>
      <c r="X454" t="s">
        <v>38</v>
      </c>
      <c r="Y454">
        <v>1</v>
      </c>
      <c r="Z454" t="s">
        <v>58</v>
      </c>
    </row>
    <row r="455" spans="1:26" x14ac:dyDescent="0.35">
      <c r="A455" t="s">
        <v>903</v>
      </c>
      <c r="B455" s="2">
        <v>45998</v>
      </c>
      <c r="C455" t="s">
        <v>904</v>
      </c>
      <c r="D455" t="s">
        <v>108</v>
      </c>
      <c r="E455" t="s">
        <v>29</v>
      </c>
      <c r="F455">
        <v>32</v>
      </c>
      <c r="G455" t="s">
        <v>139</v>
      </c>
      <c r="H455" t="s">
        <v>31</v>
      </c>
      <c r="I455" t="s">
        <v>139</v>
      </c>
      <c r="J455" t="s">
        <v>125</v>
      </c>
      <c r="K455">
        <v>5</v>
      </c>
      <c r="L455">
        <v>31197</v>
      </c>
      <c r="M455">
        <v>15</v>
      </c>
      <c r="N455">
        <v>23397.75</v>
      </c>
      <c r="O455">
        <v>23865.7</v>
      </c>
      <c r="P455">
        <v>389</v>
      </c>
      <c r="Q455">
        <v>156841.95000000001</v>
      </c>
      <c r="R455" t="s">
        <v>33</v>
      </c>
      <c r="S455" t="s">
        <v>63</v>
      </c>
      <c r="T455" t="s">
        <v>95</v>
      </c>
      <c r="U455" t="s">
        <v>96</v>
      </c>
      <c r="V455" t="s">
        <v>57</v>
      </c>
      <c r="W455">
        <v>6</v>
      </c>
      <c r="X455" t="s">
        <v>38</v>
      </c>
      <c r="Y455">
        <v>2</v>
      </c>
      <c r="Z455" t="s">
        <v>39</v>
      </c>
    </row>
    <row r="456" spans="1:26" x14ac:dyDescent="0.35">
      <c r="A456" t="s">
        <v>905</v>
      </c>
      <c r="B456" s="2">
        <v>45911</v>
      </c>
      <c r="C456" t="s">
        <v>906</v>
      </c>
      <c r="D456" t="s">
        <v>108</v>
      </c>
      <c r="E456" t="s">
        <v>29</v>
      </c>
      <c r="F456">
        <v>29</v>
      </c>
      <c r="G456" t="s">
        <v>30</v>
      </c>
      <c r="H456" t="s">
        <v>31</v>
      </c>
      <c r="I456" t="s">
        <v>30</v>
      </c>
      <c r="J456" t="s">
        <v>62</v>
      </c>
      <c r="K456">
        <v>4</v>
      </c>
      <c r="L456">
        <v>10812</v>
      </c>
      <c r="M456">
        <v>0</v>
      </c>
      <c r="N456">
        <v>0</v>
      </c>
      <c r="O456">
        <v>7784.64</v>
      </c>
      <c r="P456">
        <v>76</v>
      </c>
      <c r="Q456">
        <v>51108.639999999999</v>
      </c>
      <c r="R456" t="s">
        <v>33</v>
      </c>
      <c r="S456" t="s">
        <v>34</v>
      </c>
      <c r="T456" t="s">
        <v>103</v>
      </c>
      <c r="U456" t="s">
        <v>103</v>
      </c>
      <c r="V456" t="s">
        <v>57</v>
      </c>
      <c r="W456">
        <v>6</v>
      </c>
      <c r="X456" t="s">
        <v>47</v>
      </c>
      <c r="Y456">
        <v>3</v>
      </c>
      <c r="Z456" t="s">
        <v>58</v>
      </c>
    </row>
    <row r="457" spans="1:26" x14ac:dyDescent="0.35">
      <c r="A457" t="s">
        <v>907</v>
      </c>
      <c r="B457" s="2">
        <v>46057</v>
      </c>
      <c r="C457" t="s">
        <v>890</v>
      </c>
      <c r="D457" t="s">
        <v>28</v>
      </c>
      <c r="E457" t="s">
        <v>29</v>
      </c>
      <c r="F457">
        <v>40</v>
      </c>
      <c r="G457" t="s">
        <v>139</v>
      </c>
      <c r="H457" t="s">
        <v>31</v>
      </c>
      <c r="I457" t="s">
        <v>139</v>
      </c>
      <c r="J457" t="s">
        <v>201</v>
      </c>
      <c r="K457">
        <v>1</v>
      </c>
      <c r="L457">
        <v>13238</v>
      </c>
      <c r="M457">
        <v>20</v>
      </c>
      <c r="N457">
        <v>2647.6</v>
      </c>
      <c r="O457">
        <v>1906.27</v>
      </c>
      <c r="P457">
        <v>33</v>
      </c>
      <c r="Q457">
        <v>12529.67</v>
      </c>
      <c r="R457" t="s">
        <v>33</v>
      </c>
      <c r="S457" t="s">
        <v>63</v>
      </c>
      <c r="T457" t="s">
        <v>84</v>
      </c>
      <c r="U457" t="s">
        <v>85</v>
      </c>
      <c r="V457" t="s">
        <v>86</v>
      </c>
      <c r="W457">
        <v>7</v>
      </c>
      <c r="X457" t="s">
        <v>47</v>
      </c>
      <c r="Y457">
        <v>1</v>
      </c>
      <c r="Z457" t="s">
        <v>58</v>
      </c>
    </row>
    <row r="458" spans="1:26" x14ac:dyDescent="0.35">
      <c r="A458" t="s">
        <v>908</v>
      </c>
      <c r="B458" s="2">
        <v>46047</v>
      </c>
      <c r="C458" t="s">
        <v>909</v>
      </c>
      <c r="D458" t="s">
        <v>80</v>
      </c>
      <c r="E458" t="s">
        <v>43</v>
      </c>
      <c r="F458">
        <v>44</v>
      </c>
      <c r="G458" t="s">
        <v>94</v>
      </c>
      <c r="H458" t="s">
        <v>31</v>
      </c>
      <c r="I458" t="s">
        <v>94</v>
      </c>
      <c r="J458" t="s">
        <v>69</v>
      </c>
      <c r="K458">
        <v>2</v>
      </c>
      <c r="L458">
        <v>19330</v>
      </c>
      <c r="M458">
        <v>5</v>
      </c>
      <c r="N458">
        <v>1933</v>
      </c>
      <c r="O458">
        <v>6610.86</v>
      </c>
      <c r="P458">
        <v>455</v>
      </c>
      <c r="Q458">
        <v>43792.86</v>
      </c>
      <c r="R458" t="s">
        <v>83</v>
      </c>
      <c r="S458" t="s">
        <v>34</v>
      </c>
      <c r="T458" t="s">
        <v>95</v>
      </c>
      <c r="U458" t="s">
        <v>96</v>
      </c>
      <c r="V458" t="s">
        <v>57</v>
      </c>
      <c r="W458">
        <v>10</v>
      </c>
      <c r="X458" t="s">
        <v>47</v>
      </c>
      <c r="Y458">
        <v>3</v>
      </c>
      <c r="Z458" t="s">
        <v>39</v>
      </c>
    </row>
    <row r="459" spans="1:26" x14ac:dyDescent="0.35">
      <c r="A459" t="s">
        <v>910</v>
      </c>
      <c r="B459" s="2">
        <v>45810</v>
      </c>
      <c r="C459" t="s">
        <v>911</v>
      </c>
      <c r="D459" t="s">
        <v>89</v>
      </c>
      <c r="E459" t="s">
        <v>29</v>
      </c>
      <c r="F459">
        <v>26</v>
      </c>
      <c r="G459" t="s">
        <v>74</v>
      </c>
      <c r="H459" t="s">
        <v>31</v>
      </c>
      <c r="I459" t="s">
        <v>74</v>
      </c>
      <c r="J459" t="s">
        <v>53</v>
      </c>
      <c r="K459">
        <v>5</v>
      </c>
      <c r="L459">
        <v>36209</v>
      </c>
      <c r="M459">
        <v>10</v>
      </c>
      <c r="N459">
        <v>18104.5</v>
      </c>
      <c r="O459">
        <v>29329.29</v>
      </c>
      <c r="P459">
        <v>361</v>
      </c>
      <c r="Q459">
        <v>192630.79</v>
      </c>
      <c r="R459" t="s">
        <v>45</v>
      </c>
      <c r="S459" t="s">
        <v>63</v>
      </c>
      <c r="T459" t="s">
        <v>76</v>
      </c>
      <c r="U459" t="s">
        <v>77</v>
      </c>
      <c r="V459" t="s">
        <v>57</v>
      </c>
      <c r="W459">
        <v>3</v>
      </c>
      <c r="X459" t="s">
        <v>38</v>
      </c>
      <c r="Y459">
        <v>3</v>
      </c>
      <c r="Z459" t="s">
        <v>91</v>
      </c>
    </row>
    <row r="460" spans="1:26" x14ac:dyDescent="0.35">
      <c r="A460" t="s">
        <v>912</v>
      </c>
      <c r="B460" s="2">
        <v>45970</v>
      </c>
      <c r="C460" t="s">
        <v>913</v>
      </c>
      <c r="D460" t="s">
        <v>28</v>
      </c>
      <c r="E460" t="s">
        <v>43</v>
      </c>
      <c r="F460">
        <v>48</v>
      </c>
      <c r="G460" t="s">
        <v>51</v>
      </c>
      <c r="H460" t="s">
        <v>52</v>
      </c>
      <c r="I460" t="s">
        <v>51</v>
      </c>
      <c r="J460" t="s">
        <v>75</v>
      </c>
      <c r="K460">
        <v>1</v>
      </c>
      <c r="L460">
        <v>29971</v>
      </c>
      <c r="M460">
        <v>10</v>
      </c>
      <c r="N460">
        <v>2997.1</v>
      </c>
      <c r="O460">
        <v>4855.3</v>
      </c>
      <c r="P460">
        <v>401</v>
      </c>
      <c r="Q460">
        <v>32230.2</v>
      </c>
      <c r="R460" t="s">
        <v>83</v>
      </c>
      <c r="S460" t="s">
        <v>63</v>
      </c>
      <c r="T460" t="s">
        <v>35</v>
      </c>
      <c r="U460" t="s">
        <v>36</v>
      </c>
      <c r="V460" t="s">
        <v>37</v>
      </c>
      <c r="W460">
        <v>3</v>
      </c>
      <c r="X460" t="s">
        <v>47</v>
      </c>
      <c r="Y460">
        <v>5</v>
      </c>
      <c r="Z460" t="s">
        <v>91</v>
      </c>
    </row>
    <row r="461" spans="1:26" x14ac:dyDescent="0.35">
      <c r="A461" t="s">
        <v>914</v>
      </c>
      <c r="B461" s="2">
        <v>45903</v>
      </c>
      <c r="C461" t="s">
        <v>915</v>
      </c>
      <c r="D461" t="s">
        <v>108</v>
      </c>
      <c r="E461" t="s">
        <v>43</v>
      </c>
      <c r="F461">
        <v>24</v>
      </c>
      <c r="G461" t="s">
        <v>139</v>
      </c>
      <c r="H461" t="s">
        <v>31</v>
      </c>
      <c r="I461" t="s">
        <v>139</v>
      </c>
      <c r="J461" t="s">
        <v>69</v>
      </c>
      <c r="K461">
        <v>2</v>
      </c>
      <c r="L461">
        <v>32711</v>
      </c>
      <c r="M461">
        <v>10</v>
      </c>
      <c r="N461">
        <v>6542.2</v>
      </c>
      <c r="O461">
        <v>10598.36</v>
      </c>
      <c r="P461">
        <v>374</v>
      </c>
      <c r="Q461">
        <v>69852.160000000003</v>
      </c>
      <c r="R461" t="s">
        <v>54</v>
      </c>
      <c r="S461" t="s">
        <v>63</v>
      </c>
      <c r="T461" t="s">
        <v>95</v>
      </c>
      <c r="U461" t="s">
        <v>96</v>
      </c>
      <c r="V461" t="s">
        <v>57</v>
      </c>
      <c r="W461">
        <v>9</v>
      </c>
      <c r="X461" t="s">
        <v>47</v>
      </c>
      <c r="Y461">
        <v>5</v>
      </c>
      <c r="Z461" t="s">
        <v>58</v>
      </c>
    </row>
    <row r="462" spans="1:26" x14ac:dyDescent="0.35">
      <c r="A462" t="s">
        <v>916</v>
      </c>
      <c r="B462" s="2">
        <v>45904</v>
      </c>
      <c r="C462" t="s">
        <v>917</v>
      </c>
      <c r="D462" t="s">
        <v>108</v>
      </c>
      <c r="E462" t="s">
        <v>29</v>
      </c>
      <c r="F462">
        <v>38</v>
      </c>
      <c r="G462" t="s">
        <v>139</v>
      </c>
      <c r="H462" t="s">
        <v>31</v>
      </c>
      <c r="I462" t="s">
        <v>139</v>
      </c>
      <c r="J462" t="s">
        <v>62</v>
      </c>
      <c r="K462">
        <v>2</v>
      </c>
      <c r="L462">
        <v>8328</v>
      </c>
      <c r="M462">
        <v>5</v>
      </c>
      <c r="N462">
        <v>832.8</v>
      </c>
      <c r="O462">
        <v>2848.18</v>
      </c>
      <c r="P462">
        <v>251</v>
      </c>
      <c r="Q462">
        <v>18922.38</v>
      </c>
      <c r="R462" t="s">
        <v>33</v>
      </c>
      <c r="S462" t="s">
        <v>63</v>
      </c>
      <c r="T462" t="s">
        <v>84</v>
      </c>
      <c r="U462" t="s">
        <v>85</v>
      </c>
      <c r="V462" t="s">
        <v>86</v>
      </c>
      <c r="W462">
        <v>3</v>
      </c>
      <c r="X462" t="s">
        <v>47</v>
      </c>
      <c r="Y462">
        <v>3</v>
      </c>
      <c r="Z462" t="s">
        <v>91</v>
      </c>
    </row>
    <row r="463" spans="1:26" x14ac:dyDescent="0.35">
      <c r="A463" t="s">
        <v>918</v>
      </c>
      <c r="B463" s="2">
        <v>46049</v>
      </c>
      <c r="C463" t="s">
        <v>919</v>
      </c>
      <c r="D463" t="s">
        <v>66</v>
      </c>
      <c r="E463" t="s">
        <v>29</v>
      </c>
      <c r="F463">
        <v>31</v>
      </c>
      <c r="G463" t="s">
        <v>94</v>
      </c>
      <c r="H463" t="s">
        <v>31</v>
      </c>
      <c r="I463" t="s">
        <v>94</v>
      </c>
      <c r="J463" t="s">
        <v>201</v>
      </c>
      <c r="K463">
        <v>4</v>
      </c>
      <c r="L463">
        <v>35256</v>
      </c>
      <c r="M463">
        <v>10</v>
      </c>
      <c r="N463">
        <v>14102.4</v>
      </c>
      <c r="O463">
        <v>22845.89</v>
      </c>
      <c r="P463">
        <v>104</v>
      </c>
      <c r="Q463">
        <v>149871.49</v>
      </c>
      <c r="R463" t="s">
        <v>83</v>
      </c>
      <c r="S463" t="s">
        <v>63</v>
      </c>
      <c r="T463" t="s">
        <v>70</v>
      </c>
      <c r="U463" t="s">
        <v>56</v>
      </c>
      <c r="V463" t="s">
        <v>57</v>
      </c>
      <c r="W463">
        <v>9</v>
      </c>
      <c r="X463" t="s">
        <v>47</v>
      </c>
      <c r="Y463">
        <v>5</v>
      </c>
      <c r="Z463" t="s">
        <v>47</v>
      </c>
    </row>
    <row r="464" spans="1:26" x14ac:dyDescent="0.35">
      <c r="A464" t="s">
        <v>920</v>
      </c>
      <c r="B464" s="2">
        <v>45878</v>
      </c>
      <c r="C464" t="s">
        <v>921</v>
      </c>
      <c r="D464" t="s">
        <v>80</v>
      </c>
      <c r="E464" t="s">
        <v>43</v>
      </c>
      <c r="F464">
        <v>28</v>
      </c>
      <c r="G464" t="s">
        <v>30</v>
      </c>
      <c r="H464" t="s">
        <v>31</v>
      </c>
      <c r="I464" t="s">
        <v>30</v>
      </c>
      <c r="J464" t="s">
        <v>69</v>
      </c>
      <c r="K464">
        <v>2</v>
      </c>
      <c r="L464">
        <v>45154</v>
      </c>
      <c r="M464">
        <v>20</v>
      </c>
      <c r="N464">
        <v>18061.599999999999</v>
      </c>
      <c r="O464">
        <v>13004.35</v>
      </c>
      <c r="P464">
        <v>214</v>
      </c>
      <c r="Q464">
        <v>85464.75</v>
      </c>
      <c r="R464" t="s">
        <v>83</v>
      </c>
      <c r="S464" t="s">
        <v>34</v>
      </c>
      <c r="T464" t="s">
        <v>35</v>
      </c>
      <c r="U464" t="s">
        <v>36</v>
      </c>
      <c r="V464" t="s">
        <v>37</v>
      </c>
      <c r="W464">
        <v>6</v>
      </c>
      <c r="X464" t="s">
        <v>38</v>
      </c>
      <c r="Y464">
        <v>3</v>
      </c>
      <c r="Z464" t="s">
        <v>39</v>
      </c>
    </row>
    <row r="465" spans="1:26" x14ac:dyDescent="0.35">
      <c r="A465" t="s">
        <v>922</v>
      </c>
      <c r="B465" s="2">
        <v>45828</v>
      </c>
      <c r="C465" t="s">
        <v>713</v>
      </c>
      <c r="D465" t="s">
        <v>89</v>
      </c>
      <c r="E465" t="s">
        <v>29</v>
      </c>
      <c r="F465">
        <v>41</v>
      </c>
      <c r="G465" t="s">
        <v>30</v>
      </c>
      <c r="H465" t="s">
        <v>31</v>
      </c>
      <c r="I465" t="s">
        <v>30</v>
      </c>
      <c r="J465" t="s">
        <v>53</v>
      </c>
      <c r="K465">
        <v>4</v>
      </c>
      <c r="L465">
        <v>12691</v>
      </c>
      <c r="M465">
        <v>5</v>
      </c>
      <c r="N465">
        <v>2538.1999999999998</v>
      </c>
      <c r="O465">
        <v>8680.64</v>
      </c>
      <c r="P465">
        <v>366</v>
      </c>
      <c r="Q465">
        <v>57272.44</v>
      </c>
      <c r="R465" t="s">
        <v>45</v>
      </c>
      <c r="S465" t="s">
        <v>63</v>
      </c>
      <c r="T465" t="s">
        <v>84</v>
      </c>
      <c r="U465" t="s">
        <v>85</v>
      </c>
      <c r="V465" t="s">
        <v>86</v>
      </c>
      <c r="W465">
        <v>3</v>
      </c>
      <c r="X465" t="s">
        <v>47</v>
      </c>
      <c r="Y465">
        <v>4</v>
      </c>
      <c r="Z465" t="s">
        <v>91</v>
      </c>
    </row>
    <row r="466" spans="1:26" x14ac:dyDescent="0.35">
      <c r="A466" t="s">
        <v>923</v>
      </c>
      <c r="B466" s="2">
        <v>45804</v>
      </c>
      <c r="C466" t="s">
        <v>509</v>
      </c>
      <c r="D466" t="s">
        <v>28</v>
      </c>
      <c r="E466" t="s">
        <v>29</v>
      </c>
      <c r="F466">
        <v>57</v>
      </c>
      <c r="G466" t="s">
        <v>51</v>
      </c>
      <c r="H466" t="s">
        <v>52</v>
      </c>
      <c r="I466" t="s">
        <v>51</v>
      </c>
      <c r="J466" t="s">
        <v>150</v>
      </c>
      <c r="K466">
        <v>1</v>
      </c>
      <c r="L466">
        <v>34542</v>
      </c>
      <c r="M466">
        <v>20</v>
      </c>
      <c r="N466">
        <v>6908.4</v>
      </c>
      <c r="O466">
        <v>4974.05</v>
      </c>
      <c r="P466">
        <v>179</v>
      </c>
      <c r="Q466">
        <v>32786.65</v>
      </c>
      <c r="R466" t="s">
        <v>83</v>
      </c>
      <c r="S466" t="s">
        <v>63</v>
      </c>
      <c r="T466" t="s">
        <v>76</v>
      </c>
      <c r="U466" t="s">
        <v>77</v>
      </c>
      <c r="V466" t="s">
        <v>57</v>
      </c>
      <c r="W466">
        <v>8</v>
      </c>
      <c r="X466" t="s">
        <v>38</v>
      </c>
      <c r="Y466">
        <v>2</v>
      </c>
      <c r="Z466" t="s">
        <v>58</v>
      </c>
    </row>
    <row r="467" spans="1:26" x14ac:dyDescent="0.35">
      <c r="A467" t="s">
        <v>924</v>
      </c>
      <c r="B467" s="2">
        <v>46017</v>
      </c>
      <c r="C467" t="s">
        <v>925</v>
      </c>
      <c r="D467" t="s">
        <v>89</v>
      </c>
      <c r="E467" t="s">
        <v>43</v>
      </c>
      <c r="F467">
        <v>21</v>
      </c>
      <c r="G467" t="s">
        <v>139</v>
      </c>
      <c r="H467" t="s">
        <v>31</v>
      </c>
      <c r="I467" t="s">
        <v>139</v>
      </c>
      <c r="J467" t="s">
        <v>75</v>
      </c>
      <c r="K467">
        <v>2</v>
      </c>
      <c r="L467">
        <v>43091</v>
      </c>
      <c r="M467">
        <v>5</v>
      </c>
      <c r="N467">
        <v>4309.1000000000004</v>
      </c>
      <c r="O467">
        <v>14737.12</v>
      </c>
      <c r="P467">
        <v>410</v>
      </c>
      <c r="Q467">
        <v>97020.02</v>
      </c>
      <c r="R467" t="s">
        <v>45</v>
      </c>
      <c r="S467" t="s">
        <v>63</v>
      </c>
      <c r="T467" t="s">
        <v>46</v>
      </c>
      <c r="U467" t="s">
        <v>36</v>
      </c>
      <c r="V467" t="s">
        <v>37</v>
      </c>
      <c r="W467">
        <v>1</v>
      </c>
      <c r="X467" t="s">
        <v>47</v>
      </c>
      <c r="Y467">
        <v>2</v>
      </c>
      <c r="Z467" t="s">
        <v>91</v>
      </c>
    </row>
    <row r="468" spans="1:26" x14ac:dyDescent="0.35">
      <c r="A468" t="s">
        <v>926</v>
      </c>
      <c r="B468" s="2">
        <v>46018</v>
      </c>
      <c r="C468" t="s">
        <v>746</v>
      </c>
      <c r="D468" t="s">
        <v>28</v>
      </c>
      <c r="E468" t="s">
        <v>29</v>
      </c>
      <c r="F468">
        <v>53</v>
      </c>
      <c r="G468" t="s">
        <v>99</v>
      </c>
      <c r="H468" t="s">
        <v>52</v>
      </c>
      <c r="I468" t="s">
        <v>99</v>
      </c>
      <c r="J468" t="s">
        <v>53</v>
      </c>
      <c r="K468">
        <v>4</v>
      </c>
      <c r="L468">
        <v>8212</v>
      </c>
      <c r="M468">
        <v>5</v>
      </c>
      <c r="N468">
        <v>1642.4</v>
      </c>
      <c r="O468">
        <v>5617.01</v>
      </c>
      <c r="P468">
        <v>456</v>
      </c>
      <c r="Q468">
        <v>37278.61</v>
      </c>
      <c r="R468" t="s">
        <v>83</v>
      </c>
      <c r="S468" t="s">
        <v>34</v>
      </c>
      <c r="T468" t="s">
        <v>70</v>
      </c>
      <c r="U468" t="s">
        <v>56</v>
      </c>
      <c r="V468" t="s">
        <v>57</v>
      </c>
      <c r="W468">
        <v>5</v>
      </c>
      <c r="X468" t="s">
        <v>47</v>
      </c>
      <c r="Y468">
        <v>2</v>
      </c>
      <c r="Z468" t="s">
        <v>39</v>
      </c>
    </row>
    <row r="469" spans="1:26" x14ac:dyDescent="0.35">
      <c r="A469" t="s">
        <v>927</v>
      </c>
      <c r="B469" s="2">
        <v>45900</v>
      </c>
      <c r="C469" t="s">
        <v>928</v>
      </c>
      <c r="D469" t="s">
        <v>61</v>
      </c>
      <c r="E469" t="s">
        <v>29</v>
      </c>
      <c r="F469">
        <v>41</v>
      </c>
      <c r="G469" t="s">
        <v>99</v>
      </c>
      <c r="H469" t="s">
        <v>52</v>
      </c>
      <c r="I469" t="s">
        <v>99</v>
      </c>
      <c r="J469" t="s">
        <v>32</v>
      </c>
      <c r="K469">
        <v>2</v>
      </c>
      <c r="L469">
        <v>20842</v>
      </c>
      <c r="M469">
        <v>5</v>
      </c>
      <c r="N469">
        <v>2084.1999999999998</v>
      </c>
      <c r="O469">
        <v>7127.96</v>
      </c>
      <c r="P469">
        <v>476</v>
      </c>
      <c r="Q469">
        <v>47203.76</v>
      </c>
      <c r="R469" t="s">
        <v>83</v>
      </c>
      <c r="S469" t="s">
        <v>34</v>
      </c>
      <c r="T469" t="s">
        <v>76</v>
      </c>
      <c r="U469" t="s">
        <v>77</v>
      </c>
      <c r="V469" t="s">
        <v>57</v>
      </c>
      <c r="W469">
        <v>6</v>
      </c>
      <c r="X469" t="s">
        <v>38</v>
      </c>
      <c r="Y469">
        <v>5</v>
      </c>
      <c r="Z469" t="s">
        <v>39</v>
      </c>
    </row>
    <row r="470" spans="1:26" x14ac:dyDescent="0.35">
      <c r="A470" t="s">
        <v>929</v>
      </c>
      <c r="B470" s="2">
        <v>46020</v>
      </c>
      <c r="C470" t="s">
        <v>127</v>
      </c>
      <c r="D470" t="s">
        <v>73</v>
      </c>
      <c r="E470" t="s">
        <v>29</v>
      </c>
      <c r="F470">
        <v>24</v>
      </c>
      <c r="G470" t="s">
        <v>44</v>
      </c>
      <c r="H470" t="s">
        <v>31</v>
      </c>
      <c r="I470" t="s">
        <v>44</v>
      </c>
      <c r="J470" t="s">
        <v>53</v>
      </c>
      <c r="K470">
        <v>1</v>
      </c>
      <c r="L470">
        <v>47724</v>
      </c>
      <c r="M470">
        <v>0</v>
      </c>
      <c r="N470">
        <v>0</v>
      </c>
      <c r="O470">
        <v>8590.32</v>
      </c>
      <c r="P470">
        <v>1</v>
      </c>
      <c r="Q470">
        <v>56315.32</v>
      </c>
      <c r="R470" t="s">
        <v>33</v>
      </c>
      <c r="S470" t="s">
        <v>63</v>
      </c>
      <c r="T470" t="s">
        <v>103</v>
      </c>
      <c r="U470" t="s">
        <v>103</v>
      </c>
      <c r="V470" t="s">
        <v>57</v>
      </c>
      <c r="W470">
        <v>9</v>
      </c>
      <c r="X470" t="s">
        <v>47</v>
      </c>
      <c r="Y470">
        <v>5</v>
      </c>
      <c r="Z470" t="s">
        <v>47</v>
      </c>
    </row>
    <row r="471" spans="1:26" x14ac:dyDescent="0.35">
      <c r="A471" t="s">
        <v>930</v>
      </c>
      <c r="B471" s="2">
        <v>45924</v>
      </c>
      <c r="C471" t="s">
        <v>314</v>
      </c>
      <c r="D471" t="s">
        <v>28</v>
      </c>
      <c r="E471" t="s">
        <v>29</v>
      </c>
      <c r="F471">
        <v>40</v>
      </c>
      <c r="G471" t="s">
        <v>90</v>
      </c>
      <c r="H471" t="s">
        <v>31</v>
      </c>
      <c r="I471" t="s">
        <v>90</v>
      </c>
      <c r="J471" t="s">
        <v>125</v>
      </c>
      <c r="K471">
        <v>4</v>
      </c>
      <c r="L471">
        <v>10839</v>
      </c>
      <c r="M471">
        <v>0</v>
      </c>
      <c r="N471">
        <v>0</v>
      </c>
      <c r="O471">
        <v>7804.08</v>
      </c>
      <c r="P471">
        <v>263</v>
      </c>
      <c r="Q471">
        <v>51423.08</v>
      </c>
      <c r="R471" t="s">
        <v>83</v>
      </c>
      <c r="S471" t="s">
        <v>63</v>
      </c>
      <c r="T471" t="s">
        <v>70</v>
      </c>
      <c r="U471" t="s">
        <v>56</v>
      </c>
      <c r="V471" t="s">
        <v>57</v>
      </c>
      <c r="W471">
        <v>10</v>
      </c>
      <c r="X471" t="s">
        <v>47</v>
      </c>
      <c r="Y471">
        <v>2</v>
      </c>
      <c r="Z471" t="s">
        <v>39</v>
      </c>
    </row>
    <row r="472" spans="1:26" x14ac:dyDescent="0.35">
      <c r="A472" t="s">
        <v>931</v>
      </c>
      <c r="B472" s="2">
        <v>45940</v>
      </c>
      <c r="C472" t="s">
        <v>491</v>
      </c>
      <c r="D472" t="s">
        <v>80</v>
      </c>
      <c r="E472" t="s">
        <v>29</v>
      </c>
      <c r="F472">
        <v>59</v>
      </c>
      <c r="G472" t="s">
        <v>30</v>
      </c>
      <c r="H472" t="s">
        <v>31</v>
      </c>
      <c r="I472" t="s">
        <v>30</v>
      </c>
      <c r="J472" t="s">
        <v>69</v>
      </c>
      <c r="K472">
        <v>3</v>
      </c>
      <c r="L472">
        <v>26534</v>
      </c>
      <c r="M472">
        <v>20</v>
      </c>
      <c r="N472">
        <v>15920.4</v>
      </c>
      <c r="O472">
        <v>11462.69</v>
      </c>
      <c r="P472">
        <v>204</v>
      </c>
      <c r="Q472">
        <v>75348.289999999994</v>
      </c>
      <c r="R472" t="s">
        <v>45</v>
      </c>
      <c r="S472" t="s">
        <v>34</v>
      </c>
      <c r="T472" t="s">
        <v>70</v>
      </c>
      <c r="U472" t="s">
        <v>56</v>
      </c>
      <c r="V472" t="s">
        <v>57</v>
      </c>
      <c r="W472">
        <v>1</v>
      </c>
      <c r="X472" t="s">
        <v>38</v>
      </c>
      <c r="Y472">
        <v>3</v>
      </c>
      <c r="Z472" t="s">
        <v>91</v>
      </c>
    </row>
    <row r="473" spans="1:26" x14ac:dyDescent="0.35">
      <c r="A473" t="s">
        <v>932</v>
      </c>
      <c r="B473" s="2">
        <v>45795</v>
      </c>
      <c r="C473" t="s">
        <v>332</v>
      </c>
      <c r="D473" t="s">
        <v>80</v>
      </c>
      <c r="E473" t="s">
        <v>29</v>
      </c>
      <c r="F473">
        <v>30</v>
      </c>
      <c r="G473" t="s">
        <v>134</v>
      </c>
      <c r="H473" t="s">
        <v>31</v>
      </c>
      <c r="I473" t="s">
        <v>134</v>
      </c>
      <c r="J473" t="s">
        <v>62</v>
      </c>
      <c r="K473">
        <v>4</v>
      </c>
      <c r="L473">
        <v>31580</v>
      </c>
      <c r="M473">
        <v>0</v>
      </c>
      <c r="N473">
        <v>0</v>
      </c>
      <c r="O473">
        <v>22737.599999999999</v>
      </c>
      <c r="P473">
        <v>323</v>
      </c>
      <c r="Q473">
        <v>149380.6</v>
      </c>
      <c r="R473" t="s">
        <v>83</v>
      </c>
      <c r="S473" t="s">
        <v>63</v>
      </c>
      <c r="T473" t="s">
        <v>35</v>
      </c>
      <c r="U473" t="s">
        <v>36</v>
      </c>
      <c r="V473" t="s">
        <v>37</v>
      </c>
      <c r="W473">
        <v>9</v>
      </c>
      <c r="X473" t="s">
        <v>47</v>
      </c>
      <c r="Y473">
        <v>4</v>
      </c>
      <c r="Z473" t="s">
        <v>47</v>
      </c>
    </row>
    <row r="474" spans="1:26" x14ac:dyDescent="0.35">
      <c r="A474" t="s">
        <v>933</v>
      </c>
      <c r="B474" s="2">
        <v>45864</v>
      </c>
      <c r="C474" t="s">
        <v>934</v>
      </c>
      <c r="D474" t="s">
        <v>61</v>
      </c>
      <c r="E474" t="s">
        <v>43</v>
      </c>
      <c r="F474">
        <v>42</v>
      </c>
      <c r="G474" t="s">
        <v>44</v>
      </c>
      <c r="H474" t="s">
        <v>31</v>
      </c>
      <c r="I474" t="s">
        <v>44</v>
      </c>
      <c r="J474" t="s">
        <v>125</v>
      </c>
      <c r="K474">
        <v>2</v>
      </c>
      <c r="L474">
        <v>35161</v>
      </c>
      <c r="M474">
        <v>15</v>
      </c>
      <c r="N474">
        <v>10548.3</v>
      </c>
      <c r="O474">
        <v>10759.27</v>
      </c>
      <c r="P474">
        <v>349</v>
      </c>
      <c r="Q474">
        <v>70881.97</v>
      </c>
      <c r="R474" t="s">
        <v>45</v>
      </c>
      <c r="S474" t="s">
        <v>63</v>
      </c>
      <c r="T474" t="s">
        <v>76</v>
      </c>
      <c r="U474" t="s">
        <v>77</v>
      </c>
      <c r="V474" t="s">
        <v>57</v>
      </c>
      <c r="W474">
        <v>3</v>
      </c>
      <c r="X474" t="s">
        <v>38</v>
      </c>
      <c r="Y474">
        <v>2</v>
      </c>
      <c r="Z474" t="s">
        <v>58</v>
      </c>
    </row>
    <row r="475" spans="1:26" x14ac:dyDescent="0.35">
      <c r="A475" t="s">
        <v>935</v>
      </c>
      <c r="B475" s="2">
        <v>46034</v>
      </c>
      <c r="C475" t="s">
        <v>936</v>
      </c>
      <c r="D475" t="s">
        <v>108</v>
      </c>
      <c r="E475" t="s">
        <v>29</v>
      </c>
      <c r="F475">
        <v>46</v>
      </c>
      <c r="G475" t="s">
        <v>134</v>
      </c>
      <c r="H475" t="s">
        <v>31</v>
      </c>
      <c r="I475" t="s">
        <v>134</v>
      </c>
      <c r="J475" t="s">
        <v>75</v>
      </c>
      <c r="K475">
        <v>3</v>
      </c>
      <c r="L475">
        <v>48636</v>
      </c>
      <c r="M475">
        <v>0</v>
      </c>
      <c r="N475">
        <v>0</v>
      </c>
      <c r="O475">
        <v>26263.439999999999</v>
      </c>
      <c r="P475">
        <v>268</v>
      </c>
      <c r="Q475">
        <v>172439.44</v>
      </c>
      <c r="R475" t="s">
        <v>54</v>
      </c>
      <c r="S475" t="s">
        <v>34</v>
      </c>
      <c r="T475" t="s">
        <v>46</v>
      </c>
      <c r="U475" t="s">
        <v>36</v>
      </c>
      <c r="V475" t="s">
        <v>37</v>
      </c>
      <c r="W475">
        <v>6</v>
      </c>
      <c r="X475" t="s">
        <v>38</v>
      </c>
      <c r="Y475">
        <v>3</v>
      </c>
      <c r="Z475" t="s">
        <v>58</v>
      </c>
    </row>
    <row r="476" spans="1:26" x14ac:dyDescent="0.35">
      <c r="A476" t="s">
        <v>937</v>
      </c>
      <c r="B476" s="2">
        <v>46088</v>
      </c>
      <c r="C476" t="s">
        <v>938</v>
      </c>
      <c r="D476" t="s">
        <v>108</v>
      </c>
      <c r="E476" t="s">
        <v>43</v>
      </c>
      <c r="F476">
        <v>31</v>
      </c>
      <c r="G476" t="s">
        <v>67</v>
      </c>
      <c r="H476" t="s">
        <v>68</v>
      </c>
      <c r="I476" t="s">
        <v>67</v>
      </c>
      <c r="J476" t="s">
        <v>75</v>
      </c>
      <c r="K476">
        <v>2</v>
      </c>
      <c r="L476">
        <v>31744</v>
      </c>
      <c r="M476">
        <v>20</v>
      </c>
      <c r="N476">
        <v>12697.6</v>
      </c>
      <c r="O476">
        <v>9142.27</v>
      </c>
      <c r="P476">
        <v>209</v>
      </c>
      <c r="Q476">
        <v>60141.67</v>
      </c>
      <c r="R476" t="s">
        <v>83</v>
      </c>
      <c r="S476" t="s">
        <v>34</v>
      </c>
      <c r="T476" t="s">
        <v>55</v>
      </c>
      <c r="U476" t="s">
        <v>56</v>
      </c>
      <c r="V476" t="s">
        <v>57</v>
      </c>
      <c r="W476">
        <v>7</v>
      </c>
      <c r="X476" t="s">
        <v>38</v>
      </c>
      <c r="Y476">
        <v>5</v>
      </c>
      <c r="Z476" t="s">
        <v>91</v>
      </c>
    </row>
    <row r="477" spans="1:26" x14ac:dyDescent="0.35">
      <c r="A477" t="s">
        <v>939</v>
      </c>
      <c r="B477" s="2">
        <v>46051</v>
      </c>
      <c r="C477" t="s">
        <v>940</v>
      </c>
      <c r="D477" t="s">
        <v>61</v>
      </c>
      <c r="E477" t="s">
        <v>43</v>
      </c>
      <c r="F477">
        <v>32</v>
      </c>
      <c r="G477" t="s">
        <v>30</v>
      </c>
      <c r="H477" t="s">
        <v>31</v>
      </c>
      <c r="I477" t="s">
        <v>30</v>
      </c>
      <c r="J477" t="s">
        <v>102</v>
      </c>
      <c r="K477">
        <v>4</v>
      </c>
      <c r="L477">
        <v>31822</v>
      </c>
      <c r="M477">
        <v>0</v>
      </c>
      <c r="N477">
        <v>0</v>
      </c>
      <c r="O477">
        <v>22911.84</v>
      </c>
      <c r="P477">
        <v>60</v>
      </c>
      <c r="Q477">
        <v>150259.84</v>
      </c>
      <c r="R477" t="s">
        <v>45</v>
      </c>
      <c r="S477" t="s">
        <v>63</v>
      </c>
      <c r="T477" t="s">
        <v>95</v>
      </c>
      <c r="U477" t="s">
        <v>96</v>
      </c>
      <c r="V477" t="s">
        <v>57</v>
      </c>
      <c r="W477">
        <v>1</v>
      </c>
      <c r="X477" t="s">
        <v>38</v>
      </c>
      <c r="Y477">
        <v>3</v>
      </c>
      <c r="Z477" t="s">
        <v>47</v>
      </c>
    </row>
    <row r="478" spans="1:26" x14ac:dyDescent="0.35">
      <c r="A478" t="s">
        <v>941</v>
      </c>
      <c r="B478" s="2">
        <v>45832</v>
      </c>
      <c r="C478" t="s">
        <v>942</v>
      </c>
      <c r="D478" t="s">
        <v>111</v>
      </c>
      <c r="E478" t="s">
        <v>29</v>
      </c>
      <c r="F478">
        <v>33</v>
      </c>
      <c r="G478" t="s">
        <v>99</v>
      </c>
      <c r="H478" t="s">
        <v>52</v>
      </c>
      <c r="I478" t="s">
        <v>99</v>
      </c>
      <c r="J478" t="s">
        <v>53</v>
      </c>
      <c r="K478">
        <v>4</v>
      </c>
      <c r="L478">
        <v>2368</v>
      </c>
      <c r="M478">
        <v>20</v>
      </c>
      <c r="N478">
        <v>1894.4</v>
      </c>
      <c r="O478">
        <v>1363.97</v>
      </c>
      <c r="P478">
        <v>373</v>
      </c>
      <c r="Q478">
        <v>9314.57</v>
      </c>
      <c r="R478" t="s">
        <v>45</v>
      </c>
      <c r="S478" t="s">
        <v>34</v>
      </c>
      <c r="T478" t="s">
        <v>76</v>
      </c>
      <c r="U478" t="s">
        <v>77</v>
      </c>
      <c r="V478" t="s">
        <v>57</v>
      </c>
      <c r="W478">
        <v>6</v>
      </c>
      <c r="X478" t="s">
        <v>47</v>
      </c>
      <c r="Y478">
        <v>1</v>
      </c>
      <c r="Z478" t="s">
        <v>47</v>
      </c>
    </row>
    <row r="479" spans="1:26" x14ac:dyDescent="0.35">
      <c r="A479" t="s">
        <v>943</v>
      </c>
      <c r="B479" s="2">
        <v>46109</v>
      </c>
      <c r="C479" t="s">
        <v>944</v>
      </c>
      <c r="D479" t="s">
        <v>61</v>
      </c>
      <c r="E479" t="s">
        <v>29</v>
      </c>
      <c r="F479">
        <v>20</v>
      </c>
      <c r="G479" t="s">
        <v>99</v>
      </c>
      <c r="H479" t="s">
        <v>52</v>
      </c>
      <c r="I479" t="s">
        <v>99</v>
      </c>
      <c r="J479" t="s">
        <v>32</v>
      </c>
      <c r="K479">
        <v>5</v>
      </c>
      <c r="L479">
        <v>48760</v>
      </c>
      <c r="M479">
        <v>5</v>
      </c>
      <c r="N479">
        <v>12190</v>
      </c>
      <c r="O479">
        <v>41689.800000000003</v>
      </c>
      <c r="P479">
        <v>420</v>
      </c>
      <c r="Q479">
        <v>273719.8</v>
      </c>
      <c r="R479" t="s">
        <v>33</v>
      </c>
      <c r="S479" t="s">
        <v>34</v>
      </c>
      <c r="T479" t="s">
        <v>95</v>
      </c>
      <c r="U479" t="s">
        <v>96</v>
      </c>
      <c r="V479" t="s">
        <v>57</v>
      </c>
      <c r="W479">
        <v>7</v>
      </c>
      <c r="X479" t="s">
        <v>47</v>
      </c>
      <c r="Y479">
        <v>4</v>
      </c>
      <c r="Z479" t="s">
        <v>47</v>
      </c>
    </row>
    <row r="480" spans="1:26" x14ac:dyDescent="0.35">
      <c r="A480" t="s">
        <v>945</v>
      </c>
      <c r="B480" s="2">
        <v>45804</v>
      </c>
      <c r="C480" t="s">
        <v>143</v>
      </c>
      <c r="D480" t="s">
        <v>80</v>
      </c>
      <c r="E480" t="s">
        <v>43</v>
      </c>
      <c r="F480">
        <v>38</v>
      </c>
      <c r="G480" t="s">
        <v>30</v>
      </c>
      <c r="H480" t="s">
        <v>31</v>
      </c>
      <c r="I480" t="s">
        <v>30</v>
      </c>
      <c r="J480" t="s">
        <v>62</v>
      </c>
      <c r="K480">
        <v>5</v>
      </c>
      <c r="L480">
        <v>39991</v>
      </c>
      <c r="M480">
        <v>10</v>
      </c>
      <c r="N480">
        <v>19995.5</v>
      </c>
      <c r="O480">
        <v>32392.71</v>
      </c>
      <c r="P480">
        <v>310</v>
      </c>
      <c r="Q480">
        <v>212662.21</v>
      </c>
      <c r="R480" t="s">
        <v>33</v>
      </c>
      <c r="S480" t="s">
        <v>34</v>
      </c>
      <c r="T480" t="s">
        <v>46</v>
      </c>
      <c r="U480" t="s">
        <v>36</v>
      </c>
      <c r="V480" t="s">
        <v>37</v>
      </c>
      <c r="W480">
        <v>8</v>
      </c>
      <c r="X480" t="s">
        <v>38</v>
      </c>
      <c r="Y480">
        <v>5</v>
      </c>
      <c r="Z480" t="s">
        <v>47</v>
      </c>
    </row>
    <row r="481" spans="1:26" x14ac:dyDescent="0.35">
      <c r="A481" t="s">
        <v>946</v>
      </c>
      <c r="B481" s="2">
        <v>45909</v>
      </c>
      <c r="C481" t="s">
        <v>665</v>
      </c>
      <c r="D481" t="s">
        <v>66</v>
      </c>
      <c r="E481" t="s">
        <v>43</v>
      </c>
      <c r="F481">
        <v>53</v>
      </c>
      <c r="G481" t="s">
        <v>90</v>
      </c>
      <c r="H481" t="s">
        <v>31</v>
      </c>
      <c r="I481" t="s">
        <v>90</v>
      </c>
      <c r="J481" t="s">
        <v>112</v>
      </c>
      <c r="K481">
        <v>1</v>
      </c>
      <c r="L481">
        <v>47402</v>
      </c>
      <c r="M481">
        <v>5</v>
      </c>
      <c r="N481">
        <v>2370.1</v>
      </c>
      <c r="O481">
        <v>8105.74</v>
      </c>
      <c r="P481">
        <v>192</v>
      </c>
      <c r="Q481">
        <v>53329.64</v>
      </c>
      <c r="R481" t="s">
        <v>54</v>
      </c>
      <c r="S481" t="s">
        <v>63</v>
      </c>
      <c r="T481" t="s">
        <v>55</v>
      </c>
      <c r="U481" t="s">
        <v>56</v>
      </c>
      <c r="V481" t="s">
        <v>57</v>
      </c>
      <c r="W481">
        <v>5</v>
      </c>
      <c r="X481" t="s">
        <v>38</v>
      </c>
      <c r="Y481">
        <v>2</v>
      </c>
      <c r="Z481" t="s">
        <v>58</v>
      </c>
    </row>
    <row r="482" spans="1:26" x14ac:dyDescent="0.35">
      <c r="A482" t="s">
        <v>947</v>
      </c>
      <c r="B482" s="2">
        <v>46034</v>
      </c>
      <c r="C482" t="s">
        <v>948</v>
      </c>
      <c r="D482" t="s">
        <v>61</v>
      </c>
      <c r="E482" t="s">
        <v>43</v>
      </c>
      <c r="F482">
        <v>34</v>
      </c>
      <c r="G482" t="s">
        <v>94</v>
      </c>
      <c r="H482" t="s">
        <v>31</v>
      </c>
      <c r="I482" t="s">
        <v>94</v>
      </c>
      <c r="J482" t="s">
        <v>150</v>
      </c>
      <c r="K482">
        <v>3</v>
      </c>
      <c r="L482">
        <v>42924</v>
      </c>
      <c r="M482">
        <v>20</v>
      </c>
      <c r="N482">
        <v>25754.400000000001</v>
      </c>
      <c r="O482">
        <v>18543.169999999998</v>
      </c>
      <c r="P482">
        <v>373</v>
      </c>
      <c r="Q482">
        <v>121933.77</v>
      </c>
      <c r="R482" t="s">
        <v>54</v>
      </c>
      <c r="S482" t="s">
        <v>34</v>
      </c>
      <c r="T482" t="s">
        <v>70</v>
      </c>
      <c r="U482" t="s">
        <v>56</v>
      </c>
      <c r="V482" t="s">
        <v>57</v>
      </c>
      <c r="W482">
        <v>2</v>
      </c>
      <c r="X482" t="s">
        <v>47</v>
      </c>
      <c r="Y482">
        <v>4</v>
      </c>
      <c r="Z482" t="s">
        <v>91</v>
      </c>
    </row>
    <row r="483" spans="1:26" x14ac:dyDescent="0.35">
      <c r="A483" t="s">
        <v>949</v>
      </c>
      <c r="B483" s="2">
        <v>46000</v>
      </c>
      <c r="C483" t="s">
        <v>950</v>
      </c>
      <c r="D483" t="s">
        <v>108</v>
      </c>
      <c r="E483" t="s">
        <v>43</v>
      </c>
      <c r="F483">
        <v>29</v>
      </c>
      <c r="G483" t="s">
        <v>44</v>
      </c>
      <c r="H483" t="s">
        <v>31</v>
      </c>
      <c r="I483" t="s">
        <v>44</v>
      </c>
      <c r="J483" t="s">
        <v>62</v>
      </c>
      <c r="K483">
        <v>2</v>
      </c>
      <c r="L483">
        <v>43493</v>
      </c>
      <c r="M483">
        <v>5</v>
      </c>
      <c r="N483">
        <v>4349.3</v>
      </c>
      <c r="O483">
        <v>14874.61</v>
      </c>
      <c r="P483">
        <v>499</v>
      </c>
      <c r="Q483">
        <v>98010.31</v>
      </c>
      <c r="R483" t="s">
        <v>83</v>
      </c>
      <c r="S483" t="s">
        <v>63</v>
      </c>
      <c r="T483" t="s">
        <v>35</v>
      </c>
      <c r="U483" t="s">
        <v>36</v>
      </c>
      <c r="V483" t="s">
        <v>37</v>
      </c>
      <c r="W483">
        <v>10</v>
      </c>
      <c r="X483" t="s">
        <v>47</v>
      </c>
      <c r="Y483">
        <v>4</v>
      </c>
      <c r="Z483" t="s">
        <v>39</v>
      </c>
    </row>
    <row r="484" spans="1:26" x14ac:dyDescent="0.35">
      <c r="A484" t="s">
        <v>951</v>
      </c>
      <c r="B484" s="2">
        <v>46087</v>
      </c>
      <c r="C484" t="s">
        <v>952</v>
      </c>
      <c r="D484" t="s">
        <v>42</v>
      </c>
      <c r="E484" t="s">
        <v>29</v>
      </c>
      <c r="F484">
        <v>52</v>
      </c>
      <c r="G484" t="s">
        <v>99</v>
      </c>
      <c r="H484" t="s">
        <v>52</v>
      </c>
      <c r="I484" t="s">
        <v>99</v>
      </c>
      <c r="J484" t="s">
        <v>75</v>
      </c>
      <c r="K484">
        <v>1</v>
      </c>
      <c r="L484">
        <v>23370</v>
      </c>
      <c r="M484">
        <v>0</v>
      </c>
      <c r="N484">
        <v>0</v>
      </c>
      <c r="O484">
        <v>4206.6000000000004</v>
      </c>
      <c r="P484">
        <v>413</v>
      </c>
      <c r="Q484">
        <v>27989.599999999999</v>
      </c>
      <c r="R484" t="s">
        <v>83</v>
      </c>
      <c r="S484" t="s">
        <v>63</v>
      </c>
      <c r="T484" t="s">
        <v>84</v>
      </c>
      <c r="U484" t="s">
        <v>85</v>
      </c>
      <c r="V484" t="s">
        <v>86</v>
      </c>
      <c r="W484">
        <v>6</v>
      </c>
      <c r="X484" t="s">
        <v>38</v>
      </c>
      <c r="Y484">
        <v>4</v>
      </c>
      <c r="Z484" t="s">
        <v>47</v>
      </c>
    </row>
    <row r="485" spans="1:26" x14ac:dyDescent="0.35">
      <c r="A485" t="s">
        <v>953</v>
      </c>
      <c r="B485" s="2">
        <v>46070</v>
      </c>
      <c r="C485" t="s">
        <v>954</v>
      </c>
      <c r="D485" t="s">
        <v>42</v>
      </c>
      <c r="E485" t="s">
        <v>43</v>
      </c>
      <c r="F485">
        <v>58</v>
      </c>
      <c r="G485" t="s">
        <v>30</v>
      </c>
      <c r="H485" t="s">
        <v>31</v>
      </c>
      <c r="I485" t="s">
        <v>30</v>
      </c>
      <c r="J485" t="s">
        <v>53</v>
      </c>
      <c r="K485">
        <v>3</v>
      </c>
      <c r="L485">
        <v>47124</v>
      </c>
      <c r="M485">
        <v>10</v>
      </c>
      <c r="N485">
        <v>14137.2</v>
      </c>
      <c r="O485">
        <v>22902.26</v>
      </c>
      <c r="P485">
        <v>40</v>
      </c>
      <c r="Q485">
        <v>150177.06</v>
      </c>
      <c r="R485" t="s">
        <v>54</v>
      </c>
      <c r="S485" t="s">
        <v>63</v>
      </c>
      <c r="T485" t="s">
        <v>103</v>
      </c>
      <c r="U485" t="s">
        <v>103</v>
      </c>
      <c r="V485" t="s">
        <v>57</v>
      </c>
      <c r="W485">
        <v>4</v>
      </c>
      <c r="X485" t="s">
        <v>38</v>
      </c>
      <c r="Y485">
        <v>3</v>
      </c>
      <c r="Z485" t="s">
        <v>91</v>
      </c>
    </row>
    <row r="486" spans="1:26" x14ac:dyDescent="0.35">
      <c r="A486" t="s">
        <v>955</v>
      </c>
      <c r="B486" s="2">
        <v>46062</v>
      </c>
      <c r="C486" t="s">
        <v>956</v>
      </c>
      <c r="D486" t="s">
        <v>89</v>
      </c>
      <c r="E486" t="s">
        <v>29</v>
      </c>
      <c r="F486">
        <v>30</v>
      </c>
      <c r="G486" t="s">
        <v>139</v>
      </c>
      <c r="H486" t="s">
        <v>31</v>
      </c>
      <c r="I486" t="s">
        <v>139</v>
      </c>
      <c r="J486" t="s">
        <v>201</v>
      </c>
      <c r="K486">
        <v>1</v>
      </c>
      <c r="L486">
        <v>27733</v>
      </c>
      <c r="M486">
        <v>5</v>
      </c>
      <c r="N486">
        <v>1386.65</v>
      </c>
      <c r="O486">
        <v>4742.34</v>
      </c>
      <c r="P486">
        <v>481</v>
      </c>
      <c r="Q486">
        <v>31569.69</v>
      </c>
      <c r="R486" t="s">
        <v>83</v>
      </c>
      <c r="S486" t="s">
        <v>34</v>
      </c>
      <c r="T486" t="s">
        <v>46</v>
      </c>
      <c r="U486" t="s">
        <v>36</v>
      </c>
      <c r="V486" t="s">
        <v>37</v>
      </c>
      <c r="W486">
        <v>8</v>
      </c>
      <c r="X486" t="s">
        <v>38</v>
      </c>
      <c r="Y486">
        <v>3</v>
      </c>
      <c r="Z486" t="s">
        <v>39</v>
      </c>
    </row>
    <row r="487" spans="1:26" x14ac:dyDescent="0.35">
      <c r="A487" t="s">
        <v>957</v>
      </c>
      <c r="B487" s="2">
        <v>45913</v>
      </c>
      <c r="C487" t="s">
        <v>742</v>
      </c>
      <c r="D487" t="s">
        <v>42</v>
      </c>
      <c r="E487" t="s">
        <v>29</v>
      </c>
      <c r="F487">
        <v>26</v>
      </c>
      <c r="G487" t="s">
        <v>74</v>
      </c>
      <c r="H487" t="s">
        <v>31</v>
      </c>
      <c r="I487" t="s">
        <v>74</v>
      </c>
      <c r="J487" t="s">
        <v>201</v>
      </c>
      <c r="K487">
        <v>1</v>
      </c>
      <c r="L487">
        <v>16619</v>
      </c>
      <c r="M487">
        <v>5</v>
      </c>
      <c r="N487">
        <v>830.95</v>
      </c>
      <c r="O487">
        <v>2841.85</v>
      </c>
      <c r="P487">
        <v>416</v>
      </c>
      <c r="Q487">
        <v>19045.900000000001</v>
      </c>
      <c r="R487" t="s">
        <v>54</v>
      </c>
      <c r="S487" t="s">
        <v>34</v>
      </c>
      <c r="T487" t="s">
        <v>84</v>
      </c>
      <c r="U487" t="s">
        <v>85</v>
      </c>
      <c r="V487" t="s">
        <v>86</v>
      </c>
      <c r="W487">
        <v>4</v>
      </c>
      <c r="X487" t="s">
        <v>38</v>
      </c>
      <c r="Y487">
        <v>1</v>
      </c>
      <c r="Z487" t="s">
        <v>47</v>
      </c>
    </row>
    <row r="488" spans="1:26" x14ac:dyDescent="0.35">
      <c r="A488" t="s">
        <v>958</v>
      </c>
      <c r="B488" s="2">
        <v>45939</v>
      </c>
      <c r="C488" t="s">
        <v>172</v>
      </c>
      <c r="D488" t="s">
        <v>28</v>
      </c>
      <c r="E488" t="s">
        <v>43</v>
      </c>
      <c r="F488">
        <v>39</v>
      </c>
      <c r="G488" t="s">
        <v>99</v>
      </c>
      <c r="H488" t="s">
        <v>52</v>
      </c>
      <c r="I488" t="s">
        <v>99</v>
      </c>
      <c r="J488" t="s">
        <v>112</v>
      </c>
      <c r="K488">
        <v>3</v>
      </c>
      <c r="L488">
        <v>16882</v>
      </c>
      <c r="M488">
        <v>10</v>
      </c>
      <c r="N488">
        <v>5064.6000000000004</v>
      </c>
      <c r="O488">
        <v>8204.65</v>
      </c>
      <c r="P488">
        <v>146</v>
      </c>
      <c r="Q488">
        <v>53932.05</v>
      </c>
      <c r="R488" t="s">
        <v>33</v>
      </c>
      <c r="S488" t="s">
        <v>63</v>
      </c>
      <c r="T488" t="s">
        <v>103</v>
      </c>
      <c r="U488" t="s">
        <v>103</v>
      </c>
      <c r="V488" t="s">
        <v>57</v>
      </c>
      <c r="W488">
        <v>2</v>
      </c>
      <c r="X488" t="s">
        <v>38</v>
      </c>
      <c r="Y488">
        <v>5</v>
      </c>
      <c r="Z488" t="s">
        <v>91</v>
      </c>
    </row>
    <row r="489" spans="1:26" x14ac:dyDescent="0.35">
      <c r="A489" t="s">
        <v>959</v>
      </c>
      <c r="B489" s="2">
        <v>46009</v>
      </c>
      <c r="C489" t="s">
        <v>960</v>
      </c>
      <c r="D489" t="s">
        <v>80</v>
      </c>
      <c r="E489" t="s">
        <v>29</v>
      </c>
      <c r="F489">
        <v>52</v>
      </c>
      <c r="G489" t="s">
        <v>74</v>
      </c>
      <c r="H489" t="s">
        <v>31</v>
      </c>
      <c r="I489" t="s">
        <v>74</v>
      </c>
      <c r="J489" t="s">
        <v>125</v>
      </c>
      <c r="K489">
        <v>3</v>
      </c>
      <c r="L489">
        <v>42848</v>
      </c>
      <c r="M489">
        <v>15</v>
      </c>
      <c r="N489">
        <v>19281.599999999999</v>
      </c>
      <c r="O489">
        <v>19667.23</v>
      </c>
      <c r="P489">
        <v>22</v>
      </c>
      <c r="Q489">
        <v>128951.63</v>
      </c>
      <c r="R489" t="s">
        <v>54</v>
      </c>
      <c r="S489" t="s">
        <v>34</v>
      </c>
      <c r="T489" t="s">
        <v>70</v>
      </c>
      <c r="U489" t="s">
        <v>56</v>
      </c>
      <c r="V489" t="s">
        <v>57</v>
      </c>
      <c r="W489">
        <v>3</v>
      </c>
      <c r="X489" t="s">
        <v>38</v>
      </c>
      <c r="Y489">
        <v>2</v>
      </c>
      <c r="Z489" t="s">
        <v>47</v>
      </c>
    </row>
    <row r="490" spans="1:26" x14ac:dyDescent="0.35">
      <c r="A490" t="s">
        <v>961</v>
      </c>
      <c r="B490" s="2">
        <v>45860</v>
      </c>
      <c r="C490" t="s">
        <v>962</v>
      </c>
      <c r="D490" t="s">
        <v>73</v>
      </c>
      <c r="E490" t="s">
        <v>43</v>
      </c>
      <c r="F490">
        <v>25</v>
      </c>
      <c r="G490" t="s">
        <v>67</v>
      </c>
      <c r="H490" t="s">
        <v>68</v>
      </c>
      <c r="I490" t="s">
        <v>67</v>
      </c>
      <c r="J490" t="s">
        <v>62</v>
      </c>
      <c r="K490">
        <v>3</v>
      </c>
      <c r="L490">
        <v>17988</v>
      </c>
      <c r="M490">
        <v>10</v>
      </c>
      <c r="N490">
        <v>5396.4</v>
      </c>
      <c r="O490">
        <v>8742.17</v>
      </c>
      <c r="P490">
        <v>462</v>
      </c>
      <c r="Q490">
        <v>57771.77</v>
      </c>
      <c r="R490" t="s">
        <v>83</v>
      </c>
      <c r="S490" t="s">
        <v>34</v>
      </c>
      <c r="T490" t="s">
        <v>76</v>
      </c>
      <c r="U490" t="s">
        <v>77</v>
      </c>
      <c r="V490" t="s">
        <v>57</v>
      </c>
      <c r="W490">
        <v>10</v>
      </c>
      <c r="X490" t="s">
        <v>38</v>
      </c>
      <c r="Y490">
        <v>2</v>
      </c>
      <c r="Z490" t="s">
        <v>91</v>
      </c>
    </row>
    <row r="491" spans="1:26" x14ac:dyDescent="0.35">
      <c r="A491" t="s">
        <v>963</v>
      </c>
      <c r="B491" s="2">
        <v>45807</v>
      </c>
      <c r="C491" t="s">
        <v>203</v>
      </c>
      <c r="D491" t="s">
        <v>66</v>
      </c>
      <c r="E491" t="s">
        <v>43</v>
      </c>
      <c r="F491">
        <v>51</v>
      </c>
      <c r="G491" t="s">
        <v>99</v>
      </c>
      <c r="H491" t="s">
        <v>52</v>
      </c>
      <c r="I491" t="s">
        <v>99</v>
      </c>
      <c r="J491" t="s">
        <v>102</v>
      </c>
      <c r="K491">
        <v>4</v>
      </c>
      <c r="L491">
        <v>20757</v>
      </c>
      <c r="M491">
        <v>0</v>
      </c>
      <c r="N491">
        <v>0</v>
      </c>
      <c r="O491">
        <v>14945.04</v>
      </c>
      <c r="P491">
        <v>65</v>
      </c>
      <c r="Q491">
        <v>98038.04</v>
      </c>
      <c r="R491" t="s">
        <v>54</v>
      </c>
      <c r="S491" t="s">
        <v>34</v>
      </c>
      <c r="T491" t="s">
        <v>70</v>
      </c>
      <c r="U491" t="s">
        <v>56</v>
      </c>
      <c r="V491" t="s">
        <v>57</v>
      </c>
      <c r="W491">
        <v>6</v>
      </c>
      <c r="X491" t="s">
        <v>47</v>
      </c>
      <c r="Y491">
        <v>4</v>
      </c>
      <c r="Z491" t="s">
        <v>58</v>
      </c>
    </row>
    <row r="492" spans="1:26" x14ac:dyDescent="0.35">
      <c r="A492" t="s">
        <v>964</v>
      </c>
      <c r="B492" s="2">
        <v>45868</v>
      </c>
      <c r="C492" t="s">
        <v>965</v>
      </c>
      <c r="D492" t="s">
        <v>50</v>
      </c>
      <c r="E492" t="s">
        <v>43</v>
      </c>
      <c r="F492">
        <v>54</v>
      </c>
      <c r="G492" t="s">
        <v>134</v>
      </c>
      <c r="H492" t="s">
        <v>31</v>
      </c>
      <c r="I492" t="s">
        <v>134</v>
      </c>
      <c r="J492" t="s">
        <v>75</v>
      </c>
      <c r="K492">
        <v>2</v>
      </c>
      <c r="L492">
        <v>36202</v>
      </c>
      <c r="M492">
        <v>10</v>
      </c>
      <c r="N492">
        <v>7240.4</v>
      </c>
      <c r="O492">
        <v>11729.45</v>
      </c>
      <c r="P492">
        <v>49</v>
      </c>
      <c r="Q492">
        <v>76942.05</v>
      </c>
      <c r="R492" t="s">
        <v>54</v>
      </c>
      <c r="S492" t="s">
        <v>63</v>
      </c>
      <c r="T492" t="s">
        <v>103</v>
      </c>
      <c r="U492" t="s">
        <v>103</v>
      </c>
      <c r="V492" t="s">
        <v>57</v>
      </c>
      <c r="W492">
        <v>10</v>
      </c>
      <c r="X492" t="s">
        <v>47</v>
      </c>
      <c r="Y492">
        <v>3</v>
      </c>
      <c r="Z492" t="s">
        <v>58</v>
      </c>
    </row>
    <row r="493" spans="1:26" x14ac:dyDescent="0.35">
      <c r="A493" t="s">
        <v>966</v>
      </c>
      <c r="B493" s="2">
        <v>46089</v>
      </c>
      <c r="C493" t="s">
        <v>777</v>
      </c>
      <c r="D493" t="s">
        <v>80</v>
      </c>
      <c r="E493" t="s">
        <v>43</v>
      </c>
      <c r="F493">
        <v>55</v>
      </c>
      <c r="G493" t="s">
        <v>90</v>
      </c>
      <c r="H493" t="s">
        <v>31</v>
      </c>
      <c r="I493" t="s">
        <v>90</v>
      </c>
      <c r="J493" t="s">
        <v>62</v>
      </c>
      <c r="K493">
        <v>5</v>
      </c>
      <c r="L493">
        <v>8252</v>
      </c>
      <c r="M493">
        <v>20</v>
      </c>
      <c r="N493">
        <v>8252</v>
      </c>
      <c r="O493">
        <v>5941.44</v>
      </c>
      <c r="P493">
        <v>389</v>
      </c>
      <c r="Q493">
        <v>39338.44</v>
      </c>
      <c r="R493" t="s">
        <v>54</v>
      </c>
      <c r="S493" t="s">
        <v>34</v>
      </c>
      <c r="T493" t="s">
        <v>46</v>
      </c>
      <c r="U493" t="s">
        <v>36</v>
      </c>
      <c r="V493" t="s">
        <v>37</v>
      </c>
      <c r="W493">
        <v>5</v>
      </c>
      <c r="X493" t="s">
        <v>47</v>
      </c>
      <c r="Y493">
        <v>3</v>
      </c>
      <c r="Z493" t="s">
        <v>91</v>
      </c>
    </row>
    <row r="494" spans="1:26" x14ac:dyDescent="0.35">
      <c r="A494" t="s">
        <v>967</v>
      </c>
      <c r="B494" s="2">
        <v>45776</v>
      </c>
      <c r="C494" t="s">
        <v>203</v>
      </c>
      <c r="D494" t="s">
        <v>80</v>
      </c>
      <c r="E494" t="s">
        <v>29</v>
      </c>
      <c r="F494">
        <v>50</v>
      </c>
      <c r="G494" t="s">
        <v>67</v>
      </c>
      <c r="H494" t="s">
        <v>68</v>
      </c>
      <c r="I494" t="s">
        <v>67</v>
      </c>
      <c r="J494" t="s">
        <v>62</v>
      </c>
      <c r="K494">
        <v>1</v>
      </c>
      <c r="L494">
        <v>49467</v>
      </c>
      <c r="M494">
        <v>20</v>
      </c>
      <c r="N494">
        <v>9893.4</v>
      </c>
      <c r="O494">
        <v>7123.25</v>
      </c>
      <c r="P494">
        <v>217</v>
      </c>
      <c r="Q494">
        <v>46913.85</v>
      </c>
      <c r="R494" t="s">
        <v>54</v>
      </c>
      <c r="S494" t="s">
        <v>63</v>
      </c>
      <c r="T494" t="s">
        <v>84</v>
      </c>
      <c r="U494" t="s">
        <v>85</v>
      </c>
      <c r="V494" t="s">
        <v>86</v>
      </c>
      <c r="W494">
        <v>5</v>
      </c>
      <c r="X494" t="s">
        <v>38</v>
      </c>
      <c r="Y494">
        <v>3</v>
      </c>
      <c r="Z494" t="s">
        <v>58</v>
      </c>
    </row>
    <row r="495" spans="1:26" x14ac:dyDescent="0.35">
      <c r="A495" t="s">
        <v>968</v>
      </c>
      <c r="B495" s="2">
        <v>45941</v>
      </c>
      <c r="C495" t="s">
        <v>388</v>
      </c>
      <c r="D495" t="s">
        <v>42</v>
      </c>
      <c r="E495" t="s">
        <v>29</v>
      </c>
      <c r="F495">
        <v>55</v>
      </c>
      <c r="G495" t="s">
        <v>51</v>
      </c>
      <c r="H495" t="s">
        <v>52</v>
      </c>
      <c r="I495" t="s">
        <v>51</v>
      </c>
      <c r="J495" t="s">
        <v>102</v>
      </c>
      <c r="K495">
        <v>4</v>
      </c>
      <c r="L495">
        <v>21774</v>
      </c>
      <c r="M495">
        <v>20</v>
      </c>
      <c r="N495">
        <v>17419.2</v>
      </c>
      <c r="O495">
        <v>12541.82</v>
      </c>
      <c r="P495">
        <v>11</v>
      </c>
      <c r="Q495">
        <v>82229.62</v>
      </c>
      <c r="R495" t="s">
        <v>54</v>
      </c>
      <c r="S495" t="s">
        <v>63</v>
      </c>
      <c r="T495" t="s">
        <v>95</v>
      </c>
      <c r="U495" t="s">
        <v>96</v>
      </c>
      <c r="V495" t="s">
        <v>57</v>
      </c>
      <c r="W495">
        <v>5</v>
      </c>
      <c r="X495" t="s">
        <v>47</v>
      </c>
      <c r="Y495">
        <v>1</v>
      </c>
      <c r="Z495" t="s">
        <v>91</v>
      </c>
    </row>
    <row r="496" spans="1:26" x14ac:dyDescent="0.35">
      <c r="A496" t="s">
        <v>969</v>
      </c>
      <c r="B496" s="2">
        <v>45994</v>
      </c>
      <c r="C496" t="s">
        <v>283</v>
      </c>
      <c r="D496" t="s">
        <v>80</v>
      </c>
      <c r="E496" t="s">
        <v>43</v>
      </c>
      <c r="F496">
        <v>54</v>
      </c>
      <c r="G496" t="s">
        <v>74</v>
      </c>
      <c r="H496" t="s">
        <v>31</v>
      </c>
      <c r="I496" t="s">
        <v>74</v>
      </c>
      <c r="J496" t="s">
        <v>112</v>
      </c>
      <c r="K496">
        <v>4</v>
      </c>
      <c r="L496">
        <v>47507</v>
      </c>
      <c r="M496">
        <v>5</v>
      </c>
      <c r="N496">
        <v>9501.4</v>
      </c>
      <c r="O496">
        <v>32494.79</v>
      </c>
      <c r="P496">
        <v>181</v>
      </c>
      <c r="Q496">
        <v>213202.39</v>
      </c>
      <c r="R496" t="s">
        <v>33</v>
      </c>
      <c r="S496" t="s">
        <v>63</v>
      </c>
      <c r="T496" t="s">
        <v>95</v>
      </c>
      <c r="U496" t="s">
        <v>96</v>
      </c>
      <c r="V496" t="s">
        <v>57</v>
      </c>
      <c r="W496">
        <v>7</v>
      </c>
      <c r="X496" t="s">
        <v>47</v>
      </c>
      <c r="Y496">
        <v>2</v>
      </c>
      <c r="Z496" t="s">
        <v>91</v>
      </c>
    </row>
    <row r="497" spans="1:26" x14ac:dyDescent="0.35">
      <c r="A497" t="s">
        <v>970</v>
      </c>
      <c r="B497" s="2">
        <v>45961</v>
      </c>
      <c r="C497" t="s">
        <v>971</v>
      </c>
      <c r="D497" t="s">
        <v>73</v>
      </c>
      <c r="E497" t="s">
        <v>43</v>
      </c>
      <c r="F497">
        <v>29</v>
      </c>
      <c r="G497" t="s">
        <v>139</v>
      </c>
      <c r="H497" t="s">
        <v>31</v>
      </c>
      <c r="I497" t="s">
        <v>139</v>
      </c>
      <c r="J497" t="s">
        <v>112</v>
      </c>
      <c r="K497">
        <v>3</v>
      </c>
      <c r="L497">
        <v>36790</v>
      </c>
      <c r="M497">
        <v>10</v>
      </c>
      <c r="N497">
        <v>11037</v>
      </c>
      <c r="O497">
        <v>17879.939999999999</v>
      </c>
      <c r="P497">
        <v>0</v>
      </c>
      <c r="Q497">
        <v>117212.94</v>
      </c>
      <c r="R497" t="s">
        <v>33</v>
      </c>
      <c r="S497" t="s">
        <v>63</v>
      </c>
      <c r="T497" t="s">
        <v>95</v>
      </c>
      <c r="U497" t="s">
        <v>96</v>
      </c>
      <c r="V497" t="s">
        <v>57</v>
      </c>
      <c r="W497">
        <v>7</v>
      </c>
      <c r="X497" t="s">
        <v>38</v>
      </c>
      <c r="Y497">
        <v>1</v>
      </c>
      <c r="Z497" t="s">
        <v>91</v>
      </c>
    </row>
    <row r="498" spans="1:26" x14ac:dyDescent="0.35">
      <c r="A498" t="s">
        <v>972</v>
      </c>
      <c r="B498" s="2">
        <v>45831</v>
      </c>
      <c r="C498" t="s">
        <v>973</v>
      </c>
      <c r="D498" t="s">
        <v>66</v>
      </c>
      <c r="E498" t="s">
        <v>29</v>
      </c>
      <c r="F498">
        <v>22</v>
      </c>
      <c r="G498" t="s">
        <v>74</v>
      </c>
      <c r="H498" t="s">
        <v>31</v>
      </c>
      <c r="I498" t="s">
        <v>74</v>
      </c>
      <c r="J498" t="s">
        <v>62</v>
      </c>
      <c r="K498">
        <v>1</v>
      </c>
      <c r="L498">
        <v>29785</v>
      </c>
      <c r="M498">
        <v>20</v>
      </c>
      <c r="N498">
        <v>5957</v>
      </c>
      <c r="O498">
        <v>4289.04</v>
      </c>
      <c r="P498">
        <v>223</v>
      </c>
      <c r="Q498">
        <v>28340.04</v>
      </c>
      <c r="R498" t="s">
        <v>33</v>
      </c>
      <c r="S498" t="s">
        <v>63</v>
      </c>
      <c r="T498" t="s">
        <v>46</v>
      </c>
      <c r="U498" t="s">
        <v>36</v>
      </c>
      <c r="V498" t="s">
        <v>37</v>
      </c>
      <c r="W498">
        <v>1</v>
      </c>
      <c r="X498" t="s">
        <v>47</v>
      </c>
      <c r="Y498">
        <v>1</v>
      </c>
      <c r="Z498" t="s">
        <v>91</v>
      </c>
    </row>
    <row r="499" spans="1:26" x14ac:dyDescent="0.35">
      <c r="A499" t="s">
        <v>974</v>
      </c>
      <c r="B499" s="2">
        <v>46019</v>
      </c>
      <c r="C499" t="s">
        <v>975</v>
      </c>
      <c r="D499" t="s">
        <v>73</v>
      </c>
      <c r="E499" t="s">
        <v>29</v>
      </c>
      <c r="F499">
        <v>21</v>
      </c>
      <c r="G499" t="s">
        <v>94</v>
      </c>
      <c r="H499" t="s">
        <v>31</v>
      </c>
      <c r="I499" t="s">
        <v>94</v>
      </c>
      <c r="J499" t="s">
        <v>75</v>
      </c>
      <c r="K499">
        <v>3</v>
      </c>
      <c r="L499">
        <v>44354</v>
      </c>
      <c r="M499">
        <v>0</v>
      </c>
      <c r="N499">
        <v>0</v>
      </c>
      <c r="O499">
        <v>23951.16</v>
      </c>
      <c r="P499">
        <v>395</v>
      </c>
      <c r="Q499">
        <v>157408.16</v>
      </c>
      <c r="R499" t="s">
        <v>54</v>
      </c>
      <c r="S499" t="s">
        <v>34</v>
      </c>
      <c r="T499" t="s">
        <v>70</v>
      </c>
      <c r="U499" t="s">
        <v>56</v>
      </c>
      <c r="V499" t="s">
        <v>57</v>
      </c>
      <c r="W499">
        <v>4</v>
      </c>
      <c r="X499" t="s">
        <v>47</v>
      </c>
      <c r="Y499">
        <v>3</v>
      </c>
      <c r="Z499" t="s">
        <v>47</v>
      </c>
    </row>
    <row r="500" spans="1:26" x14ac:dyDescent="0.35">
      <c r="A500" t="s">
        <v>976</v>
      </c>
      <c r="B500" s="2">
        <v>45921</v>
      </c>
      <c r="C500" t="s">
        <v>977</v>
      </c>
      <c r="D500" t="s">
        <v>80</v>
      </c>
      <c r="E500" t="s">
        <v>29</v>
      </c>
      <c r="F500">
        <v>26</v>
      </c>
      <c r="G500" t="s">
        <v>67</v>
      </c>
      <c r="H500" t="s">
        <v>68</v>
      </c>
      <c r="I500" t="s">
        <v>67</v>
      </c>
      <c r="J500" t="s">
        <v>69</v>
      </c>
      <c r="K500">
        <v>4</v>
      </c>
      <c r="L500">
        <v>42490</v>
      </c>
      <c r="M500">
        <v>10</v>
      </c>
      <c r="N500">
        <v>16996</v>
      </c>
      <c r="O500">
        <v>27533.52</v>
      </c>
      <c r="P500">
        <v>135</v>
      </c>
      <c r="Q500">
        <v>180632.52</v>
      </c>
      <c r="R500" t="s">
        <v>54</v>
      </c>
      <c r="S500" t="s">
        <v>63</v>
      </c>
      <c r="T500" t="s">
        <v>103</v>
      </c>
      <c r="U500" t="s">
        <v>103</v>
      </c>
      <c r="V500" t="s">
        <v>57</v>
      </c>
      <c r="W500">
        <v>3</v>
      </c>
      <c r="X500" t="s">
        <v>38</v>
      </c>
      <c r="Y500">
        <v>3</v>
      </c>
      <c r="Z500" t="s">
        <v>91</v>
      </c>
    </row>
    <row r="501" spans="1:26" x14ac:dyDescent="0.35">
      <c r="A501" t="s">
        <v>978</v>
      </c>
      <c r="B501" s="2">
        <v>46014</v>
      </c>
      <c r="C501" t="s">
        <v>631</v>
      </c>
      <c r="D501" t="s">
        <v>111</v>
      </c>
      <c r="E501" t="s">
        <v>43</v>
      </c>
      <c r="F501">
        <v>28</v>
      </c>
      <c r="G501" t="s">
        <v>94</v>
      </c>
      <c r="H501" t="s">
        <v>31</v>
      </c>
      <c r="I501" t="s">
        <v>94</v>
      </c>
      <c r="J501" t="s">
        <v>150</v>
      </c>
      <c r="K501">
        <v>1</v>
      </c>
      <c r="L501">
        <v>7815</v>
      </c>
      <c r="M501">
        <v>0</v>
      </c>
      <c r="N501">
        <v>0</v>
      </c>
      <c r="O501">
        <v>1406.7</v>
      </c>
      <c r="P501">
        <v>306</v>
      </c>
      <c r="Q501">
        <v>9527.7000000000007</v>
      </c>
      <c r="R501" t="s">
        <v>45</v>
      </c>
      <c r="S501" t="s">
        <v>63</v>
      </c>
      <c r="T501" t="s">
        <v>103</v>
      </c>
      <c r="U501" t="s">
        <v>103</v>
      </c>
      <c r="V501" t="s">
        <v>57</v>
      </c>
      <c r="W501">
        <v>7</v>
      </c>
      <c r="X501" t="s">
        <v>47</v>
      </c>
      <c r="Y501">
        <v>1</v>
      </c>
      <c r="Z501" t="s">
        <v>39</v>
      </c>
    </row>
    <row r="502" spans="1:26" x14ac:dyDescent="0.35">
      <c r="A502" t="s">
        <v>979</v>
      </c>
      <c r="B502" s="2">
        <v>45949</v>
      </c>
      <c r="C502" t="s">
        <v>980</v>
      </c>
      <c r="D502" t="s">
        <v>108</v>
      </c>
      <c r="E502" t="s">
        <v>29</v>
      </c>
      <c r="F502">
        <v>47</v>
      </c>
      <c r="G502" t="s">
        <v>94</v>
      </c>
      <c r="H502" t="s">
        <v>31</v>
      </c>
      <c r="I502" t="s">
        <v>94</v>
      </c>
      <c r="J502" t="s">
        <v>112</v>
      </c>
      <c r="K502">
        <v>1</v>
      </c>
      <c r="L502">
        <v>36934</v>
      </c>
      <c r="M502">
        <v>20</v>
      </c>
      <c r="N502">
        <v>7386.8</v>
      </c>
      <c r="O502">
        <v>5318.5</v>
      </c>
      <c r="P502">
        <v>83</v>
      </c>
      <c r="Q502">
        <v>34948.699999999997</v>
      </c>
      <c r="R502" t="s">
        <v>54</v>
      </c>
      <c r="S502" t="s">
        <v>34</v>
      </c>
      <c r="T502" t="s">
        <v>46</v>
      </c>
      <c r="U502" t="s">
        <v>36</v>
      </c>
      <c r="V502" t="s">
        <v>37</v>
      </c>
      <c r="W502">
        <v>4</v>
      </c>
      <c r="X502" t="s">
        <v>38</v>
      </c>
      <c r="Y502">
        <v>3</v>
      </c>
      <c r="Z502" t="s">
        <v>47</v>
      </c>
    </row>
    <row r="503" spans="1:26" x14ac:dyDescent="0.35">
      <c r="A503" t="s">
        <v>981</v>
      </c>
      <c r="B503" s="2">
        <v>46005</v>
      </c>
      <c r="C503" t="s">
        <v>810</v>
      </c>
      <c r="D503" t="s">
        <v>66</v>
      </c>
      <c r="E503" t="s">
        <v>43</v>
      </c>
      <c r="F503">
        <v>25</v>
      </c>
      <c r="G503" t="s">
        <v>90</v>
      </c>
      <c r="H503" t="s">
        <v>31</v>
      </c>
      <c r="I503" t="s">
        <v>90</v>
      </c>
      <c r="J503" t="s">
        <v>32</v>
      </c>
      <c r="K503">
        <v>4</v>
      </c>
      <c r="L503">
        <v>22888</v>
      </c>
      <c r="M503">
        <v>0</v>
      </c>
      <c r="N503">
        <v>0</v>
      </c>
      <c r="O503">
        <v>16479.36</v>
      </c>
      <c r="P503">
        <v>377</v>
      </c>
      <c r="Q503">
        <v>108408.36</v>
      </c>
      <c r="R503" t="s">
        <v>83</v>
      </c>
      <c r="S503" t="s">
        <v>34</v>
      </c>
      <c r="T503" t="s">
        <v>70</v>
      </c>
      <c r="U503" t="s">
        <v>56</v>
      </c>
      <c r="V503" t="s">
        <v>57</v>
      </c>
      <c r="W503">
        <v>10</v>
      </c>
      <c r="X503" t="s">
        <v>38</v>
      </c>
      <c r="Y503">
        <v>1</v>
      </c>
      <c r="Z503" t="s">
        <v>39</v>
      </c>
    </row>
    <row r="504" spans="1:26" x14ac:dyDescent="0.35">
      <c r="A504" t="s">
        <v>982</v>
      </c>
      <c r="B504" s="2">
        <v>46008</v>
      </c>
      <c r="C504" t="s">
        <v>983</v>
      </c>
      <c r="D504" t="s">
        <v>28</v>
      </c>
      <c r="E504" t="s">
        <v>43</v>
      </c>
      <c r="F504">
        <v>27</v>
      </c>
      <c r="G504" t="s">
        <v>99</v>
      </c>
      <c r="H504" t="s">
        <v>52</v>
      </c>
      <c r="I504" t="s">
        <v>99</v>
      </c>
      <c r="J504" t="s">
        <v>62</v>
      </c>
      <c r="K504">
        <v>4</v>
      </c>
      <c r="L504">
        <v>36131</v>
      </c>
      <c r="M504">
        <v>0</v>
      </c>
      <c r="N504">
        <v>0</v>
      </c>
      <c r="O504">
        <v>26014.32</v>
      </c>
      <c r="P504">
        <v>402</v>
      </c>
      <c r="Q504">
        <v>170940.32</v>
      </c>
      <c r="R504" t="s">
        <v>45</v>
      </c>
      <c r="S504" t="s">
        <v>63</v>
      </c>
      <c r="T504" t="s">
        <v>70</v>
      </c>
      <c r="U504" t="s">
        <v>56</v>
      </c>
      <c r="V504" t="s">
        <v>57</v>
      </c>
      <c r="W504">
        <v>4</v>
      </c>
      <c r="X504" t="s">
        <v>38</v>
      </c>
      <c r="Y504">
        <v>4</v>
      </c>
      <c r="Z504" t="s">
        <v>58</v>
      </c>
    </row>
    <row r="505" spans="1:26" x14ac:dyDescent="0.35">
      <c r="A505" t="s">
        <v>984</v>
      </c>
      <c r="B505" s="2">
        <v>45948</v>
      </c>
      <c r="C505" t="s">
        <v>985</v>
      </c>
      <c r="D505" t="s">
        <v>66</v>
      </c>
      <c r="E505" t="s">
        <v>43</v>
      </c>
      <c r="F505">
        <v>43</v>
      </c>
      <c r="G505" t="s">
        <v>44</v>
      </c>
      <c r="H505" t="s">
        <v>31</v>
      </c>
      <c r="I505" t="s">
        <v>44</v>
      </c>
      <c r="J505" t="s">
        <v>53</v>
      </c>
      <c r="K505">
        <v>2</v>
      </c>
      <c r="L505">
        <v>1030</v>
      </c>
      <c r="M505">
        <v>0</v>
      </c>
      <c r="N505">
        <v>0</v>
      </c>
      <c r="O505">
        <v>370.8</v>
      </c>
      <c r="P505">
        <v>174</v>
      </c>
      <c r="Q505">
        <v>2604.8000000000002</v>
      </c>
      <c r="R505" t="s">
        <v>45</v>
      </c>
      <c r="S505" t="s">
        <v>34</v>
      </c>
      <c r="T505" t="s">
        <v>35</v>
      </c>
      <c r="U505" t="s">
        <v>36</v>
      </c>
      <c r="V505" t="s">
        <v>37</v>
      </c>
      <c r="W505">
        <v>7</v>
      </c>
      <c r="X505" t="s">
        <v>47</v>
      </c>
      <c r="Y505">
        <v>2</v>
      </c>
      <c r="Z505" t="s">
        <v>91</v>
      </c>
    </row>
    <row r="506" spans="1:26" x14ac:dyDescent="0.35">
      <c r="A506" t="s">
        <v>986</v>
      </c>
      <c r="B506" s="2">
        <v>45963</v>
      </c>
      <c r="C506" t="s">
        <v>647</v>
      </c>
      <c r="D506" t="s">
        <v>73</v>
      </c>
      <c r="E506" t="s">
        <v>29</v>
      </c>
      <c r="F506">
        <v>55</v>
      </c>
      <c r="G506" t="s">
        <v>67</v>
      </c>
      <c r="H506" t="s">
        <v>68</v>
      </c>
      <c r="I506" t="s">
        <v>67</v>
      </c>
      <c r="J506" t="s">
        <v>32</v>
      </c>
      <c r="K506">
        <v>3</v>
      </c>
      <c r="L506">
        <v>22483</v>
      </c>
      <c r="M506">
        <v>15</v>
      </c>
      <c r="N506">
        <v>10117.35</v>
      </c>
      <c r="O506">
        <v>10319.700000000001</v>
      </c>
      <c r="P506">
        <v>275</v>
      </c>
      <c r="Q506">
        <v>67926.350000000006</v>
      </c>
      <c r="R506" t="s">
        <v>54</v>
      </c>
      <c r="S506" t="s">
        <v>34</v>
      </c>
      <c r="T506" t="s">
        <v>46</v>
      </c>
      <c r="U506" t="s">
        <v>36</v>
      </c>
      <c r="V506" t="s">
        <v>37</v>
      </c>
      <c r="W506">
        <v>7</v>
      </c>
      <c r="X506" t="s">
        <v>38</v>
      </c>
      <c r="Y506">
        <v>5</v>
      </c>
      <c r="Z506" t="s">
        <v>58</v>
      </c>
    </row>
    <row r="507" spans="1:26" x14ac:dyDescent="0.35">
      <c r="A507" t="s">
        <v>987</v>
      </c>
      <c r="B507" s="2">
        <v>45877</v>
      </c>
      <c r="C507" t="s">
        <v>635</v>
      </c>
      <c r="D507" t="s">
        <v>28</v>
      </c>
      <c r="E507" t="s">
        <v>43</v>
      </c>
      <c r="F507">
        <v>26</v>
      </c>
      <c r="G507" t="s">
        <v>90</v>
      </c>
      <c r="H507" t="s">
        <v>31</v>
      </c>
      <c r="I507" t="s">
        <v>90</v>
      </c>
      <c r="J507" t="s">
        <v>53</v>
      </c>
      <c r="K507">
        <v>4</v>
      </c>
      <c r="L507">
        <v>7865</v>
      </c>
      <c r="M507">
        <v>0</v>
      </c>
      <c r="N507">
        <v>0</v>
      </c>
      <c r="O507">
        <v>5662.8</v>
      </c>
      <c r="P507">
        <v>311</v>
      </c>
      <c r="Q507">
        <v>37433.800000000003</v>
      </c>
      <c r="R507" t="s">
        <v>33</v>
      </c>
      <c r="S507" t="s">
        <v>34</v>
      </c>
      <c r="T507" t="s">
        <v>103</v>
      </c>
      <c r="U507" t="s">
        <v>103</v>
      </c>
      <c r="V507" t="s">
        <v>57</v>
      </c>
      <c r="W507">
        <v>8</v>
      </c>
      <c r="X507" t="s">
        <v>38</v>
      </c>
      <c r="Y507">
        <v>3</v>
      </c>
      <c r="Z507" t="s">
        <v>58</v>
      </c>
    </row>
    <row r="508" spans="1:26" x14ac:dyDescent="0.35">
      <c r="A508" t="s">
        <v>988</v>
      </c>
      <c r="B508" s="2">
        <v>45980</v>
      </c>
      <c r="C508" t="s">
        <v>989</v>
      </c>
      <c r="D508" t="s">
        <v>66</v>
      </c>
      <c r="E508" t="s">
        <v>29</v>
      </c>
      <c r="F508">
        <v>27</v>
      </c>
      <c r="G508" t="s">
        <v>99</v>
      </c>
      <c r="H508" t="s">
        <v>52</v>
      </c>
      <c r="I508" t="s">
        <v>99</v>
      </c>
      <c r="J508" t="s">
        <v>102</v>
      </c>
      <c r="K508">
        <v>5</v>
      </c>
      <c r="L508">
        <v>20520</v>
      </c>
      <c r="M508">
        <v>20</v>
      </c>
      <c r="N508">
        <v>20520</v>
      </c>
      <c r="O508">
        <v>14774.4</v>
      </c>
      <c r="P508">
        <v>70</v>
      </c>
      <c r="Q508">
        <v>96924.4</v>
      </c>
      <c r="R508" t="s">
        <v>33</v>
      </c>
      <c r="S508" t="s">
        <v>63</v>
      </c>
      <c r="T508" t="s">
        <v>95</v>
      </c>
      <c r="U508" t="s">
        <v>96</v>
      </c>
      <c r="V508" t="s">
        <v>57</v>
      </c>
      <c r="W508">
        <v>10</v>
      </c>
      <c r="X508" t="s">
        <v>38</v>
      </c>
      <c r="Y508">
        <v>5</v>
      </c>
      <c r="Z508" t="s">
        <v>91</v>
      </c>
    </row>
    <row r="509" spans="1:26" x14ac:dyDescent="0.35">
      <c r="A509" t="s">
        <v>990</v>
      </c>
      <c r="B509" s="2">
        <v>45770</v>
      </c>
      <c r="C509" t="s">
        <v>293</v>
      </c>
      <c r="D509" t="s">
        <v>42</v>
      </c>
      <c r="E509" t="s">
        <v>43</v>
      </c>
      <c r="F509">
        <v>32</v>
      </c>
      <c r="G509" t="s">
        <v>134</v>
      </c>
      <c r="H509" t="s">
        <v>31</v>
      </c>
      <c r="I509" t="s">
        <v>134</v>
      </c>
      <c r="J509" t="s">
        <v>69</v>
      </c>
      <c r="K509">
        <v>3</v>
      </c>
      <c r="L509">
        <v>31680</v>
      </c>
      <c r="M509">
        <v>0</v>
      </c>
      <c r="N509">
        <v>0</v>
      </c>
      <c r="O509">
        <v>17107.2</v>
      </c>
      <c r="P509">
        <v>218</v>
      </c>
      <c r="Q509">
        <v>112365.2</v>
      </c>
      <c r="R509" t="s">
        <v>83</v>
      </c>
      <c r="S509" t="s">
        <v>63</v>
      </c>
      <c r="T509" t="s">
        <v>55</v>
      </c>
      <c r="U509" t="s">
        <v>56</v>
      </c>
      <c r="V509" t="s">
        <v>57</v>
      </c>
      <c r="W509">
        <v>7</v>
      </c>
      <c r="X509" t="s">
        <v>38</v>
      </c>
      <c r="Y509">
        <v>5</v>
      </c>
      <c r="Z509" t="s">
        <v>47</v>
      </c>
    </row>
    <row r="510" spans="1:26" x14ac:dyDescent="0.35">
      <c r="A510" t="s">
        <v>991</v>
      </c>
      <c r="B510" s="2">
        <v>45876</v>
      </c>
      <c r="C510" t="s">
        <v>992</v>
      </c>
      <c r="D510" t="s">
        <v>61</v>
      </c>
      <c r="E510" t="s">
        <v>29</v>
      </c>
      <c r="F510">
        <v>56</v>
      </c>
      <c r="G510" t="s">
        <v>74</v>
      </c>
      <c r="H510" t="s">
        <v>31</v>
      </c>
      <c r="I510" t="s">
        <v>74</v>
      </c>
      <c r="J510" t="s">
        <v>53</v>
      </c>
      <c r="K510">
        <v>5</v>
      </c>
      <c r="L510">
        <v>9895</v>
      </c>
      <c r="M510">
        <v>20</v>
      </c>
      <c r="N510">
        <v>9895</v>
      </c>
      <c r="O510">
        <v>7124.4</v>
      </c>
      <c r="P510">
        <v>285</v>
      </c>
      <c r="Q510">
        <v>46989.4</v>
      </c>
      <c r="R510" t="s">
        <v>45</v>
      </c>
      <c r="S510" t="s">
        <v>63</v>
      </c>
      <c r="T510" t="s">
        <v>55</v>
      </c>
      <c r="U510" t="s">
        <v>56</v>
      </c>
      <c r="V510" t="s">
        <v>57</v>
      </c>
      <c r="W510">
        <v>10</v>
      </c>
      <c r="X510" t="s">
        <v>38</v>
      </c>
      <c r="Y510">
        <v>3</v>
      </c>
      <c r="Z510" t="s">
        <v>58</v>
      </c>
    </row>
    <row r="511" spans="1:26" x14ac:dyDescent="0.35">
      <c r="A511" t="s">
        <v>993</v>
      </c>
      <c r="B511" s="2">
        <v>46106</v>
      </c>
      <c r="C511" t="s">
        <v>623</v>
      </c>
      <c r="D511" t="s">
        <v>89</v>
      </c>
      <c r="E511" t="s">
        <v>29</v>
      </c>
      <c r="F511">
        <v>48</v>
      </c>
      <c r="G511" t="s">
        <v>30</v>
      </c>
      <c r="H511" t="s">
        <v>31</v>
      </c>
      <c r="I511" t="s">
        <v>30</v>
      </c>
      <c r="J511" t="s">
        <v>201</v>
      </c>
      <c r="K511">
        <v>4</v>
      </c>
      <c r="L511">
        <v>11370</v>
      </c>
      <c r="M511">
        <v>10</v>
      </c>
      <c r="N511">
        <v>4548</v>
      </c>
      <c r="O511">
        <v>7367.76</v>
      </c>
      <c r="P511">
        <v>129</v>
      </c>
      <c r="Q511">
        <v>48428.76</v>
      </c>
      <c r="R511" t="s">
        <v>83</v>
      </c>
      <c r="S511" t="s">
        <v>63</v>
      </c>
      <c r="T511" t="s">
        <v>46</v>
      </c>
      <c r="U511" t="s">
        <v>36</v>
      </c>
      <c r="V511" t="s">
        <v>37</v>
      </c>
      <c r="W511">
        <v>4</v>
      </c>
      <c r="X511" t="s">
        <v>47</v>
      </c>
      <c r="Y511">
        <v>4</v>
      </c>
      <c r="Z511" t="s">
        <v>39</v>
      </c>
    </row>
    <row r="512" spans="1:26" x14ac:dyDescent="0.35">
      <c r="A512" t="s">
        <v>994</v>
      </c>
      <c r="B512" s="2">
        <v>46025</v>
      </c>
      <c r="C512" t="s">
        <v>995</v>
      </c>
      <c r="D512" t="s">
        <v>42</v>
      </c>
      <c r="E512" t="s">
        <v>43</v>
      </c>
      <c r="F512">
        <v>51</v>
      </c>
      <c r="G512" t="s">
        <v>99</v>
      </c>
      <c r="H512" t="s">
        <v>52</v>
      </c>
      <c r="I512" t="s">
        <v>99</v>
      </c>
      <c r="J512" t="s">
        <v>150</v>
      </c>
      <c r="K512">
        <v>1</v>
      </c>
      <c r="L512">
        <v>47284</v>
      </c>
      <c r="M512">
        <v>15</v>
      </c>
      <c r="N512">
        <v>7092.6</v>
      </c>
      <c r="O512">
        <v>7234.45</v>
      </c>
      <c r="P512">
        <v>432</v>
      </c>
      <c r="Q512">
        <v>47857.85</v>
      </c>
      <c r="R512" t="s">
        <v>33</v>
      </c>
      <c r="S512" t="s">
        <v>34</v>
      </c>
      <c r="T512" t="s">
        <v>76</v>
      </c>
      <c r="U512" t="s">
        <v>77</v>
      </c>
      <c r="V512" t="s">
        <v>57</v>
      </c>
      <c r="W512">
        <v>9</v>
      </c>
      <c r="X512" t="s">
        <v>38</v>
      </c>
      <c r="Y512">
        <v>4</v>
      </c>
      <c r="Z512" t="s">
        <v>91</v>
      </c>
    </row>
    <row r="513" spans="1:26" x14ac:dyDescent="0.35">
      <c r="A513" t="s">
        <v>996</v>
      </c>
      <c r="B513" s="2">
        <v>45941</v>
      </c>
      <c r="C513" t="s">
        <v>997</v>
      </c>
      <c r="D513" t="s">
        <v>111</v>
      </c>
      <c r="E513" t="s">
        <v>29</v>
      </c>
      <c r="F513">
        <v>49</v>
      </c>
      <c r="G513" t="s">
        <v>94</v>
      </c>
      <c r="H513" t="s">
        <v>31</v>
      </c>
      <c r="I513" t="s">
        <v>94</v>
      </c>
      <c r="J513" t="s">
        <v>62</v>
      </c>
      <c r="K513">
        <v>5</v>
      </c>
      <c r="L513">
        <v>15893</v>
      </c>
      <c r="M513">
        <v>15</v>
      </c>
      <c r="N513">
        <v>11919.75</v>
      </c>
      <c r="O513">
        <v>12158.15</v>
      </c>
      <c r="P513">
        <v>282</v>
      </c>
      <c r="Q513">
        <v>79985.399999999994</v>
      </c>
      <c r="R513" t="s">
        <v>33</v>
      </c>
      <c r="S513" t="s">
        <v>34</v>
      </c>
      <c r="T513" t="s">
        <v>84</v>
      </c>
      <c r="U513" t="s">
        <v>85</v>
      </c>
      <c r="V513" t="s">
        <v>86</v>
      </c>
      <c r="W513">
        <v>9</v>
      </c>
      <c r="X513" t="s">
        <v>47</v>
      </c>
      <c r="Y513">
        <v>4</v>
      </c>
      <c r="Z513" t="s">
        <v>91</v>
      </c>
    </row>
    <row r="514" spans="1:26" x14ac:dyDescent="0.35">
      <c r="A514" t="s">
        <v>998</v>
      </c>
      <c r="B514" s="2">
        <v>45939</v>
      </c>
      <c r="C514" t="s">
        <v>999</v>
      </c>
      <c r="D514" t="s">
        <v>28</v>
      </c>
      <c r="E514" t="s">
        <v>43</v>
      </c>
      <c r="F514">
        <v>24</v>
      </c>
      <c r="G514" t="s">
        <v>74</v>
      </c>
      <c r="H514" t="s">
        <v>31</v>
      </c>
      <c r="I514" t="s">
        <v>74</v>
      </c>
      <c r="J514" t="s">
        <v>112</v>
      </c>
      <c r="K514">
        <v>5</v>
      </c>
      <c r="L514">
        <v>27748</v>
      </c>
      <c r="M514">
        <v>10</v>
      </c>
      <c r="N514">
        <v>13874</v>
      </c>
      <c r="O514">
        <v>22475.88</v>
      </c>
      <c r="P514">
        <v>237</v>
      </c>
      <c r="Q514">
        <v>147578.88</v>
      </c>
      <c r="R514" t="s">
        <v>33</v>
      </c>
      <c r="S514" t="s">
        <v>34</v>
      </c>
      <c r="T514" t="s">
        <v>76</v>
      </c>
      <c r="U514" t="s">
        <v>77</v>
      </c>
      <c r="V514" t="s">
        <v>57</v>
      </c>
      <c r="W514">
        <v>9</v>
      </c>
      <c r="X514" t="s">
        <v>47</v>
      </c>
      <c r="Y514">
        <v>2</v>
      </c>
      <c r="Z514" t="s">
        <v>91</v>
      </c>
    </row>
    <row r="515" spans="1:26" x14ac:dyDescent="0.35">
      <c r="A515" t="s">
        <v>1000</v>
      </c>
      <c r="B515" s="2">
        <v>46082</v>
      </c>
      <c r="C515" t="s">
        <v>1001</v>
      </c>
      <c r="D515" t="s">
        <v>89</v>
      </c>
      <c r="E515" t="s">
        <v>43</v>
      </c>
      <c r="F515">
        <v>30</v>
      </c>
      <c r="G515" t="s">
        <v>67</v>
      </c>
      <c r="H515" t="s">
        <v>68</v>
      </c>
      <c r="I515" t="s">
        <v>67</v>
      </c>
      <c r="J515" t="s">
        <v>112</v>
      </c>
      <c r="K515">
        <v>1</v>
      </c>
      <c r="L515">
        <v>48180</v>
      </c>
      <c r="M515">
        <v>0</v>
      </c>
      <c r="N515">
        <v>0</v>
      </c>
      <c r="O515">
        <v>8672.4</v>
      </c>
      <c r="P515">
        <v>48</v>
      </c>
      <c r="Q515">
        <v>56900.4</v>
      </c>
      <c r="R515" t="s">
        <v>33</v>
      </c>
      <c r="S515" t="s">
        <v>63</v>
      </c>
      <c r="T515" t="s">
        <v>46</v>
      </c>
      <c r="U515" t="s">
        <v>36</v>
      </c>
      <c r="V515" t="s">
        <v>37</v>
      </c>
      <c r="W515">
        <v>7</v>
      </c>
      <c r="X515" t="s">
        <v>38</v>
      </c>
      <c r="Y515">
        <v>3</v>
      </c>
      <c r="Z515" t="s">
        <v>39</v>
      </c>
    </row>
    <row r="516" spans="1:26" x14ac:dyDescent="0.35">
      <c r="A516" t="s">
        <v>1002</v>
      </c>
      <c r="B516" s="2">
        <v>46016</v>
      </c>
      <c r="C516" t="s">
        <v>1003</v>
      </c>
      <c r="D516" t="s">
        <v>73</v>
      </c>
      <c r="E516" t="s">
        <v>29</v>
      </c>
      <c r="F516">
        <v>49</v>
      </c>
      <c r="G516" t="s">
        <v>99</v>
      </c>
      <c r="H516" t="s">
        <v>52</v>
      </c>
      <c r="I516" t="s">
        <v>99</v>
      </c>
      <c r="J516" t="s">
        <v>201</v>
      </c>
      <c r="K516">
        <v>3</v>
      </c>
      <c r="L516">
        <v>13292</v>
      </c>
      <c r="M516">
        <v>15</v>
      </c>
      <c r="N516">
        <v>5981.4</v>
      </c>
      <c r="O516">
        <v>6101.03</v>
      </c>
      <c r="P516">
        <v>233</v>
      </c>
      <c r="Q516">
        <v>40228.629999999997</v>
      </c>
      <c r="R516" t="s">
        <v>83</v>
      </c>
      <c r="S516" t="s">
        <v>34</v>
      </c>
      <c r="T516" t="s">
        <v>70</v>
      </c>
      <c r="U516" t="s">
        <v>56</v>
      </c>
      <c r="V516" t="s">
        <v>57</v>
      </c>
      <c r="W516">
        <v>1</v>
      </c>
      <c r="X516" t="s">
        <v>38</v>
      </c>
      <c r="Y516">
        <v>4</v>
      </c>
      <c r="Z516" t="s">
        <v>58</v>
      </c>
    </row>
    <row r="517" spans="1:26" x14ac:dyDescent="0.35">
      <c r="A517" t="s">
        <v>1004</v>
      </c>
      <c r="B517" s="2">
        <v>46120</v>
      </c>
      <c r="C517" t="s">
        <v>1005</v>
      </c>
      <c r="D517" t="s">
        <v>66</v>
      </c>
      <c r="E517" t="s">
        <v>29</v>
      </c>
      <c r="F517">
        <v>19</v>
      </c>
      <c r="G517" t="s">
        <v>134</v>
      </c>
      <c r="H517" t="s">
        <v>31</v>
      </c>
      <c r="I517" t="s">
        <v>134</v>
      </c>
      <c r="J517" t="s">
        <v>201</v>
      </c>
      <c r="K517">
        <v>4</v>
      </c>
      <c r="L517">
        <v>48469</v>
      </c>
      <c r="M517">
        <v>20</v>
      </c>
      <c r="N517">
        <v>38775.199999999997</v>
      </c>
      <c r="O517">
        <v>27918.14</v>
      </c>
      <c r="P517">
        <v>368</v>
      </c>
      <c r="Q517">
        <v>183386.94</v>
      </c>
      <c r="R517" t="s">
        <v>45</v>
      </c>
      <c r="S517" t="s">
        <v>63</v>
      </c>
      <c r="T517" t="s">
        <v>35</v>
      </c>
      <c r="U517" t="s">
        <v>36</v>
      </c>
      <c r="V517" t="s">
        <v>37</v>
      </c>
      <c r="W517">
        <v>6</v>
      </c>
      <c r="X517" t="s">
        <v>38</v>
      </c>
      <c r="Y517">
        <v>2</v>
      </c>
      <c r="Z517" t="s">
        <v>91</v>
      </c>
    </row>
    <row r="518" spans="1:26" x14ac:dyDescent="0.35">
      <c r="A518" t="s">
        <v>1006</v>
      </c>
      <c r="B518" s="2">
        <v>45990</v>
      </c>
      <c r="C518" t="s">
        <v>1007</v>
      </c>
      <c r="D518" t="s">
        <v>111</v>
      </c>
      <c r="E518" t="s">
        <v>43</v>
      </c>
      <c r="F518">
        <v>53</v>
      </c>
      <c r="G518" t="s">
        <v>139</v>
      </c>
      <c r="H518" t="s">
        <v>31</v>
      </c>
      <c r="I518" t="s">
        <v>139</v>
      </c>
      <c r="J518" t="s">
        <v>75</v>
      </c>
      <c r="K518">
        <v>5</v>
      </c>
      <c r="L518">
        <v>31571</v>
      </c>
      <c r="M518">
        <v>5</v>
      </c>
      <c r="N518">
        <v>7892.75</v>
      </c>
      <c r="O518">
        <v>26993.200000000001</v>
      </c>
      <c r="P518">
        <v>388</v>
      </c>
      <c r="Q518">
        <v>177343.45</v>
      </c>
      <c r="R518" t="s">
        <v>54</v>
      </c>
      <c r="S518" t="s">
        <v>63</v>
      </c>
      <c r="T518" t="s">
        <v>103</v>
      </c>
      <c r="U518" t="s">
        <v>103</v>
      </c>
      <c r="V518" t="s">
        <v>57</v>
      </c>
      <c r="W518">
        <v>2</v>
      </c>
      <c r="X518" t="s">
        <v>38</v>
      </c>
      <c r="Y518">
        <v>2</v>
      </c>
      <c r="Z518" t="s">
        <v>47</v>
      </c>
    </row>
    <row r="519" spans="1:26" x14ac:dyDescent="0.35">
      <c r="A519" t="s">
        <v>1008</v>
      </c>
      <c r="B519" s="2">
        <v>46044</v>
      </c>
      <c r="C519" t="s">
        <v>1009</v>
      </c>
      <c r="D519" t="s">
        <v>111</v>
      </c>
      <c r="E519" t="s">
        <v>43</v>
      </c>
      <c r="F519">
        <v>23</v>
      </c>
      <c r="G519" t="s">
        <v>51</v>
      </c>
      <c r="H519" t="s">
        <v>52</v>
      </c>
      <c r="I519" t="s">
        <v>51</v>
      </c>
      <c r="J519" t="s">
        <v>62</v>
      </c>
      <c r="K519">
        <v>3</v>
      </c>
      <c r="L519">
        <v>48754</v>
      </c>
      <c r="M519">
        <v>10</v>
      </c>
      <c r="N519">
        <v>14626.2</v>
      </c>
      <c r="O519">
        <v>23694.44</v>
      </c>
      <c r="P519">
        <v>56</v>
      </c>
      <c r="Q519">
        <v>155386.23999999999</v>
      </c>
      <c r="R519" t="s">
        <v>83</v>
      </c>
      <c r="S519" t="s">
        <v>63</v>
      </c>
      <c r="T519" t="s">
        <v>103</v>
      </c>
      <c r="U519" t="s">
        <v>103</v>
      </c>
      <c r="V519" t="s">
        <v>57</v>
      </c>
      <c r="W519">
        <v>4</v>
      </c>
      <c r="X519" t="s">
        <v>47</v>
      </c>
      <c r="Y519">
        <v>2</v>
      </c>
      <c r="Z519" t="s">
        <v>39</v>
      </c>
    </row>
    <row r="520" spans="1:26" x14ac:dyDescent="0.35">
      <c r="A520" t="s">
        <v>1010</v>
      </c>
      <c r="B520" s="2">
        <v>45761</v>
      </c>
      <c r="C520" t="s">
        <v>515</v>
      </c>
      <c r="D520" t="s">
        <v>50</v>
      </c>
      <c r="E520" t="s">
        <v>43</v>
      </c>
      <c r="F520">
        <v>59</v>
      </c>
      <c r="G520" t="s">
        <v>99</v>
      </c>
      <c r="H520" t="s">
        <v>52</v>
      </c>
      <c r="I520" t="s">
        <v>99</v>
      </c>
      <c r="J520" t="s">
        <v>125</v>
      </c>
      <c r="K520">
        <v>5</v>
      </c>
      <c r="L520">
        <v>49241</v>
      </c>
      <c r="M520">
        <v>20</v>
      </c>
      <c r="N520">
        <v>49241</v>
      </c>
      <c r="O520">
        <v>35453.519999999997</v>
      </c>
      <c r="P520">
        <v>323</v>
      </c>
      <c r="Q520">
        <v>232740.52</v>
      </c>
      <c r="R520" t="s">
        <v>45</v>
      </c>
      <c r="S520" t="s">
        <v>63</v>
      </c>
      <c r="T520" t="s">
        <v>35</v>
      </c>
      <c r="U520" t="s">
        <v>36</v>
      </c>
      <c r="V520" t="s">
        <v>37</v>
      </c>
      <c r="W520">
        <v>9</v>
      </c>
      <c r="X520" t="s">
        <v>47</v>
      </c>
      <c r="Y520">
        <v>3</v>
      </c>
      <c r="Z520" t="s">
        <v>58</v>
      </c>
    </row>
    <row r="521" spans="1:26" x14ac:dyDescent="0.35">
      <c r="A521" t="s">
        <v>1011</v>
      </c>
      <c r="B521" s="2">
        <v>45802</v>
      </c>
      <c r="C521" t="s">
        <v>359</v>
      </c>
      <c r="D521" t="s">
        <v>80</v>
      </c>
      <c r="E521" t="s">
        <v>43</v>
      </c>
      <c r="F521">
        <v>52</v>
      </c>
      <c r="G521" t="s">
        <v>134</v>
      </c>
      <c r="H521" t="s">
        <v>31</v>
      </c>
      <c r="I521" t="s">
        <v>134</v>
      </c>
      <c r="J521" t="s">
        <v>75</v>
      </c>
      <c r="K521">
        <v>2</v>
      </c>
      <c r="L521">
        <v>17576</v>
      </c>
      <c r="M521">
        <v>10</v>
      </c>
      <c r="N521">
        <v>3515.2</v>
      </c>
      <c r="O521">
        <v>5694.62</v>
      </c>
      <c r="P521">
        <v>234</v>
      </c>
      <c r="Q521">
        <v>37565.42</v>
      </c>
      <c r="R521" t="s">
        <v>54</v>
      </c>
      <c r="S521" t="s">
        <v>34</v>
      </c>
      <c r="T521" t="s">
        <v>55</v>
      </c>
      <c r="U521" t="s">
        <v>56</v>
      </c>
      <c r="V521" t="s">
        <v>57</v>
      </c>
      <c r="W521">
        <v>8</v>
      </c>
      <c r="X521" t="s">
        <v>47</v>
      </c>
      <c r="Y521">
        <v>4</v>
      </c>
      <c r="Z521" t="s">
        <v>91</v>
      </c>
    </row>
    <row r="522" spans="1:26" x14ac:dyDescent="0.35">
      <c r="A522" t="s">
        <v>1012</v>
      </c>
      <c r="B522" s="2">
        <v>46034</v>
      </c>
      <c r="C522" t="s">
        <v>459</v>
      </c>
      <c r="D522" t="s">
        <v>73</v>
      </c>
      <c r="E522" t="s">
        <v>43</v>
      </c>
      <c r="F522">
        <v>48</v>
      </c>
      <c r="G522" t="s">
        <v>99</v>
      </c>
      <c r="H522" t="s">
        <v>52</v>
      </c>
      <c r="I522" t="s">
        <v>99</v>
      </c>
      <c r="J522" t="s">
        <v>201</v>
      </c>
      <c r="K522">
        <v>4</v>
      </c>
      <c r="L522">
        <v>14213</v>
      </c>
      <c r="M522">
        <v>5</v>
      </c>
      <c r="N522">
        <v>2842.6</v>
      </c>
      <c r="O522">
        <v>9721.69</v>
      </c>
      <c r="P522">
        <v>74</v>
      </c>
      <c r="Q522">
        <v>63805.09</v>
      </c>
      <c r="R522" t="s">
        <v>45</v>
      </c>
      <c r="S522" t="s">
        <v>34</v>
      </c>
      <c r="T522" t="s">
        <v>35</v>
      </c>
      <c r="U522" t="s">
        <v>36</v>
      </c>
      <c r="V522" t="s">
        <v>37</v>
      </c>
      <c r="W522">
        <v>8</v>
      </c>
      <c r="X522" t="s">
        <v>47</v>
      </c>
      <c r="Y522">
        <v>5</v>
      </c>
      <c r="Z522" t="s">
        <v>91</v>
      </c>
    </row>
    <row r="523" spans="1:26" x14ac:dyDescent="0.35">
      <c r="A523" t="s">
        <v>1013</v>
      </c>
      <c r="B523" s="2">
        <v>45953</v>
      </c>
      <c r="C523" t="s">
        <v>764</v>
      </c>
      <c r="D523" t="s">
        <v>111</v>
      </c>
      <c r="E523" t="s">
        <v>43</v>
      </c>
      <c r="F523">
        <v>35</v>
      </c>
      <c r="G523" t="s">
        <v>67</v>
      </c>
      <c r="H523" t="s">
        <v>68</v>
      </c>
      <c r="I523" t="s">
        <v>67</v>
      </c>
      <c r="J523" t="s">
        <v>201</v>
      </c>
      <c r="K523">
        <v>1</v>
      </c>
      <c r="L523">
        <v>43439</v>
      </c>
      <c r="M523">
        <v>0</v>
      </c>
      <c r="N523">
        <v>0</v>
      </c>
      <c r="O523">
        <v>7819.02</v>
      </c>
      <c r="P523">
        <v>403</v>
      </c>
      <c r="Q523">
        <v>51661.02</v>
      </c>
      <c r="R523" t="s">
        <v>45</v>
      </c>
      <c r="S523" t="s">
        <v>63</v>
      </c>
      <c r="T523" t="s">
        <v>35</v>
      </c>
      <c r="U523" t="s">
        <v>36</v>
      </c>
      <c r="V523" t="s">
        <v>37</v>
      </c>
      <c r="W523">
        <v>3</v>
      </c>
      <c r="X523" t="s">
        <v>38</v>
      </c>
      <c r="Y523">
        <v>1</v>
      </c>
      <c r="Z523" t="s">
        <v>58</v>
      </c>
    </row>
    <row r="524" spans="1:26" x14ac:dyDescent="0.35">
      <c r="A524" t="s">
        <v>1014</v>
      </c>
      <c r="B524" s="2">
        <v>45966</v>
      </c>
      <c r="C524" t="s">
        <v>1015</v>
      </c>
      <c r="D524" t="s">
        <v>73</v>
      </c>
      <c r="E524" t="s">
        <v>43</v>
      </c>
      <c r="F524">
        <v>42</v>
      </c>
      <c r="G524" t="s">
        <v>51</v>
      </c>
      <c r="H524" t="s">
        <v>52</v>
      </c>
      <c r="I524" t="s">
        <v>51</v>
      </c>
      <c r="J524" t="s">
        <v>112</v>
      </c>
      <c r="K524">
        <v>1</v>
      </c>
      <c r="L524">
        <v>35941</v>
      </c>
      <c r="M524">
        <v>5</v>
      </c>
      <c r="N524">
        <v>1797.05</v>
      </c>
      <c r="O524">
        <v>6145.91</v>
      </c>
      <c r="P524">
        <v>20</v>
      </c>
      <c r="Q524">
        <v>40309.86</v>
      </c>
      <c r="R524" t="s">
        <v>45</v>
      </c>
      <c r="S524" t="s">
        <v>63</v>
      </c>
      <c r="T524" t="s">
        <v>46</v>
      </c>
      <c r="U524" t="s">
        <v>36</v>
      </c>
      <c r="V524" t="s">
        <v>37</v>
      </c>
      <c r="W524">
        <v>2</v>
      </c>
      <c r="X524" t="s">
        <v>38</v>
      </c>
      <c r="Y524">
        <v>2</v>
      </c>
      <c r="Z524" t="s">
        <v>58</v>
      </c>
    </row>
    <row r="525" spans="1:26" x14ac:dyDescent="0.35">
      <c r="A525" t="s">
        <v>1016</v>
      </c>
      <c r="B525" s="2">
        <v>45937</v>
      </c>
      <c r="C525" t="s">
        <v>1017</v>
      </c>
      <c r="D525" t="s">
        <v>28</v>
      </c>
      <c r="E525" t="s">
        <v>43</v>
      </c>
      <c r="F525">
        <v>56</v>
      </c>
      <c r="G525" t="s">
        <v>30</v>
      </c>
      <c r="H525" t="s">
        <v>31</v>
      </c>
      <c r="I525" t="s">
        <v>30</v>
      </c>
      <c r="J525" t="s">
        <v>53</v>
      </c>
      <c r="K525">
        <v>2</v>
      </c>
      <c r="L525">
        <v>6043</v>
      </c>
      <c r="M525">
        <v>15</v>
      </c>
      <c r="N525">
        <v>1812.9</v>
      </c>
      <c r="O525">
        <v>1849.16</v>
      </c>
      <c r="P525">
        <v>480</v>
      </c>
      <c r="Q525">
        <v>12602.26</v>
      </c>
      <c r="R525" t="s">
        <v>33</v>
      </c>
      <c r="S525" t="s">
        <v>34</v>
      </c>
      <c r="T525" t="s">
        <v>76</v>
      </c>
      <c r="U525" t="s">
        <v>77</v>
      </c>
      <c r="V525" t="s">
        <v>57</v>
      </c>
      <c r="W525">
        <v>7</v>
      </c>
      <c r="X525" t="s">
        <v>47</v>
      </c>
      <c r="Y525">
        <v>5</v>
      </c>
      <c r="Z525" t="s">
        <v>47</v>
      </c>
    </row>
    <row r="526" spans="1:26" x14ac:dyDescent="0.35">
      <c r="A526" t="s">
        <v>1018</v>
      </c>
      <c r="B526" s="2">
        <v>46011</v>
      </c>
      <c r="C526" t="s">
        <v>338</v>
      </c>
      <c r="D526" t="s">
        <v>61</v>
      </c>
      <c r="E526" t="s">
        <v>43</v>
      </c>
      <c r="F526">
        <v>58</v>
      </c>
      <c r="G526" t="s">
        <v>90</v>
      </c>
      <c r="H526" t="s">
        <v>31</v>
      </c>
      <c r="I526" t="s">
        <v>90</v>
      </c>
      <c r="J526" t="s">
        <v>102</v>
      </c>
      <c r="K526">
        <v>3</v>
      </c>
      <c r="L526">
        <v>26460</v>
      </c>
      <c r="M526">
        <v>5</v>
      </c>
      <c r="N526">
        <v>3969</v>
      </c>
      <c r="O526">
        <v>13573.98</v>
      </c>
      <c r="P526">
        <v>340</v>
      </c>
      <c r="Q526">
        <v>89324.98</v>
      </c>
      <c r="R526" t="s">
        <v>54</v>
      </c>
      <c r="S526" t="s">
        <v>63</v>
      </c>
      <c r="T526" t="s">
        <v>55</v>
      </c>
      <c r="U526" t="s">
        <v>56</v>
      </c>
      <c r="V526" t="s">
        <v>57</v>
      </c>
      <c r="W526">
        <v>2</v>
      </c>
      <c r="X526" t="s">
        <v>38</v>
      </c>
      <c r="Y526">
        <v>4</v>
      </c>
      <c r="Z526" t="s">
        <v>91</v>
      </c>
    </row>
    <row r="527" spans="1:26" x14ac:dyDescent="0.35">
      <c r="A527" t="s">
        <v>1019</v>
      </c>
      <c r="B527" s="2">
        <v>45927</v>
      </c>
      <c r="C527" t="s">
        <v>1020</v>
      </c>
      <c r="D527" t="s">
        <v>28</v>
      </c>
      <c r="E527" t="s">
        <v>29</v>
      </c>
      <c r="F527">
        <v>51</v>
      </c>
      <c r="G527" t="s">
        <v>30</v>
      </c>
      <c r="H527" t="s">
        <v>31</v>
      </c>
      <c r="I527" t="s">
        <v>30</v>
      </c>
      <c r="J527" t="s">
        <v>150</v>
      </c>
      <c r="K527">
        <v>5</v>
      </c>
      <c r="L527">
        <v>37592</v>
      </c>
      <c r="M527">
        <v>10</v>
      </c>
      <c r="N527">
        <v>18796</v>
      </c>
      <c r="O527">
        <v>30449.52</v>
      </c>
      <c r="P527">
        <v>380</v>
      </c>
      <c r="Q527">
        <v>199993.52</v>
      </c>
      <c r="R527" t="s">
        <v>54</v>
      </c>
      <c r="S527" t="s">
        <v>63</v>
      </c>
      <c r="T527" t="s">
        <v>76</v>
      </c>
      <c r="U527" t="s">
        <v>77</v>
      </c>
      <c r="V527" t="s">
        <v>57</v>
      </c>
      <c r="W527">
        <v>4</v>
      </c>
      <c r="X527" t="s">
        <v>47</v>
      </c>
      <c r="Y527">
        <v>1</v>
      </c>
      <c r="Z527" t="s">
        <v>91</v>
      </c>
    </row>
    <row r="528" spans="1:26" x14ac:dyDescent="0.35">
      <c r="A528" t="s">
        <v>1021</v>
      </c>
      <c r="B528" s="2">
        <v>45925</v>
      </c>
      <c r="C528" t="s">
        <v>1022</v>
      </c>
      <c r="D528" t="s">
        <v>89</v>
      </c>
      <c r="E528" t="s">
        <v>29</v>
      </c>
      <c r="F528">
        <v>57</v>
      </c>
      <c r="G528" t="s">
        <v>74</v>
      </c>
      <c r="H528" t="s">
        <v>31</v>
      </c>
      <c r="I528" t="s">
        <v>74</v>
      </c>
      <c r="J528" t="s">
        <v>32</v>
      </c>
      <c r="K528">
        <v>1</v>
      </c>
      <c r="L528">
        <v>21149</v>
      </c>
      <c r="M528">
        <v>20</v>
      </c>
      <c r="N528">
        <v>4229.8</v>
      </c>
      <c r="O528">
        <v>3045.46</v>
      </c>
      <c r="P528">
        <v>298</v>
      </c>
      <c r="Q528">
        <v>20262.66</v>
      </c>
      <c r="R528" t="s">
        <v>83</v>
      </c>
      <c r="S528" t="s">
        <v>63</v>
      </c>
      <c r="T528" t="s">
        <v>55</v>
      </c>
      <c r="U528" t="s">
        <v>56</v>
      </c>
      <c r="V528" t="s">
        <v>57</v>
      </c>
      <c r="W528">
        <v>1</v>
      </c>
      <c r="X528" t="s">
        <v>47</v>
      </c>
      <c r="Y528">
        <v>5</v>
      </c>
      <c r="Z528" t="s">
        <v>39</v>
      </c>
    </row>
    <row r="529" spans="1:26" x14ac:dyDescent="0.35">
      <c r="A529" t="s">
        <v>1023</v>
      </c>
      <c r="B529" s="2">
        <v>46116</v>
      </c>
      <c r="C529" t="s">
        <v>980</v>
      </c>
      <c r="D529" t="s">
        <v>42</v>
      </c>
      <c r="E529" t="s">
        <v>29</v>
      </c>
      <c r="F529">
        <v>29</v>
      </c>
      <c r="G529" t="s">
        <v>139</v>
      </c>
      <c r="H529" t="s">
        <v>31</v>
      </c>
      <c r="I529" t="s">
        <v>139</v>
      </c>
      <c r="J529" t="s">
        <v>125</v>
      </c>
      <c r="K529">
        <v>2</v>
      </c>
      <c r="L529">
        <v>7542</v>
      </c>
      <c r="M529">
        <v>0</v>
      </c>
      <c r="N529">
        <v>0</v>
      </c>
      <c r="O529">
        <v>2715.12</v>
      </c>
      <c r="P529">
        <v>336</v>
      </c>
      <c r="Q529">
        <v>18135.12</v>
      </c>
      <c r="R529" t="s">
        <v>83</v>
      </c>
      <c r="S529" t="s">
        <v>34</v>
      </c>
      <c r="T529" t="s">
        <v>55</v>
      </c>
      <c r="U529" t="s">
        <v>56</v>
      </c>
      <c r="V529" t="s">
        <v>57</v>
      </c>
      <c r="W529">
        <v>4</v>
      </c>
      <c r="X529" t="s">
        <v>38</v>
      </c>
      <c r="Y529">
        <v>2</v>
      </c>
      <c r="Z529" t="s">
        <v>39</v>
      </c>
    </row>
    <row r="530" spans="1:26" x14ac:dyDescent="0.35">
      <c r="A530" t="s">
        <v>1024</v>
      </c>
      <c r="B530" s="2">
        <v>45796</v>
      </c>
      <c r="C530" t="s">
        <v>909</v>
      </c>
      <c r="D530" t="s">
        <v>42</v>
      </c>
      <c r="E530" t="s">
        <v>43</v>
      </c>
      <c r="F530">
        <v>44</v>
      </c>
      <c r="G530" t="s">
        <v>74</v>
      </c>
      <c r="H530" t="s">
        <v>31</v>
      </c>
      <c r="I530" t="s">
        <v>74</v>
      </c>
      <c r="J530" t="s">
        <v>112</v>
      </c>
      <c r="K530">
        <v>1</v>
      </c>
      <c r="L530">
        <v>13196</v>
      </c>
      <c r="M530">
        <v>15</v>
      </c>
      <c r="N530">
        <v>1979.4</v>
      </c>
      <c r="O530">
        <v>2018.99</v>
      </c>
      <c r="P530">
        <v>439</v>
      </c>
      <c r="Q530">
        <v>13674.59</v>
      </c>
      <c r="R530" t="s">
        <v>45</v>
      </c>
      <c r="S530" t="s">
        <v>63</v>
      </c>
      <c r="T530" t="s">
        <v>55</v>
      </c>
      <c r="U530" t="s">
        <v>56</v>
      </c>
      <c r="V530" t="s">
        <v>57</v>
      </c>
      <c r="W530">
        <v>8</v>
      </c>
      <c r="X530" t="s">
        <v>47</v>
      </c>
      <c r="Y530">
        <v>2</v>
      </c>
      <c r="Z530" t="s">
        <v>39</v>
      </c>
    </row>
    <row r="531" spans="1:26" x14ac:dyDescent="0.35">
      <c r="A531" t="s">
        <v>1025</v>
      </c>
      <c r="B531" s="2">
        <v>45843</v>
      </c>
      <c r="C531" t="s">
        <v>1026</v>
      </c>
      <c r="D531" t="s">
        <v>108</v>
      </c>
      <c r="E531" t="s">
        <v>29</v>
      </c>
      <c r="F531">
        <v>18</v>
      </c>
      <c r="G531" t="s">
        <v>74</v>
      </c>
      <c r="H531" t="s">
        <v>31</v>
      </c>
      <c r="I531" t="s">
        <v>74</v>
      </c>
      <c r="J531" t="s">
        <v>32</v>
      </c>
      <c r="K531">
        <v>4</v>
      </c>
      <c r="L531">
        <v>14222</v>
      </c>
      <c r="M531">
        <v>0</v>
      </c>
      <c r="N531">
        <v>0</v>
      </c>
      <c r="O531">
        <v>10239.84</v>
      </c>
      <c r="P531">
        <v>498</v>
      </c>
      <c r="Q531">
        <v>67625.84</v>
      </c>
      <c r="R531" t="s">
        <v>83</v>
      </c>
      <c r="S531" t="s">
        <v>34</v>
      </c>
      <c r="T531" t="s">
        <v>95</v>
      </c>
      <c r="U531" t="s">
        <v>96</v>
      </c>
      <c r="V531" t="s">
        <v>57</v>
      </c>
      <c r="W531">
        <v>8</v>
      </c>
      <c r="X531" t="s">
        <v>47</v>
      </c>
      <c r="Y531">
        <v>4</v>
      </c>
      <c r="Z531" t="s">
        <v>58</v>
      </c>
    </row>
    <row r="532" spans="1:26" x14ac:dyDescent="0.35">
      <c r="A532" t="s">
        <v>1027</v>
      </c>
      <c r="B532" s="2">
        <v>45799</v>
      </c>
      <c r="C532" t="s">
        <v>1028</v>
      </c>
      <c r="D532" t="s">
        <v>66</v>
      </c>
      <c r="E532" t="s">
        <v>43</v>
      </c>
      <c r="F532">
        <v>33</v>
      </c>
      <c r="G532" t="s">
        <v>44</v>
      </c>
      <c r="H532" t="s">
        <v>31</v>
      </c>
      <c r="I532" t="s">
        <v>44</v>
      </c>
      <c r="J532" t="s">
        <v>125</v>
      </c>
      <c r="K532">
        <v>4</v>
      </c>
      <c r="L532">
        <v>19887</v>
      </c>
      <c r="M532">
        <v>10</v>
      </c>
      <c r="N532">
        <v>7954.8</v>
      </c>
      <c r="O532">
        <v>12886.78</v>
      </c>
      <c r="P532">
        <v>318</v>
      </c>
      <c r="Q532">
        <v>84797.98</v>
      </c>
      <c r="R532" t="s">
        <v>33</v>
      </c>
      <c r="S532" t="s">
        <v>63</v>
      </c>
      <c r="T532" t="s">
        <v>35</v>
      </c>
      <c r="U532" t="s">
        <v>36</v>
      </c>
      <c r="V532" t="s">
        <v>37</v>
      </c>
      <c r="W532">
        <v>2</v>
      </c>
      <c r="X532" t="s">
        <v>47</v>
      </c>
      <c r="Y532">
        <v>4</v>
      </c>
      <c r="Z532" t="s">
        <v>91</v>
      </c>
    </row>
    <row r="533" spans="1:26" x14ac:dyDescent="0.35">
      <c r="A533" t="s">
        <v>1029</v>
      </c>
      <c r="B533" s="2">
        <v>45808</v>
      </c>
      <c r="C533" t="s">
        <v>643</v>
      </c>
      <c r="D533" t="s">
        <v>50</v>
      </c>
      <c r="E533" t="s">
        <v>29</v>
      </c>
      <c r="F533">
        <v>51</v>
      </c>
      <c r="G533" t="s">
        <v>139</v>
      </c>
      <c r="H533" t="s">
        <v>31</v>
      </c>
      <c r="I533" t="s">
        <v>139</v>
      </c>
      <c r="J533" t="s">
        <v>32</v>
      </c>
      <c r="K533">
        <v>2</v>
      </c>
      <c r="L533">
        <v>7873</v>
      </c>
      <c r="M533">
        <v>5</v>
      </c>
      <c r="N533">
        <v>787.3</v>
      </c>
      <c r="O533">
        <v>2692.57</v>
      </c>
      <c r="P533">
        <v>155</v>
      </c>
      <c r="Q533">
        <v>17806.27</v>
      </c>
      <c r="R533" t="s">
        <v>33</v>
      </c>
      <c r="S533" t="s">
        <v>34</v>
      </c>
      <c r="T533" t="s">
        <v>95</v>
      </c>
      <c r="U533" t="s">
        <v>96</v>
      </c>
      <c r="V533" t="s">
        <v>57</v>
      </c>
      <c r="W533">
        <v>7</v>
      </c>
      <c r="X533" t="s">
        <v>47</v>
      </c>
      <c r="Y533">
        <v>5</v>
      </c>
      <c r="Z533" t="s">
        <v>91</v>
      </c>
    </row>
    <row r="534" spans="1:26" x14ac:dyDescent="0.35">
      <c r="A534" t="s">
        <v>1030</v>
      </c>
      <c r="B534" s="2">
        <v>45832</v>
      </c>
      <c r="C534" t="s">
        <v>338</v>
      </c>
      <c r="D534" t="s">
        <v>28</v>
      </c>
      <c r="E534" t="s">
        <v>29</v>
      </c>
      <c r="F534">
        <v>46</v>
      </c>
      <c r="G534" t="s">
        <v>44</v>
      </c>
      <c r="H534" t="s">
        <v>31</v>
      </c>
      <c r="I534" t="s">
        <v>44</v>
      </c>
      <c r="J534" t="s">
        <v>32</v>
      </c>
      <c r="K534">
        <v>1</v>
      </c>
      <c r="L534">
        <v>42929</v>
      </c>
      <c r="M534">
        <v>20</v>
      </c>
      <c r="N534">
        <v>8585.7999999999993</v>
      </c>
      <c r="O534">
        <v>6181.78</v>
      </c>
      <c r="P534">
        <v>228</v>
      </c>
      <c r="Q534">
        <v>40752.980000000003</v>
      </c>
      <c r="R534" t="s">
        <v>83</v>
      </c>
      <c r="S534" t="s">
        <v>34</v>
      </c>
      <c r="T534" t="s">
        <v>103</v>
      </c>
      <c r="U534" t="s">
        <v>103</v>
      </c>
      <c r="V534" t="s">
        <v>57</v>
      </c>
      <c r="W534">
        <v>10</v>
      </c>
      <c r="X534" t="s">
        <v>38</v>
      </c>
      <c r="Y534">
        <v>3</v>
      </c>
      <c r="Z534" t="s">
        <v>91</v>
      </c>
    </row>
    <row r="535" spans="1:26" x14ac:dyDescent="0.35">
      <c r="A535" t="s">
        <v>1031</v>
      </c>
      <c r="B535" s="2">
        <v>45874</v>
      </c>
      <c r="C535" t="s">
        <v>1032</v>
      </c>
      <c r="D535" t="s">
        <v>89</v>
      </c>
      <c r="E535" t="s">
        <v>29</v>
      </c>
      <c r="F535">
        <v>43</v>
      </c>
      <c r="G535" t="s">
        <v>90</v>
      </c>
      <c r="H535" t="s">
        <v>31</v>
      </c>
      <c r="I535" t="s">
        <v>90</v>
      </c>
      <c r="J535" t="s">
        <v>75</v>
      </c>
      <c r="K535">
        <v>1</v>
      </c>
      <c r="L535">
        <v>41961</v>
      </c>
      <c r="M535">
        <v>10</v>
      </c>
      <c r="N535">
        <v>4196.1000000000004</v>
      </c>
      <c r="O535">
        <v>6797.68</v>
      </c>
      <c r="P535">
        <v>63</v>
      </c>
      <c r="Q535">
        <v>44625.58</v>
      </c>
      <c r="R535" t="s">
        <v>54</v>
      </c>
      <c r="S535" t="s">
        <v>63</v>
      </c>
      <c r="T535" t="s">
        <v>76</v>
      </c>
      <c r="U535" t="s">
        <v>77</v>
      </c>
      <c r="V535" t="s">
        <v>57</v>
      </c>
      <c r="W535">
        <v>8</v>
      </c>
      <c r="X535" t="s">
        <v>47</v>
      </c>
      <c r="Y535">
        <v>5</v>
      </c>
      <c r="Z535" t="s">
        <v>91</v>
      </c>
    </row>
    <row r="536" spans="1:26" x14ac:dyDescent="0.35">
      <c r="A536" t="s">
        <v>1033</v>
      </c>
      <c r="B536" s="2">
        <v>45879</v>
      </c>
      <c r="C536" t="s">
        <v>1034</v>
      </c>
      <c r="D536" t="s">
        <v>80</v>
      </c>
      <c r="E536" t="s">
        <v>29</v>
      </c>
      <c r="F536">
        <v>60</v>
      </c>
      <c r="G536" t="s">
        <v>134</v>
      </c>
      <c r="H536" t="s">
        <v>31</v>
      </c>
      <c r="I536" t="s">
        <v>134</v>
      </c>
      <c r="J536" t="s">
        <v>112</v>
      </c>
      <c r="K536">
        <v>5</v>
      </c>
      <c r="L536">
        <v>6154</v>
      </c>
      <c r="M536">
        <v>15</v>
      </c>
      <c r="N536">
        <v>4615.5</v>
      </c>
      <c r="O536">
        <v>4707.8100000000004</v>
      </c>
      <c r="P536">
        <v>460</v>
      </c>
      <c r="Q536">
        <v>31322.31</v>
      </c>
      <c r="R536" t="s">
        <v>54</v>
      </c>
      <c r="S536" t="s">
        <v>63</v>
      </c>
      <c r="T536" t="s">
        <v>55</v>
      </c>
      <c r="U536" t="s">
        <v>56</v>
      </c>
      <c r="V536" t="s">
        <v>57</v>
      </c>
      <c r="W536">
        <v>10</v>
      </c>
      <c r="X536" t="s">
        <v>47</v>
      </c>
      <c r="Y536">
        <v>1</v>
      </c>
      <c r="Z536" t="s">
        <v>39</v>
      </c>
    </row>
    <row r="537" spans="1:26" x14ac:dyDescent="0.35">
      <c r="A537" t="s">
        <v>1035</v>
      </c>
      <c r="B537" s="2">
        <v>46074</v>
      </c>
      <c r="C537" t="s">
        <v>936</v>
      </c>
      <c r="D537" t="s">
        <v>80</v>
      </c>
      <c r="E537" t="s">
        <v>43</v>
      </c>
      <c r="F537">
        <v>44</v>
      </c>
      <c r="G537" t="s">
        <v>67</v>
      </c>
      <c r="H537" t="s">
        <v>68</v>
      </c>
      <c r="I537" t="s">
        <v>67</v>
      </c>
      <c r="J537" t="s">
        <v>150</v>
      </c>
      <c r="K537">
        <v>2</v>
      </c>
      <c r="L537">
        <v>43139</v>
      </c>
      <c r="M537">
        <v>20</v>
      </c>
      <c r="N537">
        <v>17255.599999999999</v>
      </c>
      <c r="O537">
        <v>12424.03</v>
      </c>
      <c r="P537">
        <v>165</v>
      </c>
      <c r="Q537">
        <v>81611.429999999993</v>
      </c>
      <c r="R537" t="s">
        <v>54</v>
      </c>
      <c r="S537" t="s">
        <v>34</v>
      </c>
      <c r="T537" t="s">
        <v>55</v>
      </c>
      <c r="U537" t="s">
        <v>56</v>
      </c>
      <c r="V537" t="s">
        <v>57</v>
      </c>
      <c r="W537">
        <v>1</v>
      </c>
      <c r="X537" t="s">
        <v>38</v>
      </c>
      <c r="Y537">
        <v>5</v>
      </c>
      <c r="Z537" t="s">
        <v>47</v>
      </c>
    </row>
    <row r="538" spans="1:26" x14ac:dyDescent="0.35">
      <c r="A538" t="s">
        <v>1036</v>
      </c>
      <c r="B538" s="2">
        <v>45867</v>
      </c>
      <c r="C538" t="s">
        <v>1037</v>
      </c>
      <c r="D538" t="s">
        <v>80</v>
      </c>
      <c r="E538" t="s">
        <v>43</v>
      </c>
      <c r="F538">
        <v>26</v>
      </c>
      <c r="G538" t="s">
        <v>51</v>
      </c>
      <c r="H538" t="s">
        <v>52</v>
      </c>
      <c r="I538" t="s">
        <v>51</v>
      </c>
      <c r="J538" t="s">
        <v>62</v>
      </c>
      <c r="K538">
        <v>4</v>
      </c>
      <c r="L538">
        <v>39551</v>
      </c>
      <c r="M538">
        <v>0</v>
      </c>
      <c r="N538">
        <v>0</v>
      </c>
      <c r="O538">
        <v>28476.720000000001</v>
      </c>
      <c r="P538">
        <v>416</v>
      </c>
      <c r="Q538">
        <v>187096.72</v>
      </c>
      <c r="R538" t="s">
        <v>33</v>
      </c>
      <c r="S538" t="s">
        <v>63</v>
      </c>
      <c r="T538" t="s">
        <v>84</v>
      </c>
      <c r="U538" t="s">
        <v>85</v>
      </c>
      <c r="V538" t="s">
        <v>86</v>
      </c>
      <c r="W538">
        <v>5</v>
      </c>
      <c r="X538" t="s">
        <v>47</v>
      </c>
      <c r="Y538">
        <v>4</v>
      </c>
      <c r="Z538" t="s">
        <v>47</v>
      </c>
    </row>
    <row r="539" spans="1:26" x14ac:dyDescent="0.35">
      <c r="A539" t="s">
        <v>1038</v>
      </c>
      <c r="B539" s="2">
        <v>46022</v>
      </c>
      <c r="C539" t="s">
        <v>1039</v>
      </c>
      <c r="D539" t="s">
        <v>89</v>
      </c>
      <c r="E539" t="s">
        <v>29</v>
      </c>
      <c r="F539">
        <v>27</v>
      </c>
      <c r="G539" t="s">
        <v>134</v>
      </c>
      <c r="H539" t="s">
        <v>31</v>
      </c>
      <c r="I539" t="s">
        <v>134</v>
      </c>
      <c r="J539" t="s">
        <v>32</v>
      </c>
      <c r="K539">
        <v>4</v>
      </c>
      <c r="L539">
        <v>48917</v>
      </c>
      <c r="M539">
        <v>0</v>
      </c>
      <c r="N539">
        <v>0</v>
      </c>
      <c r="O539">
        <v>35220.239999999998</v>
      </c>
      <c r="P539">
        <v>296</v>
      </c>
      <c r="Q539">
        <v>231184.24</v>
      </c>
      <c r="R539" t="s">
        <v>83</v>
      </c>
      <c r="S539" t="s">
        <v>63</v>
      </c>
      <c r="T539" t="s">
        <v>70</v>
      </c>
      <c r="U539" t="s">
        <v>56</v>
      </c>
      <c r="V539" t="s">
        <v>57</v>
      </c>
      <c r="W539">
        <v>6</v>
      </c>
      <c r="X539" t="s">
        <v>47</v>
      </c>
      <c r="Y539">
        <v>4</v>
      </c>
      <c r="Z539" t="s">
        <v>39</v>
      </c>
    </row>
    <row r="540" spans="1:26" x14ac:dyDescent="0.35">
      <c r="A540" t="s">
        <v>1040</v>
      </c>
      <c r="B540" s="2">
        <v>45952</v>
      </c>
      <c r="C540" t="s">
        <v>316</v>
      </c>
      <c r="D540" t="s">
        <v>28</v>
      </c>
      <c r="E540" t="s">
        <v>43</v>
      </c>
      <c r="F540">
        <v>47</v>
      </c>
      <c r="G540" t="s">
        <v>74</v>
      </c>
      <c r="H540" t="s">
        <v>31</v>
      </c>
      <c r="I540" t="s">
        <v>74</v>
      </c>
      <c r="J540" t="s">
        <v>150</v>
      </c>
      <c r="K540">
        <v>3</v>
      </c>
      <c r="L540">
        <v>40702</v>
      </c>
      <c r="M540">
        <v>20</v>
      </c>
      <c r="N540">
        <v>24421.200000000001</v>
      </c>
      <c r="O540">
        <v>17583.259999999998</v>
      </c>
      <c r="P540">
        <v>193</v>
      </c>
      <c r="Q540">
        <v>115461.06</v>
      </c>
      <c r="R540" t="s">
        <v>83</v>
      </c>
      <c r="S540" t="s">
        <v>63</v>
      </c>
      <c r="T540" t="s">
        <v>84</v>
      </c>
      <c r="U540" t="s">
        <v>85</v>
      </c>
      <c r="V540" t="s">
        <v>86</v>
      </c>
      <c r="W540">
        <v>5</v>
      </c>
      <c r="X540" t="s">
        <v>38</v>
      </c>
      <c r="Y540">
        <v>2</v>
      </c>
      <c r="Z540" t="s">
        <v>39</v>
      </c>
    </row>
    <row r="541" spans="1:26" x14ac:dyDescent="0.35">
      <c r="A541" t="s">
        <v>1041</v>
      </c>
      <c r="B541" s="2">
        <v>45908</v>
      </c>
      <c r="C541" t="s">
        <v>49</v>
      </c>
      <c r="D541" t="s">
        <v>80</v>
      </c>
      <c r="E541" t="s">
        <v>29</v>
      </c>
      <c r="F541">
        <v>58</v>
      </c>
      <c r="G541" t="s">
        <v>134</v>
      </c>
      <c r="H541" t="s">
        <v>31</v>
      </c>
      <c r="I541" t="s">
        <v>134</v>
      </c>
      <c r="J541" t="s">
        <v>150</v>
      </c>
      <c r="K541">
        <v>2</v>
      </c>
      <c r="L541">
        <v>4559</v>
      </c>
      <c r="M541">
        <v>0</v>
      </c>
      <c r="N541">
        <v>0</v>
      </c>
      <c r="O541">
        <v>1641.24</v>
      </c>
      <c r="P541">
        <v>387</v>
      </c>
      <c r="Q541">
        <v>11146.24</v>
      </c>
      <c r="R541" t="s">
        <v>33</v>
      </c>
      <c r="S541" t="s">
        <v>63</v>
      </c>
      <c r="T541" t="s">
        <v>70</v>
      </c>
      <c r="U541" t="s">
        <v>56</v>
      </c>
      <c r="V541" t="s">
        <v>57</v>
      </c>
      <c r="W541">
        <v>6</v>
      </c>
      <c r="X541" t="s">
        <v>47</v>
      </c>
      <c r="Y541">
        <v>1</v>
      </c>
      <c r="Z541" t="s">
        <v>47</v>
      </c>
    </row>
    <row r="542" spans="1:26" x14ac:dyDescent="0.35">
      <c r="A542" t="s">
        <v>1042</v>
      </c>
      <c r="B542" s="2">
        <v>46101</v>
      </c>
      <c r="C542" t="s">
        <v>1043</v>
      </c>
      <c r="D542" t="s">
        <v>28</v>
      </c>
      <c r="E542" t="s">
        <v>43</v>
      </c>
      <c r="F542">
        <v>34</v>
      </c>
      <c r="G542" t="s">
        <v>74</v>
      </c>
      <c r="H542" t="s">
        <v>31</v>
      </c>
      <c r="I542" t="s">
        <v>74</v>
      </c>
      <c r="J542" t="s">
        <v>32</v>
      </c>
      <c r="K542">
        <v>5</v>
      </c>
      <c r="L542">
        <v>2350</v>
      </c>
      <c r="M542">
        <v>10</v>
      </c>
      <c r="N542">
        <v>1175</v>
      </c>
      <c r="O542">
        <v>1903.5</v>
      </c>
      <c r="P542">
        <v>454</v>
      </c>
      <c r="Q542">
        <v>12932.5</v>
      </c>
      <c r="R542" t="s">
        <v>33</v>
      </c>
      <c r="S542" t="s">
        <v>63</v>
      </c>
      <c r="T542" t="s">
        <v>55</v>
      </c>
      <c r="U542" t="s">
        <v>56</v>
      </c>
      <c r="V542" t="s">
        <v>57</v>
      </c>
      <c r="W542">
        <v>2</v>
      </c>
      <c r="X542" t="s">
        <v>38</v>
      </c>
      <c r="Y542">
        <v>3</v>
      </c>
      <c r="Z542" t="s">
        <v>58</v>
      </c>
    </row>
    <row r="543" spans="1:26" x14ac:dyDescent="0.35">
      <c r="A543" t="s">
        <v>1044</v>
      </c>
      <c r="B543" s="2">
        <v>45985</v>
      </c>
      <c r="C543" t="s">
        <v>1022</v>
      </c>
      <c r="D543" t="s">
        <v>111</v>
      </c>
      <c r="E543" t="s">
        <v>29</v>
      </c>
      <c r="F543">
        <v>19</v>
      </c>
      <c r="G543" t="s">
        <v>74</v>
      </c>
      <c r="H543" t="s">
        <v>31</v>
      </c>
      <c r="I543" t="s">
        <v>74</v>
      </c>
      <c r="J543" t="s">
        <v>69</v>
      </c>
      <c r="K543">
        <v>2</v>
      </c>
      <c r="L543">
        <v>25923</v>
      </c>
      <c r="M543">
        <v>0</v>
      </c>
      <c r="N543">
        <v>0</v>
      </c>
      <c r="O543">
        <v>9332.2800000000007</v>
      </c>
      <c r="P543">
        <v>274</v>
      </c>
      <c r="Q543">
        <v>61452.28</v>
      </c>
      <c r="R543" t="s">
        <v>33</v>
      </c>
      <c r="S543" t="s">
        <v>34</v>
      </c>
      <c r="T543" t="s">
        <v>46</v>
      </c>
      <c r="U543" t="s">
        <v>36</v>
      </c>
      <c r="V543" t="s">
        <v>37</v>
      </c>
      <c r="W543">
        <v>6</v>
      </c>
      <c r="X543" t="s">
        <v>47</v>
      </c>
      <c r="Y543">
        <v>3</v>
      </c>
      <c r="Z543" t="s">
        <v>39</v>
      </c>
    </row>
    <row r="544" spans="1:26" x14ac:dyDescent="0.35">
      <c r="A544" t="s">
        <v>1045</v>
      </c>
      <c r="B544" s="2">
        <v>45863</v>
      </c>
      <c r="C544" t="s">
        <v>1046</v>
      </c>
      <c r="D544" t="s">
        <v>73</v>
      </c>
      <c r="E544" t="s">
        <v>29</v>
      </c>
      <c r="F544">
        <v>41</v>
      </c>
      <c r="G544" t="s">
        <v>51</v>
      </c>
      <c r="H544" t="s">
        <v>52</v>
      </c>
      <c r="I544" t="s">
        <v>51</v>
      </c>
      <c r="J544" t="s">
        <v>201</v>
      </c>
      <c r="K544">
        <v>5</v>
      </c>
      <c r="L544">
        <v>27464</v>
      </c>
      <c r="M544">
        <v>20</v>
      </c>
      <c r="N544">
        <v>27464</v>
      </c>
      <c r="O544">
        <v>19774.080000000002</v>
      </c>
      <c r="P544">
        <v>74</v>
      </c>
      <c r="Q544">
        <v>129704.08</v>
      </c>
      <c r="R544" t="s">
        <v>45</v>
      </c>
      <c r="S544" t="s">
        <v>63</v>
      </c>
      <c r="T544" t="s">
        <v>35</v>
      </c>
      <c r="U544" t="s">
        <v>36</v>
      </c>
      <c r="V544" t="s">
        <v>37</v>
      </c>
      <c r="W544">
        <v>8</v>
      </c>
      <c r="X544" t="s">
        <v>47</v>
      </c>
      <c r="Y544">
        <v>5</v>
      </c>
      <c r="Z544" t="s">
        <v>47</v>
      </c>
    </row>
    <row r="545" spans="1:26" x14ac:dyDescent="0.35">
      <c r="A545" t="s">
        <v>1047</v>
      </c>
      <c r="B545" s="2">
        <v>45882</v>
      </c>
      <c r="C545" t="s">
        <v>1048</v>
      </c>
      <c r="D545" t="s">
        <v>66</v>
      </c>
      <c r="E545" t="s">
        <v>29</v>
      </c>
      <c r="F545">
        <v>39</v>
      </c>
      <c r="G545" t="s">
        <v>51</v>
      </c>
      <c r="H545" t="s">
        <v>52</v>
      </c>
      <c r="I545" t="s">
        <v>51</v>
      </c>
      <c r="J545" t="s">
        <v>150</v>
      </c>
      <c r="K545">
        <v>3</v>
      </c>
      <c r="L545">
        <v>17597</v>
      </c>
      <c r="M545">
        <v>5</v>
      </c>
      <c r="N545">
        <v>2639.55</v>
      </c>
      <c r="O545">
        <v>9027.26</v>
      </c>
      <c r="P545">
        <v>297</v>
      </c>
      <c r="Q545">
        <v>59475.71</v>
      </c>
      <c r="R545" t="s">
        <v>83</v>
      </c>
      <c r="S545" t="s">
        <v>63</v>
      </c>
      <c r="T545" t="s">
        <v>84</v>
      </c>
      <c r="U545" t="s">
        <v>85</v>
      </c>
      <c r="V545" t="s">
        <v>86</v>
      </c>
      <c r="W545">
        <v>5</v>
      </c>
      <c r="X545" t="s">
        <v>47</v>
      </c>
      <c r="Y545">
        <v>1</v>
      </c>
      <c r="Z545" t="s">
        <v>58</v>
      </c>
    </row>
    <row r="546" spans="1:26" x14ac:dyDescent="0.35">
      <c r="A546" t="s">
        <v>1049</v>
      </c>
      <c r="B546" s="2">
        <v>46096</v>
      </c>
      <c r="C546" t="s">
        <v>1007</v>
      </c>
      <c r="D546" t="s">
        <v>42</v>
      </c>
      <c r="E546" t="s">
        <v>43</v>
      </c>
      <c r="F546">
        <v>44</v>
      </c>
      <c r="G546" t="s">
        <v>30</v>
      </c>
      <c r="H546" t="s">
        <v>31</v>
      </c>
      <c r="I546" t="s">
        <v>30</v>
      </c>
      <c r="J546" t="s">
        <v>112</v>
      </c>
      <c r="K546">
        <v>5</v>
      </c>
      <c r="L546">
        <v>4399</v>
      </c>
      <c r="M546">
        <v>0</v>
      </c>
      <c r="N546">
        <v>0</v>
      </c>
      <c r="O546">
        <v>3959.1</v>
      </c>
      <c r="P546">
        <v>41</v>
      </c>
      <c r="Q546">
        <v>25995.1</v>
      </c>
      <c r="R546" t="s">
        <v>33</v>
      </c>
      <c r="S546" t="s">
        <v>63</v>
      </c>
      <c r="T546" t="s">
        <v>95</v>
      </c>
      <c r="U546" t="s">
        <v>96</v>
      </c>
      <c r="V546" t="s">
        <v>57</v>
      </c>
      <c r="W546">
        <v>3</v>
      </c>
      <c r="X546" t="s">
        <v>47</v>
      </c>
      <c r="Y546">
        <v>3</v>
      </c>
      <c r="Z546" t="s">
        <v>39</v>
      </c>
    </row>
    <row r="547" spans="1:26" x14ac:dyDescent="0.35">
      <c r="A547" t="s">
        <v>1050</v>
      </c>
      <c r="B547" s="2">
        <v>46043</v>
      </c>
      <c r="C547" t="s">
        <v>467</v>
      </c>
      <c r="D547" t="s">
        <v>80</v>
      </c>
      <c r="E547" t="s">
        <v>29</v>
      </c>
      <c r="F547">
        <v>46</v>
      </c>
      <c r="G547" t="s">
        <v>30</v>
      </c>
      <c r="H547" t="s">
        <v>31</v>
      </c>
      <c r="I547" t="s">
        <v>30</v>
      </c>
      <c r="J547" t="s">
        <v>62</v>
      </c>
      <c r="K547">
        <v>4</v>
      </c>
      <c r="L547">
        <v>16338</v>
      </c>
      <c r="M547">
        <v>5</v>
      </c>
      <c r="N547">
        <v>3267.6</v>
      </c>
      <c r="O547">
        <v>11175.19</v>
      </c>
      <c r="P547">
        <v>104</v>
      </c>
      <c r="Q547">
        <v>73363.59</v>
      </c>
      <c r="R547" t="s">
        <v>33</v>
      </c>
      <c r="S547" t="s">
        <v>34</v>
      </c>
      <c r="T547" t="s">
        <v>84</v>
      </c>
      <c r="U547" t="s">
        <v>85</v>
      </c>
      <c r="V547" t="s">
        <v>86</v>
      </c>
      <c r="W547">
        <v>9</v>
      </c>
      <c r="X547" t="s">
        <v>47</v>
      </c>
      <c r="Y547">
        <v>5</v>
      </c>
      <c r="Z547" t="s">
        <v>58</v>
      </c>
    </row>
    <row r="548" spans="1:26" x14ac:dyDescent="0.35">
      <c r="A548" t="s">
        <v>1051</v>
      </c>
      <c r="B548" s="2">
        <v>45989</v>
      </c>
      <c r="C548" t="s">
        <v>711</v>
      </c>
      <c r="D548" t="s">
        <v>61</v>
      </c>
      <c r="E548" t="s">
        <v>43</v>
      </c>
      <c r="F548">
        <v>23</v>
      </c>
      <c r="G548" t="s">
        <v>139</v>
      </c>
      <c r="H548" t="s">
        <v>31</v>
      </c>
      <c r="I548" t="s">
        <v>139</v>
      </c>
      <c r="J548" t="s">
        <v>62</v>
      </c>
      <c r="K548">
        <v>5</v>
      </c>
      <c r="L548">
        <v>41403</v>
      </c>
      <c r="M548">
        <v>5</v>
      </c>
      <c r="N548">
        <v>10350.75</v>
      </c>
      <c r="O548">
        <v>35399.56</v>
      </c>
      <c r="P548">
        <v>376</v>
      </c>
      <c r="Q548">
        <v>232439.82</v>
      </c>
      <c r="R548" t="s">
        <v>83</v>
      </c>
      <c r="S548" t="s">
        <v>34</v>
      </c>
      <c r="T548" t="s">
        <v>70</v>
      </c>
      <c r="U548" t="s">
        <v>56</v>
      </c>
      <c r="V548" t="s">
        <v>57</v>
      </c>
      <c r="W548">
        <v>4</v>
      </c>
      <c r="X548" t="s">
        <v>47</v>
      </c>
      <c r="Y548">
        <v>5</v>
      </c>
      <c r="Z548" t="s">
        <v>91</v>
      </c>
    </row>
    <row r="549" spans="1:26" x14ac:dyDescent="0.35">
      <c r="A549" t="s">
        <v>1052</v>
      </c>
      <c r="B549" s="2">
        <v>45961</v>
      </c>
      <c r="C549" t="s">
        <v>1053</v>
      </c>
      <c r="D549" t="s">
        <v>42</v>
      </c>
      <c r="E549" t="s">
        <v>29</v>
      </c>
      <c r="F549">
        <v>29</v>
      </c>
      <c r="G549" t="s">
        <v>134</v>
      </c>
      <c r="H549" t="s">
        <v>31</v>
      </c>
      <c r="I549" t="s">
        <v>134</v>
      </c>
      <c r="J549" t="s">
        <v>53</v>
      </c>
      <c r="K549">
        <v>2</v>
      </c>
      <c r="L549">
        <v>19158</v>
      </c>
      <c r="M549">
        <v>5</v>
      </c>
      <c r="N549">
        <v>1915.8</v>
      </c>
      <c r="O549">
        <v>6552.04</v>
      </c>
      <c r="P549">
        <v>419</v>
      </c>
      <c r="Q549">
        <v>43371.24</v>
      </c>
      <c r="R549" t="s">
        <v>45</v>
      </c>
      <c r="S549" t="s">
        <v>63</v>
      </c>
      <c r="T549" t="s">
        <v>76</v>
      </c>
      <c r="U549" t="s">
        <v>77</v>
      </c>
      <c r="V549" t="s">
        <v>57</v>
      </c>
      <c r="W549">
        <v>4</v>
      </c>
      <c r="X549" t="s">
        <v>47</v>
      </c>
      <c r="Y549">
        <v>2</v>
      </c>
      <c r="Z549" t="s">
        <v>58</v>
      </c>
    </row>
    <row r="550" spans="1:26" x14ac:dyDescent="0.35">
      <c r="A550" t="s">
        <v>1054</v>
      </c>
      <c r="B550" s="2">
        <v>45809</v>
      </c>
      <c r="C550" t="s">
        <v>1055</v>
      </c>
      <c r="D550" t="s">
        <v>108</v>
      </c>
      <c r="E550" t="s">
        <v>43</v>
      </c>
      <c r="F550">
        <v>19</v>
      </c>
      <c r="G550" t="s">
        <v>74</v>
      </c>
      <c r="H550" t="s">
        <v>31</v>
      </c>
      <c r="I550" t="s">
        <v>74</v>
      </c>
      <c r="J550" t="s">
        <v>53</v>
      </c>
      <c r="K550">
        <v>4</v>
      </c>
      <c r="L550">
        <v>9541</v>
      </c>
      <c r="M550">
        <v>20</v>
      </c>
      <c r="N550">
        <v>7632.8</v>
      </c>
      <c r="O550">
        <v>5495.62</v>
      </c>
      <c r="P550">
        <v>462</v>
      </c>
      <c r="Q550">
        <v>36488.82</v>
      </c>
      <c r="R550" t="s">
        <v>45</v>
      </c>
      <c r="S550" t="s">
        <v>34</v>
      </c>
      <c r="T550" t="s">
        <v>35</v>
      </c>
      <c r="U550" t="s">
        <v>36</v>
      </c>
      <c r="V550" t="s">
        <v>37</v>
      </c>
      <c r="W550">
        <v>10</v>
      </c>
      <c r="X550" t="s">
        <v>47</v>
      </c>
      <c r="Y550">
        <v>3</v>
      </c>
      <c r="Z550" t="s">
        <v>58</v>
      </c>
    </row>
    <row r="551" spans="1:26" x14ac:dyDescent="0.35">
      <c r="A551" t="s">
        <v>1056</v>
      </c>
      <c r="B551" s="2">
        <v>46113</v>
      </c>
      <c r="C551" t="s">
        <v>241</v>
      </c>
      <c r="D551" t="s">
        <v>28</v>
      </c>
      <c r="E551" t="s">
        <v>43</v>
      </c>
      <c r="F551">
        <v>23</v>
      </c>
      <c r="G551" t="s">
        <v>90</v>
      </c>
      <c r="H551" t="s">
        <v>31</v>
      </c>
      <c r="I551" t="s">
        <v>90</v>
      </c>
      <c r="J551" t="s">
        <v>201</v>
      </c>
      <c r="K551">
        <v>2</v>
      </c>
      <c r="L551">
        <v>37411</v>
      </c>
      <c r="M551">
        <v>15</v>
      </c>
      <c r="N551">
        <v>11223.3</v>
      </c>
      <c r="O551">
        <v>11447.77</v>
      </c>
      <c r="P551">
        <v>407</v>
      </c>
      <c r="Q551">
        <v>75453.47</v>
      </c>
      <c r="R551" t="s">
        <v>33</v>
      </c>
      <c r="S551" t="s">
        <v>34</v>
      </c>
      <c r="T551" t="s">
        <v>103</v>
      </c>
      <c r="U551" t="s">
        <v>103</v>
      </c>
      <c r="V551" t="s">
        <v>57</v>
      </c>
      <c r="W551">
        <v>1</v>
      </c>
      <c r="X551" t="s">
        <v>38</v>
      </c>
      <c r="Y551">
        <v>3</v>
      </c>
      <c r="Z551" t="s">
        <v>39</v>
      </c>
    </row>
    <row r="552" spans="1:26" x14ac:dyDescent="0.35">
      <c r="A552" t="s">
        <v>1057</v>
      </c>
      <c r="B552" s="2">
        <v>45885</v>
      </c>
      <c r="C552" t="s">
        <v>1058</v>
      </c>
      <c r="D552" t="s">
        <v>80</v>
      </c>
      <c r="E552" t="s">
        <v>43</v>
      </c>
      <c r="F552">
        <v>35</v>
      </c>
      <c r="G552" t="s">
        <v>139</v>
      </c>
      <c r="H552" t="s">
        <v>31</v>
      </c>
      <c r="I552" t="s">
        <v>139</v>
      </c>
      <c r="J552" t="s">
        <v>125</v>
      </c>
      <c r="K552">
        <v>3</v>
      </c>
      <c r="L552">
        <v>20654</v>
      </c>
      <c r="M552">
        <v>10</v>
      </c>
      <c r="N552">
        <v>6196.2</v>
      </c>
      <c r="O552">
        <v>10037.84</v>
      </c>
      <c r="P552">
        <v>467</v>
      </c>
      <c r="Q552">
        <v>66270.64</v>
      </c>
      <c r="R552" t="s">
        <v>45</v>
      </c>
      <c r="S552" t="s">
        <v>63</v>
      </c>
      <c r="T552" t="s">
        <v>84</v>
      </c>
      <c r="U552" t="s">
        <v>85</v>
      </c>
      <c r="V552" t="s">
        <v>86</v>
      </c>
      <c r="W552">
        <v>2</v>
      </c>
      <c r="X552" t="s">
        <v>47</v>
      </c>
      <c r="Y552">
        <v>4</v>
      </c>
      <c r="Z552" t="s">
        <v>91</v>
      </c>
    </row>
    <row r="553" spans="1:26" x14ac:dyDescent="0.35">
      <c r="A553" t="s">
        <v>1059</v>
      </c>
      <c r="B553" s="2">
        <v>45804</v>
      </c>
      <c r="C553" t="s">
        <v>1060</v>
      </c>
      <c r="D553" t="s">
        <v>111</v>
      </c>
      <c r="E553" t="s">
        <v>43</v>
      </c>
      <c r="F553">
        <v>55</v>
      </c>
      <c r="G553" t="s">
        <v>74</v>
      </c>
      <c r="H553" t="s">
        <v>31</v>
      </c>
      <c r="I553" t="s">
        <v>74</v>
      </c>
      <c r="J553" t="s">
        <v>75</v>
      </c>
      <c r="K553">
        <v>1</v>
      </c>
      <c r="L553">
        <v>20050</v>
      </c>
      <c r="M553">
        <v>5</v>
      </c>
      <c r="N553">
        <v>1002.5</v>
      </c>
      <c r="O553">
        <v>3428.55</v>
      </c>
      <c r="P553">
        <v>205</v>
      </c>
      <c r="Q553">
        <v>22681.05</v>
      </c>
      <c r="R553" t="s">
        <v>54</v>
      </c>
      <c r="S553" t="s">
        <v>34</v>
      </c>
      <c r="T553" t="s">
        <v>76</v>
      </c>
      <c r="U553" t="s">
        <v>77</v>
      </c>
      <c r="V553" t="s">
        <v>57</v>
      </c>
      <c r="W553">
        <v>5</v>
      </c>
      <c r="X553" t="s">
        <v>47</v>
      </c>
      <c r="Y553">
        <v>2</v>
      </c>
      <c r="Z553" t="s">
        <v>91</v>
      </c>
    </row>
    <row r="554" spans="1:26" x14ac:dyDescent="0.35">
      <c r="A554" t="s">
        <v>1061</v>
      </c>
      <c r="B554" s="2">
        <v>45813</v>
      </c>
      <c r="C554" t="s">
        <v>609</v>
      </c>
      <c r="D554" t="s">
        <v>73</v>
      </c>
      <c r="E554" t="s">
        <v>43</v>
      </c>
      <c r="F554">
        <v>60</v>
      </c>
      <c r="G554" t="s">
        <v>90</v>
      </c>
      <c r="H554" t="s">
        <v>31</v>
      </c>
      <c r="I554" t="s">
        <v>90</v>
      </c>
      <c r="J554" t="s">
        <v>75</v>
      </c>
      <c r="K554">
        <v>5</v>
      </c>
      <c r="L554">
        <v>26702</v>
      </c>
      <c r="M554">
        <v>0</v>
      </c>
      <c r="N554">
        <v>0</v>
      </c>
      <c r="O554">
        <v>24031.8</v>
      </c>
      <c r="P554">
        <v>215</v>
      </c>
      <c r="Q554">
        <v>157756.79999999999</v>
      </c>
      <c r="R554" t="s">
        <v>54</v>
      </c>
      <c r="S554" t="s">
        <v>63</v>
      </c>
      <c r="T554" t="s">
        <v>35</v>
      </c>
      <c r="U554" t="s">
        <v>36</v>
      </c>
      <c r="V554" t="s">
        <v>37</v>
      </c>
      <c r="W554">
        <v>4</v>
      </c>
      <c r="X554" t="s">
        <v>47</v>
      </c>
      <c r="Y554">
        <v>4</v>
      </c>
      <c r="Z554" t="s">
        <v>47</v>
      </c>
    </row>
    <row r="555" spans="1:26" x14ac:dyDescent="0.35">
      <c r="A555" t="s">
        <v>1062</v>
      </c>
      <c r="B555" s="2">
        <v>45829</v>
      </c>
      <c r="C555" t="s">
        <v>1063</v>
      </c>
      <c r="D555" t="s">
        <v>89</v>
      </c>
      <c r="E555" t="s">
        <v>43</v>
      </c>
      <c r="F555">
        <v>38</v>
      </c>
      <c r="G555" t="s">
        <v>90</v>
      </c>
      <c r="H555" t="s">
        <v>31</v>
      </c>
      <c r="I555" t="s">
        <v>90</v>
      </c>
      <c r="J555" t="s">
        <v>53</v>
      </c>
      <c r="K555">
        <v>1</v>
      </c>
      <c r="L555">
        <v>49429</v>
      </c>
      <c r="M555">
        <v>0</v>
      </c>
      <c r="N555">
        <v>0</v>
      </c>
      <c r="O555">
        <v>8897.2199999999993</v>
      </c>
      <c r="P555">
        <v>491</v>
      </c>
      <c r="Q555">
        <v>58817.22</v>
      </c>
      <c r="R555" t="s">
        <v>54</v>
      </c>
      <c r="S555" t="s">
        <v>63</v>
      </c>
      <c r="T555" t="s">
        <v>70</v>
      </c>
      <c r="U555" t="s">
        <v>56</v>
      </c>
      <c r="V555" t="s">
        <v>57</v>
      </c>
      <c r="W555">
        <v>5</v>
      </c>
      <c r="X555" t="s">
        <v>47</v>
      </c>
      <c r="Y555">
        <v>2</v>
      </c>
      <c r="Z555" t="s">
        <v>58</v>
      </c>
    </row>
    <row r="556" spans="1:26" x14ac:dyDescent="0.35">
      <c r="A556" t="s">
        <v>1064</v>
      </c>
      <c r="B556" s="2">
        <v>46106</v>
      </c>
      <c r="C556" t="s">
        <v>1065</v>
      </c>
      <c r="D556" t="s">
        <v>108</v>
      </c>
      <c r="E556" t="s">
        <v>29</v>
      </c>
      <c r="F556">
        <v>20</v>
      </c>
      <c r="G556" t="s">
        <v>44</v>
      </c>
      <c r="H556" t="s">
        <v>31</v>
      </c>
      <c r="I556" t="s">
        <v>44</v>
      </c>
      <c r="J556" t="s">
        <v>125</v>
      </c>
      <c r="K556">
        <v>5</v>
      </c>
      <c r="L556">
        <v>5569</v>
      </c>
      <c r="M556">
        <v>10</v>
      </c>
      <c r="N556">
        <v>2784.5</v>
      </c>
      <c r="O556">
        <v>4510.8900000000003</v>
      </c>
      <c r="P556">
        <v>202</v>
      </c>
      <c r="Q556">
        <v>29773.39</v>
      </c>
      <c r="R556" t="s">
        <v>54</v>
      </c>
      <c r="S556" t="s">
        <v>63</v>
      </c>
      <c r="T556" t="s">
        <v>70</v>
      </c>
      <c r="U556" t="s">
        <v>56</v>
      </c>
      <c r="V556" t="s">
        <v>57</v>
      </c>
      <c r="W556">
        <v>1</v>
      </c>
      <c r="X556" t="s">
        <v>47</v>
      </c>
      <c r="Y556">
        <v>3</v>
      </c>
      <c r="Z556" t="s">
        <v>39</v>
      </c>
    </row>
    <row r="557" spans="1:26" x14ac:dyDescent="0.35">
      <c r="A557" t="s">
        <v>1066</v>
      </c>
      <c r="B557" s="2">
        <v>46009</v>
      </c>
      <c r="C557" t="s">
        <v>1067</v>
      </c>
      <c r="D557" t="s">
        <v>42</v>
      </c>
      <c r="E557" t="s">
        <v>29</v>
      </c>
      <c r="F557">
        <v>19</v>
      </c>
      <c r="G557" t="s">
        <v>44</v>
      </c>
      <c r="H557" t="s">
        <v>31</v>
      </c>
      <c r="I557" t="s">
        <v>44</v>
      </c>
      <c r="J557" t="s">
        <v>112</v>
      </c>
      <c r="K557">
        <v>1</v>
      </c>
      <c r="L557">
        <v>4090</v>
      </c>
      <c r="M557">
        <v>0</v>
      </c>
      <c r="N557">
        <v>0</v>
      </c>
      <c r="O557">
        <v>736.2</v>
      </c>
      <c r="P557">
        <v>158</v>
      </c>
      <c r="Q557">
        <v>4984.2</v>
      </c>
      <c r="R557" t="s">
        <v>45</v>
      </c>
      <c r="S557" t="s">
        <v>34</v>
      </c>
      <c r="T557" t="s">
        <v>76</v>
      </c>
      <c r="U557" t="s">
        <v>77</v>
      </c>
      <c r="V557" t="s">
        <v>57</v>
      </c>
      <c r="W557">
        <v>1</v>
      </c>
      <c r="X557" t="s">
        <v>38</v>
      </c>
      <c r="Y557">
        <v>2</v>
      </c>
      <c r="Z557" t="s">
        <v>91</v>
      </c>
    </row>
    <row r="558" spans="1:26" x14ac:dyDescent="0.35">
      <c r="A558" t="s">
        <v>1068</v>
      </c>
      <c r="B558" s="2">
        <v>46099</v>
      </c>
      <c r="C558" t="s">
        <v>1069</v>
      </c>
      <c r="D558" t="s">
        <v>66</v>
      </c>
      <c r="E558" t="s">
        <v>29</v>
      </c>
      <c r="F558">
        <v>41</v>
      </c>
      <c r="G558" t="s">
        <v>99</v>
      </c>
      <c r="H558" t="s">
        <v>52</v>
      </c>
      <c r="I558" t="s">
        <v>99</v>
      </c>
      <c r="J558" t="s">
        <v>62</v>
      </c>
      <c r="K558">
        <v>2</v>
      </c>
      <c r="L558">
        <v>36676</v>
      </c>
      <c r="M558">
        <v>10</v>
      </c>
      <c r="N558">
        <v>7335.2</v>
      </c>
      <c r="O558">
        <v>11883.02</v>
      </c>
      <c r="P558">
        <v>71</v>
      </c>
      <c r="Q558">
        <v>77970.820000000007</v>
      </c>
      <c r="R558" t="s">
        <v>45</v>
      </c>
      <c r="S558" t="s">
        <v>34</v>
      </c>
      <c r="T558" t="s">
        <v>55</v>
      </c>
      <c r="U558" t="s">
        <v>56</v>
      </c>
      <c r="V558" t="s">
        <v>57</v>
      </c>
      <c r="W558">
        <v>2</v>
      </c>
      <c r="X558" t="s">
        <v>47</v>
      </c>
      <c r="Y558">
        <v>4</v>
      </c>
      <c r="Z558" t="s">
        <v>91</v>
      </c>
    </row>
    <row r="559" spans="1:26" x14ac:dyDescent="0.35">
      <c r="A559" t="s">
        <v>1070</v>
      </c>
      <c r="B559" s="2">
        <v>45901</v>
      </c>
      <c r="C559" t="s">
        <v>913</v>
      </c>
      <c r="D559" t="s">
        <v>66</v>
      </c>
      <c r="E559" t="s">
        <v>29</v>
      </c>
      <c r="F559">
        <v>36</v>
      </c>
      <c r="G559" t="s">
        <v>90</v>
      </c>
      <c r="H559" t="s">
        <v>31</v>
      </c>
      <c r="I559" t="s">
        <v>90</v>
      </c>
      <c r="J559" t="s">
        <v>201</v>
      </c>
      <c r="K559">
        <v>3</v>
      </c>
      <c r="L559">
        <v>7820</v>
      </c>
      <c r="M559">
        <v>5</v>
      </c>
      <c r="N559">
        <v>1173</v>
      </c>
      <c r="O559">
        <v>4011.66</v>
      </c>
      <c r="P559">
        <v>161</v>
      </c>
      <c r="Q559">
        <v>26459.66</v>
      </c>
      <c r="R559" t="s">
        <v>33</v>
      </c>
      <c r="S559" t="s">
        <v>63</v>
      </c>
      <c r="T559" t="s">
        <v>55</v>
      </c>
      <c r="U559" t="s">
        <v>56</v>
      </c>
      <c r="V559" t="s">
        <v>57</v>
      </c>
      <c r="W559">
        <v>7</v>
      </c>
      <c r="X559" t="s">
        <v>38</v>
      </c>
      <c r="Y559">
        <v>5</v>
      </c>
      <c r="Z559" t="s">
        <v>47</v>
      </c>
    </row>
    <row r="560" spans="1:26" x14ac:dyDescent="0.35">
      <c r="A560" t="s">
        <v>1071</v>
      </c>
      <c r="B560" s="2">
        <v>45778</v>
      </c>
      <c r="C560" t="s">
        <v>674</v>
      </c>
      <c r="D560" t="s">
        <v>61</v>
      </c>
      <c r="E560" t="s">
        <v>43</v>
      </c>
      <c r="F560">
        <v>55</v>
      </c>
      <c r="G560" t="s">
        <v>99</v>
      </c>
      <c r="H560" t="s">
        <v>52</v>
      </c>
      <c r="I560" t="s">
        <v>99</v>
      </c>
      <c r="J560" t="s">
        <v>53</v>
      </c>
      <c r="K560">
        <v>2</v>
      </c>
      <c r="L560">
        <v>13342</v>
      </c>
      <c r="M560">
        <v>0</v>
      </c>
      <c r="N560">
        <v>0</v>
      </c>
      <c r="O560">
        <v>4803.12</v>
      </c>
      <c r="P560">
        <v>174</v>
      </c>
      <c r="Q560">
        <v>31661.119999999999</v>
      </c>
      <c r="R560" t="s">
        <v>45</v>
      </c>
      <c r="S560" t="s">
        <v>34</v>
      </c>
      <c r="T560" t="s">
        <v>84</v>
      </c>
      <c r="U560" t="s">
        <v>85</v>
      </c>
      <c r="V560" t="s">
        <v>86</v>
      </c>
      <c r="W560">
        <v>4</v>
      </c>
      <c r="X560" t="s">
        <v>38</v>
      </c>
      <c r="Y560">
        <v>5</v>
      </c>
      <c r="Z560" t="s">
        <v>58</v>
      </c>
    </row>
    <row r="561" spans="1:26" x14ac:dyDescent="0.35">
      <c r="A561" t="s">
        <v>1072</v>
      </c>
      <c r="B561" s="2">
        <v>46075</v>
      </c>
      <c r="C561" t="s">
        <v>631</v>
      </c>
      <c r="D561" t="s">
        <v>28</v>
      </c>
      <c r="E561" t="s">
        <v>43</v>
      </c>
      <c r="F561">
        <v>60</v>
      </c>
      <c r="G561" t="s">
        <v>99</v>
      </c>
      <c r="H561" t="s">
        <v>52</v>
      </c>
      <c r="I561" t="s">
        <v>99</v>
      </c>
      <c r="J561" t="s">
        <v>32</v>
      </c>
      <c r="K561">
        <v>1</v>
      </c>
      <c r="L561">
        <v>22384</v>
      </c>
      <c r="M561">
        <v>0</v>
      </c>
      <c r="N561">
        <v>0</v>
      </c>
      <c r="O561">
        <v>4029.12</v>
      </c>
      <c r="P561">
        <v>175</v>
      </c>
      <c r="Q561">
        <v>26588.12</v>
      </c>
      <c r="R561" t="s">
        <v>33</v>
      </c>
      <c r="S561" t="s">
        <v>63</v>
      </c>
      <c r="T561" t="s">
        <v>103</v>
      </c>
      <c r="U561" t="s">
        <v>103</v>
      </c>
      <c r="V561" t="s">
        <v>57</v>
      </c>
      <c r="W561">
        <v>2</v>
      </c>
      <c r="X561" t="s">
        <v>47</v>
      </c>
      <c r="Y561">
        <v>2</v>
      </c>
      <c r="Z561" t="s">
        <v>47</v>
      </c>
    </row>
    <row r="562" spans="1:26" x14ac:dyDescent="0.35">
      <c r="A562" t="s">
        <v>1073</v>
      </c>
      <c r="B562" s="2">
        <v>45937</v>
      </c>
      <c r="C562" t="s">
        <v>1074</v>
      </c>
      <c r="D562" t="s">
        <v>66</v>
      </c>
      <c r="E562" t="s">
        <v>43</v>
      </c>
      <c r="F562">
        <v>45</v>
      </c>
      <c r="G562" t="s">
        <v>44</v>
      </c>
      <c r="H562" t="s">
        <v>31</v>
      </c>
      <c r="I562" t="s">
        <v>44</v>
      </c>
      <c r="J562" t="s">
        <v>201</v>
      </c>
      <c r="K562">
        <v>2</v>
      </c>
      <c r="L562">
        <v>22350</v>
      </c>
      <c r="M562">
        <v>0</v>
      </c>
      <c r="N562">
        <v>0</v>
      </c>
      <c r="O562">
        <v>8046</v>
      </c>
      <c r="P562">
        <v>119</v>
      </c>
      <c r="Q562">
        <v>52865</v>
      </c>
      <c r="R562" t="s">
        <v>54</v>
      </c>
      <c r="S562" t="s">
        <v>34</v>
      </c>
      <c r="T562" t="s">
        <v>76</v>
      </c>
      <c r="U562" t="s">
        <v>77</v>
      </c>
      <c r="V562" t="s">
        <v>57</v>
      </c>
      <c r="W562">
        <v>9</v>
      </c>
      <c r="X562" t="s">
        <v>47</v>
      </c>
      <c r="Y562">
        <v>3</v>
      </c>
      <c r="Z562" t="s">
        <v>58</v>
      </c>
    </row>
    <row r="563" spans="1:26" x14ac:dyDescent="0.35">
      <c r="A563" t="s">
        <v>1075</v>
      </c>
      <c r="B563" s="2">
        <v>45860</v>
      </c>
      <c r="C563" t="s">
        <v>156</v>
      </c>
      <c r="D563" t="s">
        <v>50</v>
      </c>
      <c r="E563" t="s">
        <v>43</v>
      </c>
      <c r="F563">
        <v>36</v>
      </c>
      <c r="G563" t="s">
        <v>44</v>
      </c>
      <c r="H563" t="s">
        <v>31</v>
      </c>
      <c r="I563" t="s">
        <v>44</v>
      </c>
      <c r="J563" t="s">
        <v>62</v>
      </c>
      <c r="K563">
        <v>1</v>
      </c>
      <c r="L563">
        <v>30336</v>
      </c>
      <c r="M563">
        <v>5</v>
      </c>
      <c r="N563">
        <v>1516.8</v>
      </c>
      <c r="O563">
        <v>5187.46</v>
      </c>
      <c r="P563">
        <v>83</v>
      </c>
      <c r="Q563">
        <v>34089.660000000003</v>
      </c>
      <c r="R563" t="s">
        <v>33</v>
      </c>
      <c r="S563" t="s">
        <v>34</v>
      </c>
      <c r="T563" t="s">
        <v>103</v>
      </c>
      <c r="U563" t="s">
        <v>103</v>
      </c>
      <c r="V563" t="s">
        <v>57</v>
      </c>
      <c r="W563">
        <v>9</v>
      </c>
      <c r="X563" t="s">
        <v>38</v>
      </c>
      <c r="Y563">
        <v>4</v>
      </c>
      <c r="Z563" t="s">
        <v>39</v>
      </c>
    </row>
    <row r="564" spans="1:26" x14ac:dyDescent="0.35">
      <c r="A564" t="s">
        <v>1076</v>
      </c>
      <c r="B564" s="2">
        <v>45872</v>
      </c>
      <c r="C564" t="s">
        <v>1077</v>
      </c>
      <c r="D564" t="s">
        <v>50</v>
      </c>
      <c r="E564" t="s">
        <v>29</v>
      </c>
      <c r="F564">
        <v>47</v>
      </c>
      <c r="G564" t="s">
        <v>94</v>
      </c>
      <c r="H564" t="s">
        <v>31</v>
      </c>
      <c r="I564" t="s">
        <v>94</v>
      </c>
      <c r="J564" t="s">
        <v>75</v>
      </c>
      <c r="K564">
        <v>5</v>
      </c>
      <c r="L564">
        <v>14793</v>
      </c>
      <c r="M564">
        <v>10</v>
      </c>
      <c r="N564">
        <v>7396.5</v>
      </c>
      <c r="O564">
        <v>11982.33</v>
      </c>
      <c r="P564">
        <v>384</v>
      </c>
      <c r="Q564">
        <v>78934.83</v>
      </c>
      <c r="R564" t="s">
        <v>83</v>
      </c>
      <c r="S564" t="s">
        <v>34</v>
      </c>
      <c r="T564" t="s">
        <v>103</v>
      </c>
      <c r="U564" t="s">
        <v>103</v>
      </c>
      <c r="V564" t="s">
        <v>57</v>
      </c>
      <c r="W564">
        <v>10</v>
      </c>
      <c r="X564" t="s">
        <v>47</v>
      </c>
      <c r="Y564">
        <v>3</v>
      </c>
      <c r="Z564" t="s">
        <v>91</v>
      </c>
    </row>
    <row r="565" spans="1:26" x14ac:dyDescent="0.35">
      <c r="A565" t="s">
        <v>1078</v>
      </c>
      <c r="B565" s="2">
        <v>45791</v>
      </c>
      <c r="C565" t="s">
        <v>1079</v>
      </c>
      <c r="D565" t="s">
        <v>42</v>
      </c>
      <c r="E565" t="s">
        <v>29</v>
      </c>
      <c r="F565">
        <v>33</v>
      </c>
      <c r="G565" t="s">
        <v>74</v>
      </c>
      <c r="H565" t="s">
        <v>31</v>
      </c>
      <c r="I565" t="s">
        <v>74</v>
      </c>
      <c r="J565" t="s">
        <v>112</v>
      </c>
      <c r="K565">
        <v>3</v>
      </c>
      <c r="L565">
        <v>38101</v>
      </c>
      <c r="M565">
        <v>10</v>
      </c>
      <c r="N565">
        <v>11430.3</v>
      </c>
      <c r="O565">
        <v>18517.09</v>
      </c>
      <c r="P565">
        <v>123</v>
      </c>
      <c r="Q565">
        <v>121512.79</v>
      </c>
      <c r="R565" t="s">
        <v>83</v>
      </c>
      <c r="S565" t="s">
        <v>63</v>
      </c>
      <c r="T565" t="s">
        <v>95</v>
      </c>
      <c r="U565" t="s">
        <v>96</v>
      </c>
      <c r="V565" t="s">
        <v>57</v>
      </c>
      <c r="W565">
        <v>4</v>
      </c>
      <c r="X565" t="s">
        <v>38</v>
      </c>
      <c r="Y565">
        <v>1</v>
      </c>
      <c r="Z565" t="s">
        <v>91</v>
      </c>
    </row>
    <row r="566" spans="1:26" x14ac:dyDescent="0.35">
      <c r="A566" t="s">
        <v>1080</v>
      </c>
      <c r="B566" s="2">
        <v>45951</v>
      </c>
      <c r="C566" t="s">
        <v>200</v>
      </c>
      <c r="D566" t="s">
        <v>89</v>
      </c>
      <c r="E566" t="s">
        <v>29</v>
      </c>
      <c r="F566">
        <v>27</v>
      </c>
      <c r="G566" t="s">
        <v>67</v>
      </c>
      <c r="H566" t="s">
        <v>68</v>
      </c>
      <c r="I566" t="s">
        <v>67</v>
      </c>
      <c r="J566" t="s">
        <v>62</v>
      </c>
      <c r="K566">
        <v>2</v>
      </c>
      <c r="L566">
        <v>20386</v>
      </c>
      <c r="M566">
        <v>20</v>
      </c>
      <c r="N566">
        <v>8154.4</v>
      </c>
      <c r="O566">
        <v>5871.17</v>
      </c>
      <c r="P566">
        <v>48</v>
      </c>
      <c r="Q566">
        <v>38536.769999999997</v>
      </c>
      <c r="R566" t="s">
        <v>83</v>
      </c>
      <c r="S566" t="s">
        <v>63</v>
      </c>
      <c r="T566" t="s">
        <v>46</v>
      </c>
      <c r="U566" t="s">
        <v>36</v>
      </c>
      <c r="V566" t="s">
        <v>37</v>
      </c>
      <c r="W566">
        <v>10</v>
      </c>
      <c r="X566" t="s">
        <v>38</v>
      </c>
      <c r="Y566">
        <v>1</v>
      </c>
      <c r="Z566" t="s">
        <v>91</v>
      </c>
    </row>
    <row r="567" spans="1:26" x14ac:dyDescent="0.35">
      <c r="A567" t="s">
        <v>1081</v>
      </c>
      <c r="B567" s="2">
        <v>46066</v>
      </c>
      <c r="C567" t="s">
        <v>266</v>
      </c>
      <c r="D567" t="s">
        <v>73</v>
      </c>
      <c r="E567" t="s">
        <v>29</v>
      </c>
      <c r="F567">
        <v>28</v>
      </c>
      <c r="G567" t="s">
        <v>90</v>
      </c>
      <c r="H567" t="s">
        <v>31</v>
      </c>
      <c r="I567" t="s">
        <v>90</v>
      </c>
      <c r="J567" t="s">
        <v>32</v>
      </c>
      <c r="K567">
        <v>2</v>
      </c>
      <c r="L567">
        <v>12947</v>
      </c>
      <c r="M567">
        <v>10</v>
      </c>
      <c r="N567">
        <v>2589.4</v>
      </c>
      <c r="O567">
        <v>4194.83</v>
      </c>
      <c r="P567">
        <v>401</v>
      </c>
      <c r="Q567">
        <v>27900.43</v>
      </c>
      <c r="R567" t="s">
        <v>54</v>
      </c>
      <c r="S567" t="s">
        <v>34</v>
      </c>
      <c r="T567" t="s">
        <v>46</v>
      </c>
      <c r="U567" t="s">
        <v>36</v>
      </c>
      <c r="V567" t="s">
        <v>37</v>
      </c>
      <c r="W567">
        <v>1</v>
      </c>
      <c r="X567" t="s">
        <v>47</v>
      </c>
      <c r="Y567">
        <v>1</v>
      </c>
      <c r="Z567" t="s">
        <v>58</v>
      </c>
    </row>
    <row r="568" spans="1:26" x14ac:dyDescent="0.35">
      <c r="A568" t="s">
        <v>1082</v>
      </c>
      <c r="B568" s="2">
        <v>45993</v>
      </c>
      <c r="C568" t="s">
        <v>1083</v>
      </c>
      <c r="D568" t="s">
        <v>28</v>
      </c>
      <c r="E568" t="s">
        <v>43</v>
      </c>
      <c r="F568">
        <v>29</v>
      </c>
      <c r="G568" t="s">
        <v>67</v>
      </c>
      <c r="H568" t="s">
        <v>68</v>
      </c>
      <c r="I568" t="s">
        <v>67</v>
      </c>
      <c r="J568" t="s">
        <v>125</v>
      </c>
      <c r="K568">
        <v>1</v>
      </c>
      <c r="L568">
        <v>45669</v>
      </c>
      <c r="M568">
        <v>20</v>
      </c>
      <c r="N568">
        <v>9133.7999999999993</v>
      </c>
      <c r="O568">
        <v>6576.34</v>
      </c>
      <c r="P568">
        <v>84</v>
      </c>
      <c r="Q568">
        <v>43195.54</v>
      </c>
      <c r="R568" t="s">
        <v>83</v>
      </c>
      <c r="S568" t="s">
        <v>34</v>
      </c>
      <c r="T568" t="s">
        <v>103</v>
      </c>
      <c r="U568" t="s">
        <v>103</v>
      </c>
      <c r="V568" t="s">
        <v>57</v>
      </c>
      <c r="W568">
        <v>9</v>
      </c>
      <c r="X568" t="s">
        <v>47</v>
      </c>
      <c r="Y568">
        <v>1</v>
      </c>
      <c r="Z568" t="s">
        <v>58</v>
      </c>
    </row>
    <row r="569" spans="1:26" x14ac:dyDescent="0.35">
      <c r="A569" t="s">
        <v>1084</v>
      </c>
      <c r="B569" s="2">
        <v>45923</v>
      </c>
      <c r="C569" t="s">
        <v>1085</v>
      </c>
      <c r="D569" t="s">
        <v>66</v>
      </c>
      <c r="E569" t="s">
        <v>29</v>
      </c>
      <c r="F569">
        <v>27</v>
      </c>
      <c r="G569" t="s">
        <v>44</v>
      </c>
      <c r="H569" t="s">
        <v>31</v>
      </c>
      <c r="I569" t="s">
        <v>44</v>
      </c>
      <c r="J569" t="s">
        <v>150</v>
      </c>
      <c r="K569">
        <v>5</v>
      </c>
      <c r="L569">
        <v>32363</v>
      </c>
      <c r="M569">
        <v>15</v>
      </c>
      <c r="N569">
        <v>24272.25</v>
      </c>
      <c r="O569">
        <v>24757.69</v>
      </c>
      <c r="P569">
        <v>55</v>
      </c>
      <c r="Q569">
        <v>162355.45000000001</v>
      </c>
      <c r="R569" t="s">
        <v>33</v>
      </c>
      <c r="S569" t="s">
        <v>63</v>
      </c>
      <c r="T569" t="s">
        <v>103</v>
      </c>
      <c r="U569" t="s">
        <v>103</v>
      </c>
      <c r="V569" t="s">
        <v>57</v>
      </c>
      <c r="W569">
        <v>4</v>
      </c>
      <c r="X569" t="s">
        <v>47</v>
      </c>
      <c r="Y569">
        <v>3</v>
      </c>
      <c r="Z569" t="s">
        <v>39</v>
      </c>
    </row>
    <row r="570" spans="1:26" x14ac:dyDescent="0.35">
      <c r="A570" t="s">
        <v>1086</v>
      </c>
      <c r="B570" s="2">
        <v>45902</v>
      </c>
      <c r="C570" t="s">
        <v>1087</v>
      </c>
      <c r="D570" t="s">
        <v>108</v>
      </c>
      <c r="E570" t="s">
        <v>29</v>
      </c>
      <c r="F570">
        <v>18</v>
      </c>
      <c r="G570" t="s">
        <v>90</v>
      </c>
      <c r="H570" t="s">
        <v>31</v>
      </c>
      <c r="I570" t="s">
        <v>90</v>
      </c>
      <c r="J570" t="s">
        <v>201</v>
      </c>
      <c r="K570">
        <v>2</v>
      </c>
      <c r="L570">
        <v>26083</v>
      </c>
      <c r="M570">
        <v>5</v>
      </c>
      <c r="N570">
        <v>2608.3000000000002</v>
      </c>
      <c r="O570">
        <v>8920.39</v>
      </c>
      <c r="P570">
        <v>148</v>
      </c>
      <c r="Q570">
        <v>58626.09</v>
      </c>
      <c r="R570" t="s">
        <v>45</v>
      </c>
      <c r="S570" t="s">
        <v>34</v>
      </c>
      <c r="T570" t="s">
        <v>95</v>
      </c>
      <c r="U570" t="s">
        <v>96</v>
      </c>
      <c r="V570" t="s">
        <v>57</v>
      </c>
      <c r="W570">
        <v>4</v>
      </c>
      <c r="X570" t="s">
        <v>38</v>
      </c>
      <c r="Y570">
        <v>2</v>
      </c>
      <c r="Z570" t="s">
        <v>39</v>
      </c>
    </row>
    <row r="571" spans="1:26" x14ac:dyDescent="0.35">
      <c r="A571" t="s">
        <v>1088</v>
      </c>
      <c r="B571" s="2">
        <v>46113</v>
      </c>
      <c r="C571" t="s">
        <v>491</v>
      </c>
      <c r="D571" t="s">
        <v>42</v>
      </c>
      <c r="E571" t="s">
        <v>43</v>
      </c>
      <c r="F571">
        <v>28</v>
      </c>
      <c r="G571" t="s">
        <v>90</v>
      </c>
      <c r="H571" t="s">
        <v>31</v>
      </c>
      <c r="I571" t="s">
        <v>90</v>
      </c>
      <c r="J571" t="s">
        <v>112</v>
      </c>
      <c r="K571">
        <v>4</v>
      </c>
      <c r="L571">
        <v>18529</v>
      </c>
      <c r="M571">
        <v>20</v>
      </c>
      <c r="N571">
        <v>14823.2</v>
      </c>
      <c r="O571">
        <v>10672.7</v>
      </c>
      <c r="P571">
        <v>326</v>
      </c>
      <c r="Q571">
        <v>70291.5</v>
      </c>
      <c r="R571" t="s">
        <v>33</v>
      </c>
      <c r="S571" t="s">
        <v>63</v>
      </c>
      <c r="T571" t="s">
        <v>84</v>
      </c>
      <c r="U571" t="s">
        <v>85</v>
      </c>
      <c r="V571" t="s">
        <v>86</v>
      </c>
      <c r="W571">
        <v>10</v>
      </c>
      <c r="X571" t="s">
        <v>38</v>
      </c>
      <c r="Y571">
        <v>4</v>
      </c>
      <c r="Z571" t="s">
        <v>91</v>
      </c>
    </row>
    <row r="572" spans="1:26" x14ac:dyDescent="0.35">
      <c r="A572" t="s">
        <v>1089</v>
      </c>
      <c r="B572" s="2">
        <v>46038</v>
      </c>
      <c r="C572" t="s">
        <v>540</v>
      </c>
      <c r="D572" t="s">
        <v>73</v>
      </c>
      <c r="E572" t="s">
        <v>29</v>
      </c>
      <c r="F572">
        <v>22</v>
      </c>
      <c r="G572" t="s">
        <v>44</v>
      </c>
      <c r="H572" t="s">
        <v>31</v>
      </c>
      <c r="I572" t="s">
        <v>44</v>
      </c>
      <c r="J572" t="s">
        <v>32</v>
      </c>
      <c r="K572">
        <v>5</v>
      </c>
      <c r="L572">
        <v>48092</v>
      </c>
      <c r="M572">
        <v>0</v>
      </c>
      <c r="N572">
        <v>0</v>
      </c>
      <c r="O572">
        <v>43282.8</v>
      </c>
      <c r="P572">
        <v>210</v>
      </c>
      <c r="Q572">
        <v>283952.8</v>
      </c>
      <c r="R572" t="s">
        <v>54</v>
      </c>
      <c r="S572" t="s">
        <v>34</v>
      </c>
      <c r="T572" t="s">
        <v>95</v>
      </c>
      <c r="U572" t="s">
        <v>96</v>
      </c>
      <c r="V572" t="s">
        <v>57</v>
      </c>
      <c r="W572">
        <v>3</v>
      </c>
      <c r="X572" t="s">
        <v>38</v>
      </c>
      <c r="Y572">
        <v>1</v>
      </c>
      <c r="Z572" t="s">
        <v>47</v>
      </c>
    </row>
    <row r="573" spans="1:26" x14ac:dyDescent="0.35">
      <c r="A573" t="s">
        <v>1090</v>
      </c>
      <c r="B573" s="2">
        <v>45975</v>
      </c>
      <c r="C573" t="s">
        <v>1017</v>
      </c>
      <c r="D573" t="s">
        <v>111</v>
      </c>
      <c r="E573" t="s">
        <v>43</v>
      </c>
      <c r="F573">
        <v>28</v>
      </c>
      <c r="G573" t="s">
        <v>51</v>
      </c>
      <c r="H573" t="s">
        <v>52</v>
      </c>
      <c r="I573" t="s">
        <v>51</v>
      </c>
      <c r="J573" t="s">
        <v>102</v>
      </c>
      <c r="K573">
        <v>1</v>
      </c>
      <c r="L573">
        <v>46450</v>
      </c>
      <c r="M573">
        <v>10</v>
      </c>
      <c r="N573">
        <v>4645</v>
      </c>
      <c r="O573">
        <v>7524.9</v>
      </c>
      <c r="P573">
        <v>11</v>
      </c>
      <c r="Q573">
        <v>49340.9</v>
      </c>
      <c r="R573" t="s">
        <v>54</v>
      </c>
      <c r="S573" t="s">
        <v>34</v>
      </c>
      <c r="T573" t="s">
        <v>84</v>
      </c>
      <c r="U573" t="s">
        <v>85</v>
      </c>
      <c r="V573" t="s">
        <v>86</v>
      </c>
      <c r="W573">
        <v>8</v>
      </c>
      <c r="X573" t="s">
        <v>38</v>
      </c>
      <c r="Y573">
        <v>5</v>
      </c>
      <c r="Z573" t="s">
        <v>39</v>
      </c>
    </row>
    <row r="574" spans="1:26" x14ac:dyDescent="0.35">
      <c r="A574" t="s">
        <v>1091</v>
      </c>
      <c r="B574" s="2">
        <v>46041</v>
      </c>
      <c r="C574" t="s">
        <v>523</v>
      </c>
      <c r="D574" t="s">
        <v>108</v>
      </c>
      <c r="E574" t="s">
        <v>43</v>
      </c>
      <c r="F574">
        <v>19</v>
      </c>
      <c r="G574" t="s">
        <v>44</v>
      </c>
      <c r="H574" t="s">
        <v>31</v>
      </c>
      <c r="I574" t="s">
        <v>44</v>
      </c>
      <c r="J574" t="s">
        <v>53</v>
      </c>
      <c r="K574">
        <v>2</v>
      </c>
      <c r="L574">
        <v>7461</v>
      </c>
      <c r="M574">
        <v>5</v>
      </c>
      <c r="N574">
        <v>746.1</v>
      </c>
      <c r="O574">
        <v>2551.66</v>
      </c>
      <c r="P574">
        <v>462</v>
      </c>
      <c r="Q574">
        <v>17189.560000000001</v>
      </c>
      <c r="R574" t="s">
        <v>54</v>
      </c>
      <c r="S574" t="s">
        <v>63</v>
      </c>
      <c r="T574" t="s">
        <v>84</v>
      </c>
      <c r="U574" t="s">
        <v>85</v>
      </c>
      <c r="V574" t="s">
        <v>86</v>
      </c>
      <c r="W574">
        <v>4</v>
      </c>
      <c r="X574" t="s">
        <v>47</v>
      </c>
      <c r="Y574">
        <v>5</v>
      </c>
      <c r="Z574" t="s">
        <v>91</v>
      </c>
    </row>
    <row r="575" spans="1:26" x14ac:dyDescent="0.35">
      <c r="A575" t="s">
        <v>1092</v>
      </c>
      <c r="B575" s="2">
        <v>45764</v>
      </c>
      <c r="C575" t="s">
        <v>257</v>
      </c>
      <c r="D575" t="s">
        <v>89</v>
      </c>
      <c r="E575" t="s">
        <v>29</v>
      </c>
      <c r="F575">
        <v>26</v>
      </c>
      <c r="G575" t="s">
        <v>94</v>
      </c>
      <c r="H575" t="s">
        <v>31</v>
      </c>
      <c r="I575" t="s">
        <v>94</v>
      </c>
      <c r="J575" t="s">
        <v>201</v>
      </c>
      <c r="K575">
        <v>4</v>
      </c>
      <c r="L575">
        <v>34693</v>
      </c>
      <c r="M575">
        <v>20</v>
      </c>
      <c r="N575">
        <v>27754.400000000001</v>
      </c>
      <c r="O575">
        <v>19983.169999999998</v>
      </c>
      <c r="P575">
        <v>92</v>
      </c>
      <c r="Q575">
        <v>131092.76999999999</v>
      </c>
      <c r="R575" t="s">
        <v>83</v>
      </c>
      <c r="S575" t="s">
        <v>34</v>
      </c>
      <c r="T575" t="s">
        <v>35</v>
      </c>
      <c r="U575" t="s">
        <v>36</v>
      </c>
      <c r="V575" t="s">
        <v>37</v>
      </c>
      <c r="W575">
        <v>6</v>
      </c>
      <c r="X575" t="s">
        <v>47</v>
      </c>
      <c r="Y575">
        <v>3</v>
      </c>
      <c r="Z575" t="s">
        <v>91</v>
      </c>
    </row>
    <row r="576" spans="1:26" x14ac:dyDescent="0.35">
      <c r="A576" t="s">
        <v>1093</v>
      </c>
      <c r="B576" s="2">
        <v>45875</v>
      </c>
      <c r="C576" t="s">
        <v>314</v>
      </c>
      <c r="D576" t="s">
        <v>50</v>
      </c>
      <c r="E576" t="s">
        <v>43</v>
      </c>
      <c r="F576">
        <v>29</v>
      </c>
      <c r="G576" t="s">
        <v>90</v>
      </c>
      <c r="H576" t="s">
        <v>31</v>
      </c>
      <c r="I576" t="s">
        <v>90</v>
      </c>
      <c r="J576" t="s">
        <v>112</v>
      </c>
      <c r="K576">
        <v>1</v>
      </c>
      <c r="L576">
        <v>32825</v>
      </c>
      <c r="M576">
        <v>10</v>
      </c>
      <c r="N576">
        <v>3282.5</v>
      </c>
      <c r="O576">
        <v>5317.65</v>
      </c>
      <c r="P576">
        <v>116</v>
      </c>
      <c r="Q576">
        <v>34976.15</v>
      </c>
      <c r="R576" t="s">
        <v>45</v>
      </c>
      <c r="S576" t="s">
        <v>63</v>
      </c>
      <c r="T576" t="s">
        <v>103</v>
      </c>
      <c r="U576" t="s">
        <v>103</v>
      </c>
      <c r="V576" t="s">
        <v>57</v>
      </c>
      <c r="W576">
        <v>7</v>
      </c>
      <c r="X576" t="s">
        <v>47</v>
      </c>
      <c r="Y576">
        <v>4</v>
      </c>
      <c r="Z576" t="s">
        <v>39</v>
      </c>
    </row>
    <row r="577" spans="1:26" x14ac:dyDescent="0.35">
      <c r="A577" t="s">
        <v>1094</v>
      </c>
      <c r="B577" s="2">
        <v>45786</v>
      </c>
      <c r="C577" t="s">
        <v>808</v>
      </c>
      <c r="D577" t="s">
        <v>42</v>
      </c>
      <c r="E577" t="s">
        <v>29</v>
      </c>
      <c r="F577">
        <v>33</v>
      </c>
      <c r="G577" t="s">
        <v>44</v>
      </c>
      <c r="H577" t="s">
        <v>31</v>
      </c>
      <c r="I577" t="s">
        <v>44</v>
      </c>
      <c r="J577" t="s">
        <v>112</v>
      </c>
      <c r="K577">
        <v>3</v>
      </c>
      <c r="L577">
        <v>10600</v>
      </c>
      <c r="M577">
        <v>20</v>
      </c>
      <c r="N577">
        <v>6360</v>
      </c>
      <c r="O577">
        <v>4579.2</v>
      </c>
      <c r="P577">
        <v>129</v>
      </c>
      <c r="Q577">
        <v>30148.2</v>
      </c>
      <c r="R577" t="s">
        <v>83</v>
      </c>
      <c r="S577" t="s">
        <v>34</v>
      </c>
      <c r="T577" t="s">
        <v>55</v>
      </c>
      <c r="U577" t="s">
        <v>56</v>
      </c>
      <c r="V577" t="s">
        <v>57</v>
      </c>
      <c r="W577">
        <v>10</v>
      </c>
      <c r="X577" t="s">
        <v>47</v>
      </c>
      <c r="Y577">
        <v>2</v>
      </c>
      <c r="Z577" t="s">
        <v>91</v>
      </c>
    </row>
    <row r="578" spans="1:26" x14ac:dyDescent="0.35">
      <c r="A578" t="s">
        <v>1095</v>
      </c>
      <c r="B578" s="2">
        <v>46008</v>
      </c>
      <c r="C578" t="s">
        <v>160</v>
      </c>
      <c r="D578" t="s">
        <v>61</v>
      </c>
      <c r="E578" t="s">
        <v>29</v>
      </c>
      <c r="F578">
        <v>50</v>
      </c>
      <c r="G578" t="s">
        <v>67</v>
      </c>
      <c r="H578" t="s">
        <v>68</v>
      </c>
      <c r="I578" t="s">
        <v>67</v>
      </c>
      <c r="J578" t="s">
        <v>53</v>
      </c>
      <c r="K578">
        <v>3</v>
      </c>
      <c r="L578">
        <v>36848</v>
      </c>
      <c r="M578">
        <v>5</v>
      </c>
      <c r="N578">
        <v>5527.2</v>
      </c>
      <c r="O578">
        <v>18903.02</v>
      </c>
      <c r="P578">
        <v>368</v>
      </c>
      <c r="Q578">
        <v>124287.82</v>
      </c>
      <c r="R578" t="s">
        <v>45</v>
      </c>
      <c r="S578" t="s">
        <v>63</v>
      </c>
      <c r="T578" t="s">
        <v>55</v>
      </c>
      <c r="U578" t="s">
        <v>56</v>
      </c>
      <c r="V578" t="s">
        <v>57</v>
      </c>
      <c r="W578">
        <v>3</v>
      </c>
      <c r="X578" t="s">
        <v>38</v>
      </c>
      <c r="Y578">
        <v>1</v>
      </c>
      <c r="Z578" t="s">
        <v>58</v>
      </c>
    </row>
    <row r="579" spans="1:26" x14ac:dyDescent="0.35">
      <c r="A579" t="s">
        <v>1096</v>
      </c>
      <c r="B579" s="2">
        <v>45936</v>
      </c>
      <c r="C579" t="s">
        <v>1097</v>
      </c>
      <c r="D579" t="s">
        <v>80</v>
      </c>
      <c r="E579" t="s">
        <v>43</v>
      </c>
      <c r="F579">
        <v>32</v>
      </c>
      <c r="G579" t="s">
        <v>67</v>
      </c>
      <c r="H579" t="s">
        <v>68</v>
      </c>
      <c r="I579" t="s">
        <v>67</v>
      </c>
      <c r="J579" t="s">
        <v>112</v>
      </c>
      <c r="K579">
        <v>3</v>
      </c>
      <c r="L579">
        <v>35709</v>
      </c>
      <c r="M579">
        <v>0</v>
      </c>
      <c r="N579">
        <v>0</v>
      </c>
      <c r="O579">
        <v>19282.86</v>
      </c>
      <c r="P579">
        <v>36</v>
      </c>
      <c r="Q579">
        <v>126445.86</v>
      </c>
      <c r="R579" t="s">
        <v>33</v>
      </c>
      <c r="S579" t="s">
        <v>34</v>
      </c>
      <c r="T579" t="s">
        <v>103</v>
      </c>
      <c r="U579" t="s">
        <v>103</v>
      </c>
      <c r="V579" t="s">
        <v>57</v>
      </c>
      <c r="W579">
        <v>7</v>
      </c>
      <c r="X579" t="s">
        <v>38</v>
      </c>
      <c r="Y579">
        <v>4</v>
      </c>
      <c r="Z579" t="s">
        <v>91</v>
      </c>
    </row>
    <row r="580" spans="1:26" x14ac:dyDescent="0.35">
      <c r="A580" t="s">
        <v>1098</v>
      </c>
      <c r="B580" s="2">
        <v>46070</v>
      </c>
      <c r="C580" t="s">
        <v>713</v>
      </c>
      <c r="D580" t="s">
        <v>61</v>
      </c>
      <c r="E580" t="s">
        <v>43</v>
      </c>
      <c r="F580">
        <v>27</v>
      </c>
      <c r="G580" t="s">
        <v>90</v>
      </c>
      <c r="H580" t="s">
        <v>31</v>
      </c>
      <c r="I580" t="s">
        <v>90</v>
      </c>
      <c r="J580" t="s">
        <v>125</v>
      </c>
      <c r="K580">
        <v>4</v>
      </c>
      <c r="L580">
        <v>20644</v>
      </c>
      <c r="M580">
        <v>5</v>
      </c>
      <c r="N580">
        <v>4128.8</v>
      </c>
      <c r="O580">
        <v>14120.5</v>
      </c>
      <c r="P580">
        <v>344</v>
      </c>
      <c r="Q580">
        <v>92911.7</v>
      </c>
      <c r="R580" t="s">
        <v>83</v>
      </c>
      <c r="S580" t="s">
        <v>63</v>
      </c>
      <c r="T580" t="s">
        <v>70</v>
      </c>
      <c r="U580" t="s">
        <v>56</v>
      </c>
      <c r="V580" t="s">
        <v>57</v>
      </c>
      <c r="W580">
        <v>6</v>
      </c>
      <c r="X580" t="s">
        <v>38</v>
      </c>
      <c r="Y580">
        <v>3</v>
      </c>
      <c r="Z580" t="s">
        <v>91</v>
      </c>
    </row>
    <row r="581" spans="1:26" x14ac:dyDescent="0.35">
      <c r="A581" t="s">
        <v>1099</v>
      </c>
      <c r="B581" s="2">
        <v>46005</v>
      </c>
      <c r="C581" t="s">
        <v>1100</v>
      </c>
      <c r="D581" t="s">
        <v>42</v>
      </c>
      <c r="E581" t="s">
        <v>43</v>
      </c>
      <c r="F581">
        <v>40</v>
      </c>
      <c r="G581" t="s">
        <v>30</v>
      </c>
      <c r="H581" t="s">
        <v>31</v>
      </c>
      <c r="I581" t="s">
        <v>30</v>
      </c>
      <c r="J581" t="s">
        <v>150</v>
      </c>
      <c r="K581">
        <v>2</v>
      </c>
      <c r="L581">
        <v>6782</v>
      </c>
      <c r="M581">
        <v>10</v>
      </c>
      <c r="N581">
        <v>1356.4</v>
      </c>
      <c r="O581">
        <v>2197.37</v>
      </c>
      <c r="P581">
        <v>59</v>
      </c>
      <c r="Q581">
        <v>14463.97</v>
      </c>
      <c r="R581" t="s">
        <v>83</v>
      </c>
      <c r="S581" t="s">
        <v>34</v>
      </c>
      <c r="T581" t="s">
        <v>95</v>
      </c>
      <c r="U581" t="s">
        <v>96</v>
      </c>
      <c r="V581" t="s">
        <v>57</v>
      </c>
      <c r="W581">
        <v>2</v>
      </c>
      <c r="X581" t="s">
        <v>38</v>
      </c>
      <c r="Y581">
        <v>1</v>
      </c>
      <c r="Z581" t="s">
        <v>39</v>
      </c>
    </row>
    <row r="582" spans="1:26" x14ac:dyDescent="0.35">
      <c r="A582" t="s">
        <v>1101</v>
      </c>
      <c r="B582" s="2">
        <v>46105</v>
      </c>
      <c r="C582" t="s">
        <v>1102</v>
      </c>
      <c r="D582" t="s">
        <v>42</v>
      </c>
      <c r="E582" t="s">
        <v>43</v>
      </c>
      <c r="F582">
        <v>33</v>
      </c>
      <c r="G582" t="s">
        <v>99</v>
      </c>
      <c r="H582" t="s">
        <v>52</v>
      </c>
      <c r="I582" t="s">
        <v>99</v>
      </c>
      <c r="J582" t="s">
        <v>125</v>
      </c>
      <c r="K582">
        <v>3</v>
      </c>
      <c r="L582">
        <v>30995</v>
      </c>
      <c r="M582">
        <v>5</v>
      </c>
      <c r="N582">
        <v>4649.25</v>
      </c>
      <c r="O582">
        <v>15900.43</v>
      </c>
      <c r="P582">
        <v>207</v>
      </c>
      <c r="Q582">
        <v>104443.18</v>
      </c>
      <c r="R582" t="s">
        <v>45</v>
      </c>
      <c r="S582" t="s">
        <v>63</v>
      </c>
      <c r="T582" t="s">
        <v>55</v>
      </c>
      <c r="U582" t="s">
        <v>56</v>
      </c>
      <c r="V582" t="s">
        <v>57</v>
      </c>
      <c r="W582">
        <v>6</v>
      </c>
      <c r="X582" t="s">
        <v>38</v>
      </c>
      <c r="Y582">
        <v>5</v>
      </c>
      <c r="Z582" t="s">
        <v>91</v>
      </c>
    </row>
    <row r="583" spans="1:26" x14ac:dyDescent="0.35">
      <c r="A583" t="s">
        <v>1103</v>
      </c>
      <c r="B583" s="2">
        <v>45929</v>
      </c>
      <c r="C583" t="s">
        <v>1104</v>
      </c>
      <c r="D583" t="s">
        <v>61</v>
      </c>
      <c r="E583" t="s">
        <v>43</v>
      </c>
      <c r="F583">
        <v>19</v>
      </c>
      <c r="G583" t="s">
        <v>44</v>
      </c>
      <c r="H583" t="s">
        <v>31</v>
      </c>
      <c r="I583" t="s">
        <v>44</v>
      </c>
      <c r="J583" t="s">
        <v>102</v>
      </c>
      <c r="K583">
        <v>1</v>
      </c>
      <c r="L583">
        <v>31065</v>
      </c>
      <c r="M583">
        <v>20</v>
      </c>
      <c r="N583">
        <v>6213</v>
      </c>
      <c r="O583">
        <v>4473.3599999999997</v>
      </c>
      <c r="P583">
        <v>485</v>
      </c>
      <c r="Q583">
        <v>29810.36</v>
      </c>
      <c r="R583" t="s">
        <v>45</v>
      </c>
      <c r="S583" t="s">
        <v>63</v>
      </c>
      <c r="T583" t="s">
        <v>70</v>
      </c>
      <c r="U583" t="s">
        <v>56</v>
      </c>
      <c r="V583" t="s">
        <v>57</v>
      </c>
      <c r="W583">
        <v>8</v>
      </c>
      <c r="X583" t="s">
        <v>47</v>
      </c>
      <c r="Y583">
        <v>4</v>
      </c>
      <c r="Z583" t="s">
        <v>39</v>
      </c>
    </row>
    <row r="584" spans="1:26" x14ac:dyDescent="0.35">
      <c r="A584" t="s">
        <v>1105</v>
      </c>
      <c r="B584" s="2">
        <v>45797</v>
      </c>
      <c r="C584" t="s">
        <v>625</v>
      </c>
      <c r="D584" t="s">
        <v>50</v>
      </c>
      <c r="E584" t="s">
        <v>43</v>
      </c>
      <c r="F584">
        <v>23</v>
      </c>
      <c r="G584" t="s">
        <v>51</v>
      </c>
      <c r="H584" t="s">
        <v>52</v>
      </c>
      <c r="I584" t="s">
        <v>51</v>
      </c>
      <c r="J584" t="s">
        <v>112</v>
      </c>
      <c r="K584">
        <v>4</v>
      </c>
      <c r="L584">
        <v>25638</v>
      </c>
      <c r="M584">
        <v>5</v>
      </c>
      <c r="N584">
        <v>5127.6000000000004</v>
      </c>
      <c r="O584">
        <v>17536.39</v>
      </c>
      <c r="P584">
        <v>105</v>
      </c>
      <c r="Q584">
        <v>115065.79</v>
      </c>
      <c r="R584" t="s">
        <v>33</v>
      </c>
      <c r="S584" t="s">
        <v>63</v>
      </c>
      <c r="T584" t="s">
        <v>70</v>
      </c>
      <c r="U584" t="s">
        <v>56</v>
      </c>
      <c r="V584" t="s">
        <v>57</v>
      </c>
      <c r="W584">
        <v>6</v>
      </c>
      <c r="X584" t="s">
        <v>38</v>
      </c>
      <c r="Y584">
        <v>5</v>
      </c>
      <c r="Z584" t="s">
        <v>91</v>
      </c>
    </row>
    <row r="585" spans="1:26" x14ac:dyDescent="0.35">
      <c r="A585" t="s">
        <v>1106</v>
      </c>
      <c r="B585" s="2">
        <v>45758</v>
      </c>
      <c r="C585" t="s">
        <v>944</v>
      </c>
      <c r="D585" t="s">
        <v>42</v>
      </c>
      <c r="E585" t="s">
        <v>43</v>
      </c>
      <c r="F585">
        <v>44</v>
      </c>
      <c r="G585" t="s">
        <v>51</v>
      </c>
      <c r="H585" t="s">
        <v>52</v>
      </c>
      <c r="I585" t="s">
        <v>51</v>
      </c>
      <c r="J585" t="s">
        <v>201</v>
      </c>
      <c r="K585">
        <v>3</v>
      </c>
      <c r="L585">
        <v>36997</v>
      </c>
      <c r="M585">
        <v>20</v>
      </c>
      <c r="N585">
        <v>22198.2</v>
      </c>
      <c r="O585">
        <v>15982.7</v>
      </c>
      <c r="P585">
        <v>276</v>
      </c>
      <c r="Q585">
        <v>105051.5</v>
      </c>
      <c r="R585" t="s">
        <v>33</v>
      </c>
      <c r="S585" t="s">
        <v>63</v>
      </c>
      <c r="T585" t="s">
        <v>95</v>
      </c>
      <c r="U585" t="s">
        <v>96</v>
      </c>
      <c r="V585" t="s">
        <v>57</v>
      </c>
      <c r="W585">
        <v>7</v>
      </c>
      <c r="X585" t="s">
        <v>47</v>
      </c>
      <c r="Y585">
        <v>2</v>
      </c>
      <c r="Z585" t="s">
        <v>47</v>
      </c>
    </row>
    <row r="586" spans="1:26" x14ac:dyDescent="0.35">
      <c r="A586" t="s">
        <v>1107</v>
      </c>
      <c r="B586" s="2">
        <v>46066</v>
      </c>
      <c r="C586" t="s">
        <v>266</v>
      </c>
      <c r="D586" t="s">
        <v>61</v>
      </c>
      <c r="E586" t="s">
        <v>29</v>
      </c>
      <c r="F586">
        <v>57</v>
      </c>
      <c r="G586" t="s">
        <v>99</v>
      </c>
      <c r="H586" t="s">
        <v>52</v>
      </c>
      <c r="I586" t="s">
        <v>99</v>
      </c>
      <c r="J586" t="s">
        <v>125</v>
      </c>
      <c r="K586">
        <v>2</v>
      </c>
      <c r="L586">
        <v>22302</v>
      </c>
      <c r="M586">
        <v>0</v>
      </c>
      <c r="N586">
        <v>0</v>
      </c>
      <c r="O586">
        <v>8028.72</v>
      </c>
      <c r="P586">
        <v>137</v>
      </c>
      <c r="Q586">
        <v>52769.72</v>
      </c>
      <c r="R586" t="s">
        <v>83</v>
      </c>
      <c r="S586" t="s">
        <v>34</v>
      </c>
      <c r="T586" t="s">
        <v>95</v>
      </c>
      <c r="U586" t="s">
        <v>96</v>
      </c>
      <c r="V586" t="s">
        <v>57</v>
      </c>
      <c r="W586">
        <v>9</v>
      </c>
      <c r="X586" t="s">
        <v>47</v>
      </c>
      <c r="Y586">
        <v>2</v>
      </c>
      <c r="Z586" t="s">
        <v>58</v>
      </c>
    </row>
    <row r="587" spans="1:26" x14ac:dyDescent="0.35">
      <c r="A587" t="s">
        <v>1108</v>
      </c>
      <c r="B587" s="2">
        <v>45887</v>
      </c>
      <c r="C587" t="s">
        <v>578</v>
      </c>
      <c r="D587" t="s">
        <v>28</v>
      </c>
      <c r="E587" t="s">
        <v>29</v>
      </c>
      <c r="F587">
        <v>54</v>
      </c>
      <c r="G587" t="s">
        <v>99</v>
      </c>
      <c r="H587" t="s">
        <v>52</v>
      </c>
      <c r="I587" t="s">
        <v>99</v>
      </c>
      <c r="J587" t="s">
        <v>69</v>
      </c>
      <c r="K587">
        <v>4</v>
      </c>
      <c r="L587">
        <v>27890</v>
      </c>
      <c r="M587">
        <v>5</v>
      </c>
      <c r="N587">
        <v>5578</v>
      </c>
      <c r="O587">
        <v>19076.759999999998</v>
      </c>
      <c r="P587">
        <v>263</v>
      </c>
      <c r="Q587">
        <v>125321.76</v>
      </c>
      <c r="R587" t="s">
        <v>83</v>
      </c>
      <c r="S587" t="s">
        <v>63</v>
      </c>
      <c r="T587" t="s">
        <v>76</v>
      </c>
      <c r="U587" t="s">
        <v>77</v>
      </c>
      <c r="V587" t="s">
        <v>57</v>
      </c>
      <c r="W587">
        <v>4</v>
      </c>
      <c r="X587" t="s">
        <v>38</v>
      </c>
      <c r="Y587">
        <v>5</v>
      </c>
      <c r="Z587" t="s">
        <v>91</v>
      </c>
    </row>
    <row r="588" spans="1:26" x14ac:dyDescent="0.35">
      <c r="A588" t="s">
        <v>1109</v>
      </c>
      <c r="B588" s="2">
        <v>46092</v>
      </c>
      <c r="C588" t="s">
        <v>1110</v>
      </c>
      <c r="D588" t="s">
        <v>50</v>
      </c>
      <c r="E588" t="s">
        <v>43</v>
      </c>
      <c r="F588">
        <v>43</v>
      </c>
      <c r="G588" t="s">
        <v>99</v>
      </c>
      <c r="H588" t="s">
        <v>52</v>
      </c>
      <c r="I588" t="s">
        <v>99</v>
      </c>
      <c r="J588" t="s">
        <v>53</v>
      </c>
      <c r="K588">
        <v>1</v>
      </c>
      <c r="L588">
        <v>3325</v>
      </c>
      <c r="M588">
        <v>15</v>
      </c>
      <c r="N588">
        <v>498.75</v>
      </c>
      <c r="O588">
        <v>508.72</v>
      </c>
      <c r="P588">
        <v>182</v>
      </c>
      <c r="Q588">
        <v>3516.97</v>
      </c>
      <c r="R588" t="s">
        <v>33</v>
      </c>
      <c r="S588" t="s">
        <v>63</v>
      </c>
      <c r="T588" t="s">
        <v>103</v>
      </c>
      <c r="U588" t="s">
        <v>103</v>
      </c>
      <c r="V588" t="s">
        <v>57</v>
      </c>
      <c r="W588">
        <v>6</v>
      </c>
      <c r="X588" t="s">
        <v>47</v>
      </c>
      <c r="Y588">
        <v>5</v>
      </c>
      <c r="Z588" t="s">
        <v>47</v>
      </c>
    </row>
    <row r="589" spans="1:26" x14ac:dyDescent="0.35">
      <c r="A589" t="s">
        <v>1111</v>
      </c>
      <c r="B589" s="2">
        <v>45841</v>
      </c>
      <c r="C589" t="s">
        <v>629</v>
      </c>
      <c r="D589" t="s">
        <v>73</v>
      </c>
      <c r="E589" t="s">
        <v>43</v>
      </c>
      <c r="F589">
        <v>42</v>
      </c>
      <c r="G589" t="s">
        <v>44</v>
      </c>
      <c r="H589" t="s">
        <v>31</v>
      </c>
      <c r="I589" t="s">
        <v>44</v>
      </c>
      <c r="J589" t="s">
        <v>201</v>
      </c>
      <c r="K589">
        <v>1</v>
      </c>
      <c r="L589">
        <v>46035</v>
      </c>
      <c r="M589">
        <v>0</v>
      </c>
      <c r="N589">
        <v>0</v>
      </c>
      <c r="O589">
        <v>8286.2999999999993</v>
      </c>
      <c r="P589">
        <v>39</v>
      </c>
      <c r="Q589">
        <v>54360.3</v>
      </c>
      <c r="R589" t="s">
        <v>33</v>
      </c>
      <c r="S589" t="s">
        <v>63</v>
      </c>
      <c r="T589" t="s">
        <v>84</v>
      </c>
      <c r="U589" t="s">
        <v>85</v>
      </c>
      <c r="V589" t="s">
        <v>86</v>
      </c>
      <c r="W589">
        <v>2</v>
      </c>
      <c r="X589" t="s">
        <v>38</v>
      </c>
      <c r="Y589">
        <v>2</v>
      </c>
      <c r="Z589" t="s">
        <v>47</v>
      </c>
    </row>
    <row r="590" spans="1:26" x14ac:dyDescent="0.35">
      <c r="A590" t="s">
        <v>1112</v>
      </c>
      <c r="B590" s="2">
        <v>45905</v>
      </c>
      <c r="C590" t="s">
        <v>1113</v>
      </c>
      <c r="D590" t="s">
        <v>89</v>
      </c>
      <c r="E590" t="s">
        <v>43</v>
      </c>
      <c r="F590">
        <v>26</v>
      </c>
      <c r="G590" t="s">
        <v>44</v>
      </c>
      <c r="H590" t="s">
        <v>31</v>
      </c>
      <c r="I590" t="s">
        <v>44</v>
      </c>
      <c r="J590" t="s">
        <v>69</v>
      </c>
      <c r="K590">
        <v>4</v>
      </c>
      <c r="L590">
        <v>43793</v>
      </c>
      <c r="M590">
        <v>0</v>
      </c>
      <c r="N590">
        <v>0</v>
      </c>
      <c r="O590">
        <v>31530.959999999999</v>
      </c>
      <c r="P590">
        <v>187</v>
      </c>
      <c r="Q590">
        <v>206889.96</v>
      </c>
      <c r="R590" t="s">
        <v>33</v>
      </c>
      <c r="S590" t="s">
        <v>63</v>
      </c>
      <c r="T590" t="s">
        <v>103</v>
      </c>
      <c r="U590" t="s">
        <v>103</v>
      </c>
      <c r="V590" t="s">
        <v>57</v>
      </c>
      <c r="W590">
        <v>2</v>
      </c>
      <c r="X590" t="s">
        <v>38</v>
      </c>
      <c r="Y590">
        <v>5</v>
      </c>
      <c r="Z590" t="s">
        <v>47</v>
      </c>
    </row>
    <row r="591" spans="1:26" x14ac:dyDescent="0.35">
      <c r="A591" t="s">
        <v>1114</v>
      </c>
      <c r="B591" s="2">
        <v>45950</v>
      </c>
      <c r="C591" t="s">
        <v>312</v>
      </c>
      <c r="D591" t="s">
        <v>80</v>
      </c>
      <c r="E591" t="s">
        <v>43</v>
      </c>
      <c r="F591">
        <v>51</v>
      </c>
      <c r="G591" t="s">
        <v>51</v>
      </c>
      <c r="H591" t="s">
        <v>52</v>
      </c>
      <c r="I591" t="s">
        <v>51</v>
      </c>
      <c r="J591" t="s">
        <v>75</v>
      </c>
      <c r="K591">
        <v>1</v>
      </c>
      <c r="L591">
        <v>36558</v>
      </c>
      <c r="M591">
        <v>10</v>
      </c>
      <c r="N591">
        <v>3655.8</v>
      </c>
      <c r="O591">
        <v>5922.4</v>
      </c>
      <c r="P591">
        <v>204</v>
      </c>
      <c r="Q591">
        <v>39028.6</v>
      </c>
      <c r="R591" t="s">
        <v>33</v>
      </c>
      <c r="S591" t="s">
        <v>34</v>
      </c>
      <c r="T591" t="s">
        <v>103</v>
      </c>
      <c r="U591" t="s">
        <v>103</v>
      </c>
      <c r="V591" t="s">
        <v>57</v>
      </c>
      <c r="W591">
        <v>10</v>
      </c>
      <c r="X591" t="s">
        <v>47</v>
      </c>
      <c r="Y591">
        <v>2</v>
      </c>
      <c r="Z591" t="s">
        <v>39</v>
      </c>
    </row>
    <row r="592" spans="1:26" x14ac:dyDescent="0.35">
      <c r="A592" t="s">
        <v>1115</v>
      </c>
      <c r="B592" s="2">
        <v>46039</v>
      </c>
      <c r="C592" t="s">
        <v>355</v>
      </c>
      <c r="D592" t="s">
        <v>66</v>
      </c>
      <c r="E592" t="s">
        <v>29</v>
      </c>
      <c r="F592">
        <v>22</v>
      </c>
      <c r="G592" t="s">
        <v>74</v>
      </c>
      <c r="H592" t="s">
        <v>31</v>
      </c>
      <c r="I592" t="s">
        <v>74</v>
      </c>
      <c r="J592" t="s">
        <v>75</v>
      </c>
      <c r="K592">
        <v>1</v>
      </c>
      <c r="L592">
        <v>11976</v>
      </c>
      <c r="M592">
        <v>10</v>
      </c>
      <c r="N592">
        <v>1197.5999999999999</v>
      </c>
      <c r="O592">
        <v>1940.11</v>
      </c>
      <c r="P592">
        <v>188</v>
      </c>
      <c r="Q592">
        <v>12906.51</v>
      </c>
      <c r="R592" t="s">
        <v>83</v>
      </c>
      <c r="S592" t="s">
        <v>63</v>
      </c>
      <c r="T592" t="s">
        <v>46</v>
      </c>
      <c r="U592" t="s">
        <v>36</v>
      </c>
      <c r="V592" t="s">
        <v>37</v>
      </c>
      <c r="W592">
        <v>9</v>
      </c>
      <c r="X592" t="s">
        <v>47</v>
      </c>
      <c r="Y592">
        <v>3</v>
      </c>
      <c r="Z592" t="s">
        <v>91</v>
      </c>
    </row>
    <row r="593" spans="1:26" x14ac:dyDescent="0.35">
      <c r="A593" t="s">
        <v>1116</v>
      </c>
      <c r="B593" s="2">
        <v>45773</v>
      </c>
      <c r="C593" t="s">
        <v>1117</v>
      </c>
      <c r="D593" t="s">
        <v>61</v>
      </c>
      <c r="E593" t="s">
        <v>43</v>
      </c>
      <c r="F593">
        <v>33</v>
      </c>
      <c r="G593" t="s">
        <v>74</v>
      </c>
      <c r="H593" t="s">
        <v>31</v>
      </c>
      <c r="I593" t="s">
        <v>74</v>
      </c>
      <c r="J593" t="s">
        <v>69</v>
      </c>
      <c r="K593">
        <v>2</v>
      </c>
      <c r="L593">
        <v>30404</v>
      </c>
      <c r="M593">
        <v>15</v>
      </c>
      <c r="N593">
        <v>9121.2000000000007</v>
      </c>
      <c r="O593">
        <v>9303.6200000000008</v>
      </c>
      <c r="P593">
        <v>243</v>
      </c>
      <c r="Q593">
        <v>61233.42</v>
      </c>
      <c r="R593" t="s">
        <v>54</v>
      </c>
      <c r="S593" t="s">
        <v>63</v>
      </c>
      <c r="T593" t="s">
        <v>84</v>
      </c>
      <c r="U593" t="s">
        <v>85</v>
      </c>
      <c r="V593" t="s">
        <v>86</v>
      </c>
      <c r="W593">
        <v>6</v>
      </c>
      <c r="X593" t="s">
        <v>47</v>
      </c>
      <c r="Y593">
        <v>2</v>
      </c>
      <c r="Z593" t="s">
        <v>47</v>
      </c>
    </row>
    <row r="594" spans="1:26" x14ac:dyDescent="0.35">
      <c r="A594" t="s">
        <v>1118</v>
      </c>
      <c r="B594" s="2">
        <v>46007</v>
      </c>
      <c r="C594" t="s">
        <v>1065</v>
      </c>
      <c r="D594" t="s">
        <v>111</v>
      </c>
      <c r="E594" t="s">
        <v>43</v>
      </c>
      <c r="F594">
        <v>35</v>
      </c>
      <c r="G594" t="s">
        <v>134</v>
      </c>
      <c r="H594" t="s">
        <v>31</v>
      </c>
      <c r="I594" t="s">
        <v>134</v>
      </c>
      <c r="J594" t="s">
        <v>62</v>
      </c>
      <c r="K594">
        <v>5</v>
      </c>
      <c r="L594">
        <v>19190</v>
      </c>
      <c r="M594">
        <v>15</v>
      </c>
      <c r="N594">
        <v>14392.5</v>
      </c>
      <c r="O594">
        <v>14680.35</v>
      </c>
      <c r="P594">
        <v>285</v>
      </c>
      <c r="Q594">
        <v>96522.85</v>
      </c>
      <c r="R594" t="s">
        <v>54</v>
      </c>
      <c r="S594" t="s">
        <v>63</v>
      </c>
      <c r="T594" t="s">
        <v>84</v>
      </c>
      <c r="U594" t="s">
        <v>85</v>
      </c>
      <c r="V594" t="s">
        <v>86</v>
      </c>
      <c r="W594">
        <v>2</v>
      </c>
      <c r="X594" t="s">
        <v>47</v>
      </c>
      <c r="Y594">
        <v>2</v>
      </c>
      <c r="Z594" t="s">
        <v>58</v>
      </c>
    </row>
    <row r="595" spans="1:26" x14ac:dyDescent="0.35">
      <c r="A595" t="s">
        <v>1119</v>
      </c>
      <c r="B595" s="2">
        <v>45909</v>
      </c>
      <c r="C595" t="s">
        <v>822</v>
      </c>
      <c r="D595" t="s">
        <v>73</v>
      </c>
      <c r="E595" t="s">
        <v>43</v>
      </c>
      <c r="F595">
        <v>44</v>
      </c>
      <c r="G595" t="s">
        <v>90</v>
      </c>
      <c r="H595" t="s">
        <v>31</v>
      </c>
      <c r="I595" t="s">
        <v>90</v>
      </c>
      <c r="J595" t="s">
        <v>150</v>
      </c>
      <c r="K595">
        <v>2</v>
      </c>
      <c r="L595">
        <v>13865</v>
      </c>
      <c r="M595">
        <v>15</v>
      </c>
      <c r="N595">
        <v>4159.5</v>
      </c>
      <c r="O595">
        <v>4242.6899999999996</v>
      </c>
      <c r="P595">
        <v>362</v>
      </c>
      <c r="Q595">
        <v>28175.19</v>
      </c>
      <c r="R595" t="s">
        <v>33</v>
      </c>
      <c r="S595" t="s">
        <v>63</v>
      </c>
      <c r="T595" t="s">
        <v>95</v>
      </c>
      <c r="U595" t="s">
        <v>96</v>
      </c>
      <c r="V595" t="s">
        <v>57</v>
      </c>
      <c r="W595">
        <v>4</v>
      </c>
      <c r="X595" t="s">
        <v>38</v>
      </c>
      <c r="Y595">
        <v>1</v>
      </c>
      <c r="Z595" t="s">
        <v>58</v>
      </c>
    </row>
    <row r="596" spans="1:26" x14ac:dyDescent="0.35">
      <c r="A596" t="s">
        <v>1120</v>
      </c>
      <c r="B596" s="2">
        <v>46058</v>
      </c>
      <c r="C596" t="s">
        <v>392</v>
      </c>
      <c r="D596" t="s">
        <v>80</v>
      </c>
      <c r="E596" t="s">
        <v>43</v>
      </c>
      <c r="F596">
        <v>20</v>
      </c>
      <c r="G596" t="s">
        <v>94</v>
      </c>
      <c r="H596" t="s">
        <v>31</v>
      </c>
      <c r="I596" t="s">
        <v>94</v>
      </c>
      <c r="J596" t="s">
        <v>75</v>
      </c>
      <c r="K596">
        <v>5</v>
      </c>
      <c r="L596">
        <v>45732</v>
      </c>
      <c r="M596">
        <v>20</v>
      </c>
      <c r="N596">
        <v>45732</v>
      </c>
      <c r="O596">
        <v>32927.040000000001</v>
      </c>
      <c r="P596">
        <v>346</v>
      </c>
      <c r="Q596">
        <v>216201.04</v>
      </c>
      <c r="R596" t="s">
        <v>54</v>
      </c>
      <c r="S596" t="s">
        <v>34</v>
      </c>
      <c r="T596" t="s">
        <v>76</v>
      </c>
      <c r="U596" t="s">
        <v>77</v>
      </c>
      <c r="V596" t="s">
        <v>57</v>
      </c>
      <c r="W596">
        <v>6</v>
      </c>
      <c r="X596" t="s">
        <v>38</v>
      </c>
      <c r="Y596">
        <v>5</v>
      </c>
      <c r="Z596" t="s">
        <v>58</v>
      </c>
    </row>
    <row r="597" spans="1:26" x14ac:dyDescent="0.35">
      <c r="A597" t="s">
        <v>1121</v>
      </c>
      <c r="B597" s="2">
        <v>45827</v>
      </c>
      <c r="C597" t="s">
        <v>1122</v>
      </c>
      <c r="D597" t="s">
        <v>80</v>
      </c>
      <c r="E597" t="s">
        <v>29</v>
      </c>
      <c r="F597">
        <v>37</v>
      </c>
      <c r="G597" t="s">
        <v>134</v>
      </c>
      <c r="H597" t="s">
        <v>31</v>
      </c>
      <c r="I597" t="s">
        <v>134</v>
      </c>
      <c r="J597" t="s">
        <v>53</v>
      </c>
      <c r="K597">
        <v>3</v>
      </c>
      <c r="L597">
        <v>13690</v>
      </c>
      <c r="M597">
        <v>0</v>
      </c>
      <c r="N597">
        <v>0</v>
      </c>
      <c r="O597">
        <v>7392.6</v>
      </c>
      <c r="P597">
        <v>496</v>
      </c>
      <c r="Q597">
        <v>48958.6</v>
      </c>
      <c r="R597" t="s">
        <v>33</v>
      </c>
      <c r="S597" t="s">
        <v>34</v>
      </c>
      <c r="T597" t="s">
        <v>55</v>
      </c>
      <c r="U597" t="s">
        <v>56</v>
      </c>
      <c r="V597" t="s">
        <v>57</v>
      </c>
      <c r="W597">
        <v>8</v>
      </c>
      <c r="X597" t="s">
        <v>38</v>
      </c>
      <c r="Y597">
        <v>4</v>
      </c>
      <c r="Z597" t="s">
        <v>91</v>
      </c>
    </row>
    <row r="598" spans="1:26" x14ac:dyDescent="0.35">
      <c r="A598" t="s">
        <v>1123</v>
      </c>
      <c r="B598" s="2">
        <v>46063</v>
      </c>
      <c r="C598" t="s">
        <v>1124</v>
      </c>
      <c r="D598" t="s">
        <v>108</v>
      </c>
      <c r="E598" t="s">
        <v>29</v>
      </c>
      <c r="F598">
        <v>47</v>
      </c>
      <c r="G598" t="s">
        <v>94</v>
      </c>
      <c r="H598" t="s">
        <v>31</v>
      </c>
      <c r="I598" t="s">
        <v>94</v>
      </c>
      <c r="J598" t="s">
        <v>150</v>
      </c>
      <c r="K598">
        <v>5</v>
      </c>
      <c r="L598">
        <v>35073</v>
      </c>
      <c r="M598">
        <v>5</v>
      </c>
      <c r="N598">
        <v>8768.25</v>
      </c>
      <c r="O598">
        <v>29987.41</v>
      </c>
      <c r="P598">
        <v>32</v>
      </c>
      <c r="Q598">
        <v>196616.17</v>
      </c>
      <c r="R598" t="s">
        <v>83</v>
      </c>
      <c r="S598" t="s">
        <v>34</v>
      </c>
      <c r="T598" t="s">
        <v>46</v>
      </c>
      <c r="U598" t="s">
        <v>36</v>
      </c>
      <c r="V598" t="s">
        <v>37</v>
      </c>
      <c r="W598">
        <v>1</v>
      </c>
      <c r="X598" t="s">
        <v>47</v>
      </c>
      <c r="Y598">
        <v>5</v>
      </c>
      <c r="Z598" t="s">
        <v>39</v>
      </c>
    </row>
    <row r="599" spans="1:26" x14ac:dyDescent="0.35">
      <c r="A599" t="s">
        <v>1125</v>
      </c>
      <c r="B599" s="2">
        <v>45910</v>
      </c>
      <c r="C599" t="s">
        <v>980</v>
      </c>
      <c r="D599" t="s">
        <v>50</v>
      </c>
      <c r="E599" t="s">
        <v>29</v>
      </c>
      <c r="F599">
        <v>56</v>
      </c>
      <c r="G599" t="s">
        <v>94</v>
      </c>
      <c r="H599" t="s">
        <v>31</v>
      </c>
      <c r="I599" t="s">
        <v>94</v>
      </c>
      <c r="J599" t="s">
        <v>102</v>
      </c>
      <c r="K599">
        <v>2</v>
      </c>
      <c r="L599">
        <v>24176</v>
      </c>
      <c r="M599">
        <v>20</v>
      </c>
      <c r="N599">
        <v>9670.4</v>
      </c>
      <c r="O599">
        <v>6962.69</v>
      </c>
      <c r="P599">
        <v>241</v>
      </c>
      <c r="Q599">
        <v>45885.29</v>
      </c>
      <c r="R599" t="s">
        <v>33</v>
      </c>
      <c r="S599" t="s">
        <v>34</v>
      </c>
      <c r="T599" t="s">
        <v>84</v>
      </c>
      <c r="U599" t="s">
        <v>85</v>
      </c>
      <c r="V599" t="s">
        <v>86</v>
      </c>
      <c r="W599">
        <v>10</v>
      </c>
      <c r="X599" t="s">
        <v>47</v>
      </c>
      <c r="Y599">
        <v>3</v>
      </c>
      <c r="Z599" t="s">
        <v>91</v>
      </c>
    </row>
    <row r="600" spans="1:26" x14ac:dyDescent="0.35">
      <c r="A600" t="s">
        <v>1126</v>
      </c>
      <c r="B600" s="2">
        <v>45766</v>
      </c>
      <c r="C600" t="s">
        <v>1127</v>
      </c>
      <c r="D600" t="s">
        <v>108</v>
      </c>
      <c r="E600" t="s">
        <v>29</v>
      </c>
      <c r="F600">
        <v>28</v>
      </c>
      <c r="G600" t="s">
        <v>134</v>
      </c>
      <c r="H600" t="s">
        <v>31</v>
      </c>
      <c r="I600" t="s">
        <v>134</v>
      </c>
      <c r="J600" t="s">
        <v>201</v>
      </c>
      <c r="K600">
        <v>4</v>
      </c>
      <c r="L600">
        <v>3776</v>
      </c>
      <c r="M600">
        <v>5</v>
      </c>
      <c r="N600">
        <v>755.2</v>
      </c>
      <c r="O600">
        <v>2582.7800000000002</v>
      </c>
      <c r="P600">
        <v>358</v>
      </c>
      <c r="Q600">
        <v>17289.580000000002</v>
      </c>
      <c r="R600" t="s">
        <v>54</v>
      </c>
      <c r="S600" t="s">
        <v>34</v>
      </c>
      <c r="T600" t="s">
        <v>84</v>
      </c>
      <c r="U600" t="s">
        <v>85</v>
      </c>
      <c r="V600" t="s">
        <v>86</v>
      </c>
      <c r="W600">
        <v>1</v>
      </c>
      <c r="X600" t="s">
        <v>47</v>
      </c>
      <c r="Y600">
        <v>5</v>
      </c>
      <c r="Z600" t="s">
        <v>91</v>
      </c>
    </row>
    <row r="601" spans="1:26" x14ac:dyDescent="0.35">
      <c r="A601" t="s">
        <v>1128</v>
      </c>
      <c r="B601" s="2">
        <v>45892</v>
      </c>
      <c r="C601" t="s">
        <v>1129</v>
      </c>
      <c r="D601" t="s">
        <v>73</v>
      </c>
      <c r="E601" t="s">
        <v>43</v>
      </c>
      <c r="F601">
        <v>48</v>
      </c>
      <c r="G601" t="s">
        <v>90</v>
      </c>
      <c r="H601" t="s">
        <v>31</v>
      </c>
      <c r="I601" t="s">
        <v>90</v>
      </c>
      <c r="J601" t="s">
        <v>69</v>
      </c>
      <c r="K601">
        <v>2</v>
      </c>
      <c r="L601">
        <v>31074</v>
      </c>
      <c r="M601">
        <v>20</v>
      </c>
      <c r="N601">
        <v>12429.6</v>
      </c>
      <c r="O601">
        <v>8949.31</v>
      </c>
      <c r="P601">
        <v>343</v>
      </c>
      <c r="Q601">
        <v>59010.71</v>
      </c>
      <c r="R601" t="s">
        <v>54</v>
      </c>
      <c r="S601" t="s">
        <v>63</v>
      </c>
      <c r="T601" t="s">
        <v>35</v>
      </c>
      <c r="U601" t="s">
        <v>36</v>
      </c>
      <c r="V601" t="s">
        <v>37</v>
      </c>
      <c r="W601">
        <v>7</v>
      </c>
      <c r="X601" t="s">
        <v>47</v>
      </c>
      <c r="Y601">
        <v>4</v>
      </c>
      <c r="Z601" t="s">
        <v>39</v>
      </c>
    </row>
    <row r="602" spans="1:26" x14ac:dyDescent="0.35">
      <c r="A602" t="s">
        <v>1130</v>
      </c>
      <c r="B602" s="2">
        <v>45790</v>
      </c>
      <c r="C602" t="s">
        <v>1131</v>
      </c>
      <c r="D602" t="s">
        <v>108</v>
      </c>
      <c r="E602" t="s">
        <v>43</v>
      </c>
      <c r="F602">
        <v>55</v>
      </c>
      <c r="G602" t="s">
        <v>44</v>
      </c>
      <c r="H602" t="s">
        <v>31</v>
      </c>
      <c r="I602" t="s">
        <v>44</v>
      </c>
      <c r="J602" t="s">
        <v>201</v>
      </c>
      <c r="K602">
        <v>4</v>
      </c>
      <c r="L602">
        <v>34430</v>
      </c>
      <c r="M602">
        <v>20</v>
      </c>
      <c r="N602">
        <v>27544</v>
      </c>
      <c r="O602">
        <v>19831.68</v>
      </c>
      <c r="P602">
        <v>63</v>
      </c>
      <c r="Q602">
        <v>130070.68</v>
      </c>
      <c r="R602" t="s">
        <v>54</v>
      </c>
      <c r="S602" t="s">
        <v>63</v>
      </c>
      <c r="T602" t="s">
        <v>76</v>
      </c>
      <c r="U602" t="s">
        <v>77</v>
      </c>
      <c r="V602" t="s">
        <v>57</v>
      </c>
      <c r="W602">
        <v>1</v>
      </c>
      <c r="X602" t="s">
        <v>47</v>
      </c>
      <c r="Y602">
        <v>2</v>
      </c>
      <c r="Z602" t="s">
        <v>58</v>
      </c>
    </row>
    <row r="603" spans="1:26" x14ac:dyDescent="0.35">
      <c r="A603" t="s">
        <v>1132</v>
      </c>
      <c r="B603" s="2">
        <v>45810</v>
      </c>
      <c r="C603" t="s">
        <v>346</v>
      </c>
      <c r="D603" t="s">
        <v>50</v>
      </c>
      <c r="E603" t="s">
        <v>29</v>
      </c>
      <c r="F603">
        <v>56</v>
      </c>
      <c r="G603" t="s">
        <v>139</v>
      </c>
      <c r="H603" t="s">
        <v>31</v>
      </c>
      <c r="I603" t="s">
        <v>139</v>
      </c>
      <c r="J603" t="s">
        <v>75</v>
      </c>
      <c r="K603">
        <v>2</v>
      </c>
      <c r="L603">
        <v>39830</v>
      </c>
      <c r="M603">
        <v>10</v>
      </c>
      <c r="N603">
        <v>7966</v>
      </c>
      <c r="O603">
        <v>12904.92</v>
      </c>
      <c r="P603">
        <v>432</v>
      </c>
      <c r="Q603">
        <v>85030.92</v>
      </c>
      <c r="R603" t="s">
        <v>45</v>
      </c>
      <c r="S603" t="s">
        <v>63</v>
      </c>
      <c r="T603" t="s">
        <v>55</v>
      </c>
      <c r="U603" t="s">
        <v>56</v>
      </c>
      <c r="V603" t="s">
        <v>57</v>
      </c>
      <c r="W603">
        <v>8</v>
      </c>
      <c r="X603" t="s">
        <v>47</v>
      </c>
      <c r="Y603">
        <v>2</v>
      </c>
      <c r="Z603" t="s">
        <v>47</v>
      </c>
    </row>
    <row r="604" spans="1:26" x14ac:dyDescent="0.35">
      <c r="A604" t="s">
        <v>1133</v>
      </c>
      <c r="B604" s="2">
        <v>45887</v>
      </c>
      <c r="C604" t="s">
        <v>1134</v>
      </c>
      <c r="D604" t="s">
        <v>61</v>
      </c>
      <c r="E604" t="s">
        <v>29</v>
      </c>
      <c r="F604">
        <v>21</v>
      </c>
      <c r="G604" t="s">
        <v>139</v>
      </c>
      <c r="H604" t="s">
        <v>31</v>
      </c>
      <c r="I604" t="s">
        <v>139</v>
      </c>
      <c r="J604" t="s">
        <v>62</v>
      </c>
      <c r="K604">
        <v>2</v>
      </c>
      <c r="L604">
        <v>41119</v>
      </c>
      <c r="M604">
        <v>5</v>
      </c>
      <c r="N604">
        <v>4111.8999999999996</v>
      </c>
      <c r="O604">
        <v>14062.7</v>
      </c>
      <c r="P604">
        <v>355</v>
      </c>
      <c r="Q604">
        <v>92543.8</v>
      </c>
      <c r="R604" t="s">
        <v>33</v>
      </c>
      <c r="S604" t="s">
        <v>34</v>
      </c>
      <c r="T604" t="s">
        <v>103</v>
      </c>
      <c r="U604" t="s">
        <v>103</v>
      </c>
      <c r="V604" t="s">
        <v>57</v>
      </c>
      <c r="W604">
        <v>7</v>
      </c>
      <c r="X604" t="s">
        <v>47</v>
      </c>
      <c r="Y604">
        <v>3</v>
      </c>
      <c r="Z604" t="s">
        <v>39</v>
      </c>
    </row>
    <row r="605" spans="1:26" x14ac:dyDescent="0.35">
      <c r="A605" t="s">
        <v>1135</v>
      </c>
      <c r="B605" s="2">
        <v>46057</v>
      </c>
      <c r="C605" t="s">
        <v>742</v>
      </c>
      <c r="D605" t="s">
        <v>80</v>
      </c>
      <c r="E605" t="s">
        <v>43</v>
      </c>
      <c r="F605">
        <v>27</v>
      </c>
      <c r="G605" t="s">
        <v>90</v>
      </c>
      <c r="H605" t="s">
        <v>31</v>
      </c>
      <c r="I605" t="s">
        <v>90</v>
      </c>
      <c r="J605" t="s">
        <v>112</v>
      </c>
      <c r="K605">
        <v>2</v>
      </c>
      <c r="L605">
        <v>35061</v>
      </c>
      <c r="M605">
        <v>5</v>
      </c>
      <c r="N605">
        <v>3506.1</v>
      </c>
      <c r="O605">
        <v>11990.86</v>
      </c>
      <c r="P605">
        <v>303</v>
      </c>
      <c r="Q605">
        <v>78909.759999999995</v>
      </c>
      <c r="R605" t="s">
        <v>54</v>
      </c>
      <c r="S605" t="s">
        <v>34</v>
      </c>
      <c r="T605" t="s">
        <v>55</v>
      </c>
      <c r="U605" t="s">
        <v>56</v>
      </c>
      <c r="V605" t="s">
        <v>57</v>
      </c>
      <c r="W605">
        <v>6</v>
      </c>
      <c r="X605" t="s">
        <v>38</v>
      </c>
      <c r="Y605">
        <v>1</v>
      </c>
      <c r="Z605" t="s">
        <v>91</v>
      </c>
    </row>
    <row r="606" spans="1:26" x14ac:dyDescent="0.35">
      <c r="A606" t="s">
        <v>1136</v>
      </c>
      <c r="B606" s="2">
        <v>45967</v>
      </c>
      <c r="C606" t="s">
        <v>1137</v>
      </c>
      <c r="D606" t="s">
        <v>89</v>
      </c>
      <c r="E606" t="s">
        <v>43</v>
      </c>
      <c r="F606">
        <v>25</v>
      </c>
      <c r="G606" t="s">
        <v>30</v>
      </c>
      <c r="H606" t="s">
        <v>31</v>
      </c>
      <c r="I606" t="s">
        <v>30</v>
      </c>
      <c r="J606" t="s">
        <v>62</v>
      </c>
      <c r="K606">
        <v>5</v>
      </c>
      <c r="L606">
        <v>13176</v>
      </c>
      <c r="M606">
        <v>20</v>
      </c>
      <c r="N606">
        <v>13176</v>
      </c>
      <c r="O606">
        <v>9486.7199999999993</v>
      </c>
      <c r="P606">
        <v>109</v>
      </c>
      <c r="Q606">
        <v>62299.72</v>
      </c>
      <c r="R606" t="s">
        <v>45</v>
      </c>
      <c r="S606" t="s">
        <v>63</v>
      </c>
      <c r="T606" t="s">
        <v>46</v>
      </c>
      <c r="U606" t="s">
        <v>36</v>
      </c>
      <c r="V606" t="s">
        <v>37</v>
      </c>
      <c r="W606">
        <v>1</v>
      </c>
      <c r="X606" t="s">
        <v>47</v>
      </c>
      <c r="Y606">
        <v>4</v>
      </c>
      <c r="Z606" t="s">
        <v>58</v>
      </c>
    </row>
    <row r="607" spans="1:26" x14ac:dyDescent="0.35">
      <c r="A607" t="s">
        <v>1138</v>
      </c>
      <c r="B607" s="2">
        <v>45865</v>
      </c>
      <c r="C607" t="s">
        <v>1139</v>
      </c>
      <c r="D607" t="s">
        <v>89</v>
      </c>
      <c r="E607" t="s">
        <v>43</v>
      </c>
      <c r="F607">
        <v>42</v>
      </c>
      <c r="G607" t="s">
        <v>99</v>
      </c>
      <c r="H607" t="s">
        <v>52</v>
      </c>
      <c r="I607" t="s">
        <v>99</v>
      </c>
      <c r="J607" t="s">
        <v>62</v>
      </c>
      <c r="K607">
        <v>5</v>
      </c>
      <c r="L607">
        <v>38288</v>
      </c>
      <c r="M607">
        <v>10</v>
      </c>
      <c r="N607">
        <v>19144</v>
      </c>
      <c r="O607">
        <v>31013.279999999999</v>
      </c>
      <c r="P607">
        <v>33</v>
      </c>
      <c r="Q607">
        <v>203342.28</v>
      </c>
      <c r="R607" t="s">
        <v>33</v>
      </c>
      <c r="S607" t="s">
        <v>63</v>
      </c>
      <c r="T607" t="s">
        <v>55</v>
      </c>
      <c r="U607" t="s">
        <v>56</v>
      </c>
      <c r="V607" t="s">
        <v>57</v>
      </c>
      <c r="W607">
        <v>2</v>
      </c>
      <c r="X607" t="s">
        <v>47</v>
      </c>
      <c r="Y607">
        <v>2</v>
      </c>
      <c r="Z607" t="s">
        <v>91</v>
      </c>
    </row>
    <row r="608" spans="1:26" x14ac:dyDescent="0.35">
      <c r="A608" t="s">
        <v>1140</v>
      </c>
      <c r="B608" s="2">
        <v>45829</v>
      </c>
      <c r="C608" t="s">
        <v>695</v>
      </c>
      <c r="D608" t="s">
        <v>80</v>
      </c>
      <c r="E608" t="s">
        <v>29</v>
      </c>
      <c r="F608">
        <v>23</v>
      </c>
      <c r="G608" t="s">
        <v>51</v>
      </c>
      <c r="H608" t="s">
        <v>52</v>
      </c>
      <c r="I608" t="s">
        <v>51</v>
      </c>
      <c r="J608" t="s">
        <v>32</v>
      </c>
      <c r="K608">
        <v>5</v>
      </c>
      <c r="L608">
        <v>34595</v>
      </c>
      <c r="M608">
        <v>0</v>
      </c>
      <c r="N608">
        <v>0</v>
      </c>
      <c r="O608">
        <v>31135.5</v>
      </c>
      <c r="P608">
        <v>278</v>
      </c>
      <c r="Q608">
        <v>204388.5</v>
      </c>
      <c r="R608" t="s">
        <v>45</v>
      </c>
      <c r="S608" t="s">
        <v>34</v>
      </c>
      <c r="T608" t="s">
        <v>55</v>
      </c>
      <c r="U608" t="s">
        <v>56</v>
      </c>
      <c r="V608" t="s">
        <v>57</v>
      </c>
      <c r="W608">
        <v>7</v>
      </c>
      <c r="X608" t="s">
        <v>47</v>
      </c>
      <c r="Y608">
        <v>4</v>
      </c>
      <c r="Z608" t="s">
        <v>58</v>
      </c>
    </row>
    <row r="609" spans="1:26" x14ac:dyDescent="0.35">
      <c r="A609" t="s">
        <v>1141</v>
      </c>
      <c r="B609" s="2">
        <v>45972</v>
      </c>
      <c r="C609" t="s">
        <v>493</v>
      </c>
      <c r="D609" t="s">
        <v>66</v>
      </c>
      <c r="E609" t="s">
        <v>43</v>
      </c>
      <c r="F609">
        <v>45</v>
      </c>
      <c r="G609" t="s">
        <v>94</v>
      </c>
      <c r="H609" t="s">
        <v>31</v>
      </c>
      <c r="I609" t="s">
        <v>94</v>
      </c>
      <c r="J609" t="s">
        <v>201</v>
      </c>
      <c r="K609">
        <v>4</v>
      </c>
      <c r="L609">
        <v>14803</v>
      </c>
      <c r="M609">
        <v>5</v>
      </c>
      <c r="N609">
        <v>2960.6</v>
      </c>
      <c r="O609">
        <v>10125.25</v>
      </c>
      <c r="P609">
        <v>444</v>
      </c>
      <c r="Q609">
        <v>66820.649999999994</v>
      </c>
      <c r="R609" t="s">
        <v>83</v>
      </c>
      <c r="S609" t="s">
        <v>34</v>
      </c>
      <c r="T609" t="s">
        <v>95</v>
      </c>
      <c r="U609" t="s">
        <v>96</v>
      </c>
      <c r="V609" t="s">
        <v>57</v>
      </c>
      <c r="W609">
        <v>1</v>
      </c>
      <c r="X609" t="s">
        <v>38</v>
      </c>
      <c r="Y609">
        <v>4</v>
      </c>
      <c r="Z609" t="s">
        <v>39</v>
      </c>
    </row>
    <row r="610" spans="1:26" x14ac:dyDescent="0.35">
      <c r="A610" t="s">
        <v>1142</v>
      </c>
      <c r="B610" s="2">
        <v>46095</v>
      </c>
      <c r="C610" t="s">
        <v>1017</v>
      </c>
      <c r="D610" t="s">
        <v>89</v>
      </c>
      <c r="E610" t="s">
        <v>43</v>
      </c>
      <c r="F610">
        <v>23</v>
      </c>
      <c r="G610" t="s">
        <v>99</v>
      </c>
      <c r="H610" t="s">
        <v>52</v>
      </c>
      <c r="I610" t="s">
        <v>99</v>
      </c>
      <c r="J610" t="s">
        <v>201</v>
      </c>
      <c r="K610">
        <v>4</v>
      </c>
      <c r="L610">
        <v>46728</v>
      </c>
      <c r="M610">
        <v>20</v>
      </c>
      <c r="N610">
        <v>37382.400000000001</v>
      </c>
      <c r="O610">
        <v>26915.33</v>
      </c>
      <c r="P610">
        <v>488</v>
      </c>
      <c r="Q610">
        <v>176932.93</v>
      </c>
      <c r="R610" t="s">
        <v>33</v>
      </c>
      <c r="S610" t="s">
        <v>63</v>
      </c>
      <c r="T610" t="s">
        <v>46</v>
      </c>
      <c r="U610" t="s">
        <v>36</v>
      </c>
      <c r="V610" t="s">
        <v>37</v>
      </c>
      <c r="W610">
        <v>6</v>
      </c>
      <c r="X610" t="s">
        <v>38</v>
      </c>
      <c r="Y610">
        <v>3</v>
      </c>
      <c r="Z610" t="s">
        <v>91</v>
      </c>
    </row>
    <row r="611" spans="1:26" x14ac:dyDescent="0.35">
      <c r="A611" t="s">
        <v>1143</v>
      </c>
      <c r="B611" s="2">
        <v>46063</v>
      </c>
      <c r="C611" t="s">
        <v>1087</v>
      </c>
      <c r="D611" t="s">
        <v>80</v>
      </c>
      <c r="E611" t="s">
        <v>43</v>
      </c>
      <c r="F611">
        <v>56</v>
      </c>
      <c r="G611" t="s">
        <v>51</v>
      </c>
      <c r="H611" t="s">
        <v>52</v>
      </c>
      <c r="I611" t="s">
        <v>51</v>
      </c>
      <c r="J611" t="s">
        <v>75</v>
      </c>
      <c r="K611">
        <v>1</v>
      </c>
      <c r="L611">
        <v>27870</v>
      </c>
      <c r="M611">
        <v>10</v>
      </c>
      <c r="N611">
        <v>2787</v>
      </c>
      <c r="O611">
        <v>4514.9399999999996</v>
      </c>
      <c r="P611">
        <v>498</v>
      </c>
      <c r="Q611">
        <v>30095.94</v>
      </c>
      <c r="R611" t="s">
        <v>33</v>
      </c>
      <c r="S611" t="s">
        <v>63</v>
      </c>
      <c r="T611" t="s">
        <v>103</v>
      </c>
      <c r="U611" t="s">
        <v>103</v>
      </c>
      <c r="V611" t="s">
        <v>57</v>
      </c>
      <c r="W611">
        <v>8</v>
      </c>
      <c r="X611" t="s">
        <v>47</v>
      </c>
      <c r="Y611">
        <v>5</v>
      </c>
      <c r="Z611" t="s">
        <v>47</v>
      </c>
    </row>
    <row r="612" spans="1:26" x14ac:dyDescent="0.35">
      <c r="A612" t="s">
        <v>1144</v>
      </c>
      <c r="B612" s="2">
        <v>45954</v>
      </c>
      <c r="C612" t="s">
        <v>1003</v>
      </c>
      <c r="D612" t="s">
        <v>111</v>
      </c>
      <c r="E612" t="s">
        <v>43</v>
      </c>
      <c r="F612">
        <v>45</v>
      </c>
      <c r="G612" t="s">
        <v>51</v>
      </c>
      <c r="H612" t="s">
        <v>52</v>
      </c>
      <c r="I612" t="s">
        <v>51</v>
      </c>
      <c r="J612" t="s">
        <v>150</v>
      </c>
      <c r="K612">
        <v>2</v>
      </c>
      <c r="L612">
        <v>19119</v>
      </c>
      <c r="M612">
        <v>20</v>
      </c>
      <c r="N612">
        <v>7647.6</v>
      </c>
      <c r="O612">
        <v>5506.27</v>
      </c>
      <c r="P612">
        <v>309</v>
      </c>
      <c r="Q612">
        <v>36405.67</v>
      </c>
      <c r="R612" t="s">
        <v>33</v>
      </c>
      <c r="S612" t="s">
        <v>63</v>
      </c>
      <c r="T612" t="s">
        <v>76</v>
      </c>
      <c r="U612" t="s">
        <v>77</v>
      </c>
      <c r="V612" t="s">
        <v>57</v>
      </c>
      <c r="W612">
        <v>5</v>
      </c>
      <c r="X612" t="s">
        <v>38</v>
      </c>
      <c r="Y612">
        <v>3</v>
      </c>
      <c r="Z612" t="s">
        <v>91</v>
      </c>
    </row>
    <row r="613" spans="1:26" x14ac:dyDescent="0.35">
      <c r="A613" t="s">
        <v>1145</v>
      </c>
      <c r="B613" s="2">
        <v>45931</v>
      </c>
      <c r="C613" t="s">
        <v>1146</v>
      </c>
      <c r="D613" t="s">
        <v>28</v>
      </c>
      <c r="E613" t="s">
        <v>29</v>
      </c>
      <c r="F613">
        <v>30</v>
      </c>
      <c r="G613" t="s">
        <v>99</v>
      </c>
      <c r="H613" t="s">
        <v>52</v>
      </c>
      <c r="I613" t="s">
        <v>99</v>
      </c>
      <c r="J613" t="s">
        <v>112</v>
      </c>
      <c r="K613">
        <v>5</v>
      </c>
      <c r="L613">
        <v>17738</v>
      </c>
      <c r="M613">
        <v>20</v>
      </c>
      <c r="N613">
        <v>17738</v>
      </c>
      <c r="O613">
        <v>12771.36</v>
      </c>
      <c r="P613">
        <v>196</v>
      </c>
      <c r="Q613">
        <v>83919.360000000001</v>
      </c>
      <c r="R613" t="s">
        <v>83</v>
      </c>
      <c r="S613" t="s">
        <v>34</v>
      </c>
      <c r="T613" t="s">
        <v>46</v>
      </c>
      <c r="U613" t="s">
        <v>36</v>
      </c>
      <c r="V613" t="s">
        <v>37</v>
      </c>
      <c r="W613">
        <v>10</v>
      </c>
      <c r="X613" t="s">
        <v>38</v>
      </c>
      <c r="Y613">
        <v>2</v>
      </c>
      <c r="Z613" t="s">
        <v>58</v>
      </c>
    </row>
    <row r="614" spans="1:26" x14ac:dyDescent="0.35">
      <c r="A614" t="s">
        <v>1147</v>
      </c>
      <c r="B614" s="2">
        <v>45884</v>
      </c>
      <c r="C614" t="s">
        <v>1148</v>
      </c>
      <c r="D614" t="s">
        <v>108</v>
      </c>
      <c r="E614" t="s">
        <v>29</v>
      </c>
      <c r="F614">
        <v>60</v>
      </c>
      <c r="G614" t="s">
        <v>51</v>
      </c>
      <c r="H614" t="s">
        <v>52</v>
      </c>
      <c r="I614" t="s">
        <v>51</v>
      </c>
      <c r="J614" t="s">
        <v>150</v>
      </c>
      <c r="K614">
        <v>5</v>
      </c>
      <c r="L614">
        <v>43569</v>
      </c>
      <c r="M614">
        <v>20</v>
      </c>
      <c r="N614">
        <v>43569</v>
      </c>
      <c r="O614">
        <v>31369.68</v>
      </c>
      <c r="P614">
        <v>221</v>
      </c>
      <c r="Q614">
        <v>205866.68</v>
      </c>
      <c r="R614" t="s">
        <v>54</v>
      </c>
      <c r="S614" t="s">
        <v>63</v>
      </c>
      <c r="T614" t="s">
        <v>76</v>
      </c>
      <c r="U614" t="s">
        <v>77</v>
      </c>
      <c r="V614" t="s">
        <v>57</v>
      </c>
      <c r="W614">
        <v>10</v>
      </c>
      <c r="X614" t="s">
        <v>47</v>
      </c>
      <c r="Y614">
        <v>2</v>
      </c>
      <c r="Z614" t="s">
        <v>47</v>
      </c>
    </row>
    <row r="615" spans="1:26" x14ac:dyDescent="0.35">
      <c r="A615" t="s">
        <v>1149</v>
      </c>
      <c r="B615" s="2">
        <v>45906</v>
      </c>
      <c r="C615" t="s">
        <v>481</v>
      </c>
      <c r="D615" t="s">
        <v>108</v>
      </c>
      <c r="E615" t="s">
        <v>43</v>
      </c>
      <c r="F615">
        <v>35</v>
      </c>
      <c r="G615" t="s">
        <v>51</v>
      </c>
      <c r="H615" t="s">
        <v>52</v>
      </c>
      <c r="I615" t="s">
        <v>51</v>
      </c>
      <c r="J615" t="s">
        <v>125</v>
      </c>
      <c r="K615">
        <v>1</v>
      </c>
      <c r="L615">
        <v>30905</v>
      </c>
      <c r="M615">
        <v>15</v>
      </c>
      <c r="N615">
        <v>4635.75</v>
      </c>
      <c r="O615">
        <v>4728.47</v>
      </c>
      <c r="P615">
        <v>324</v>
      </c>
      <c r="Q615">
        <v>31321.72</v>
      </c>
      <c r="R615" t="s">
        <v>45</v>
      </c>
      <c r="S615" t="s">
        <v>63</v>
      </c>
      <c r="T615" t="s">
        <v>46</v>
      </c>
      <c r="U615" t="s">
        <v>36</v>
      </c>
      <c r="V615" t="s">
        <v>37</v>
      </c>
      <c r="W615">
        <v>10</v>
      </c>
      <c r="X615" t="s">
        <v>47</v>
      </c>
      <c r="Y615">
        <v>1</v>
      </c>
      <c r="Z615" t="s">
        <v>58</v>
      </c>
    </row>
    <row r="616" spans="1:26" x14ac:dyDescent="0.35">
      <c r="A616" t="s">
        <v>1150</v>
      </c>
      <c r="B616" s="2">
        <v>45937</v>
      </c>
      <c r="C616" t="s">
        <v>940</v>
      </c>
      <c r="D616" t="s">
        <v>111</v>
      </c>
      <c r="E616" t="s">
        <v>29</v>
      </c>
      <c r="F616">
        <v>58</v>
      </c>
      <c r="G616" t="s">
        <v>139</v>
      </c>
      <c r="H616" t="s">
        <v>31</v>
      </c>
      <c r="I616" t="s">
        <v>139</v>
      </c>
      <c r="J616" t="s">
        <v>112</v>
      </c>
      <c r="K616">
        <v>4</v>
      </c>
      <c r="L616">
        <v>41766</v>
      </c>
      <c r="M616">
        <v>0</v>
      </c>
      <c r="N616">
        <v>0</v>
      </c>
      <c r="O616">
        <v>30071.52</v>
      </c>
      <c r="P616">
        <v>436</v>
      </c>
      <c r="Q616">
        <v>197571.52</v>
      </c>
      <c r="R616" t="s">
        <v>45</v>
      </c>
      <c r="S616" t="s">
        <v>63</v>
      </c>
      <c r="T616" t="s">
        <v>103</v>
      </c>
      <c r="U616" t="s">
        <v>103</v>
      </c>
      <c r="V616" t="s">
        <v>57</v>
      </c>
      <c r="W616">
        <v>2</v>
      </c>
      <c r="X616" t="s">
        <v>47</v>
      </c>
      <c r="Y616">
        <v>2</v>
      </c>
      <c r="Z616" t="s">
        <v>58</v>
      </c>
    </row>
    <row r="617" spans="1:26" x14ac:dyDescent="0.35">
      <c r="A617" t="s">
        <v>1151</v>
      </c>
      <c r="B617" s="2">
        <v>45886</v>
      </c>
      <c r="C617" t="s">
        <v>1152</v>
      </c>
      <c r="D617" t="s">
        <v>61</v>
      </c>
      <c r="E617" t="s">
        <v>43</v>
      </c>
      <c r="F617">
        <v>42</v>
      </c>
      <c r="G617" t="s">
        <v>74</v>
      </c>
      <c r="H617" t="s">
        <v>31</v>
      </c>
      <c r="I617" t="s">
        <v>74</v>
      </c>
      <c r="J617" t="s">
        <v>125</v>
      </c>
      <c r="K617">
        <v>2</v>
      </c>
      <c r="L617">
        <v>21383</v>
      </c>
      <c r="M617">
        <v>20</v>
      </c>
      <c r="N617">
        <v>8553.2000000000007</v>
      </c>
      <c r="O617">
        <v>6158.3</v>
      </c>
      <c r="P617">
        <v>235</v>
      </c>
      <c r="Q617">
        <v>40606.1</v>
      </c>
      <c r="R617" t="s">
        <v>45</v>
      </c>
      <c r="S617" t="s">
        <v>34</v>
      </c>
      <c r="T617" t="s">
        <v>95</v>
      </c>
      <c r="U617" t="s">
        <v>96</v>
      </c>
      <c r="V617" t="s">
        <v>57</v>
      </c>
      <c r="W617">
        <v>2</v>
      </c>
      <c r="X617" t="s">
        <v>47</v>
      </c>
      <c r="Y617">
        <v>4</v>
      </c>
      <c r="Z617" t="s">
        <v>47</v>
      </c>
    </row>
    <row r="618" spans="1:26" x14ac:dyDescent="0.35">
      <c r="A618" t="s">
        <v>1153</v>
      </c>
      <c r="B618" s="2">
        <v>46083</v>
      </c>
      <c r="C618" t="s">
        <v>425</v>
      </c>
      <c r="D618" t="s">
        <v>66</v>
      </c>
      <c r="E618" t="s">
        <v>29</v>
      </c>
      <c r="F618">
        <v>42</v>
      </c>
      <c r="G618" t="s">
        <v>139</v>
      </c>
      <c r="H618" t="s">
        <v>31</v>
      </c>
      <c r="I618" t="s">
        <v>139</v>
      </c>
      <c r="J618" t="s">
        <v>75</v>
      </c>
      <c r="K618">
        <v>3</v>
      </c>
      <c r="L618">
        <v>6996</v>
      </c>
      <c r="M618">
        <v>0</v>
      </c>
      <c r="N618">
        <v>0</v>
      </c>
      <c r="O618">
        <v>3777.84</v>
      </c>
      <c r="P618">
        <v>327</v>
      </c>
      <c r="Q618">
        <v>25092.84</v>
      </c>
      <c r="R618" t="s">
        <v>33</v>
      </c>
      <c r="S618" t="s">
        <v>34</v>
      </c>
      <c r="T618" t="s">
        <v>55</v>
      </c>
      <c r="U618" t="s">
        <v>56</v>
      </c>
      <c r="V618" t="s">
        <v>57</v>
      </c>
      <c r="W618">
        <v>6</v>
      </c>
      <c r="X618" t="s">
        <v>38</v>
      </c>
      <c r="Y618">
        <v>2</v>
      </c>
      <c r="Z618" t="s">
        <v>58</v>
      </c>
    </row>
    <row r="619" spans="1:26" x14ac:dyDescent="0.35">
      <c r="A619" t="s">
        <v>1154</v>
      </c>
      <c r="B619" s="2">
        <v>46042</v>
      </c>
      <c r="C619" t="s">
        <v>1155</v>
      </c>
      <c r="D619" t="s">
        <v>73</v>
      </c>
      <c r="E619" t="s">
        <v>43</v>
      </c>
      <c r="F619">
        <v>50</v>
      </c>
      <c r="G619" t="s">
        <v>67</v>
      </c>
      <c r="H619" t="s">
        <v>68</v>
      </c>
      <c r="I619" t="s">
        <v>67</v>
      </c>
      <c r="J619" t="s">
        <v>112</v>
      </c>
      <c r="K619">
        <v>4</v>
      </c>
      <c r="L619">
        <v>47815</v>
      </c>
      <c r="M619">
        <v>10</v>
      </c>
      <c r="N619">
        <v>19126</v>
      </c>
      <c r="O619">
        <v>30984.12</v>
      </c>
      <c r="P619">
        <v>23</v>
      </c>
      <c r="Q619">
        <v>203141.12</v>
      </c>
      <c r="R619" t="s">
        <v>83</v>
      </c>
      <c r="S619" t="s">
        <v>34</v>
      </c>
      <c r="T619" t="s">
        <v>46</v>
      </c>
      <c r="U619" t="s">
        <v>36</v>
      </c>
      <c r="V619" t="s">
        <v>37</v>
      </c>
      <c r="W619">
        <v>2</v>
      </c>
      <c r="X619" t="s">
        <v>47</v>
      </c>
      <c r="Y619">
        <v>4</v>
      </c>
      <c r="Z619" t="s">
        <v>39</v>
      </c>
    </row>
    <row r="620" spans="1:26" x14ac:dyDescent="0.35">
      <c r="A620" t="s">
        <v>1156</v>
      </c>
      <c r="B620" s="2">
        <v>46099</v>
      </c>
      <c r="C620" t="s">
        <v>283</v>
      </c>
      <c r="D620" t="s">
        <v>42</v>
      </c>
      <c r="E620" t="s">
        <v>43</v>
      </c>
      <c r="F620">
        <v>37</v>
      </c>
      <c r="G620" t="s">
        <v>139</v>
      </c>
      <c r="H620" t="s">
        <v>31</v>
      </c>
      <c r="I620" t="s">
        <v>139</v>
      </c>
      <c r="J620" t="s">
        <v>32</v>
      </c>
      <c r="K620">
        <v>4</v>
      </c>
      <c r="L620">
        <v>16140</v>
      </c>
      <c r="M620">
        <v>20</v>
      </c>
      <c r="N620">
        <v>12912</v>
      </c>
      <c r="O620">
        <v>9296.64</v>
      </c>
      <c r="P620">
        <v>365</v>
      </c>
      <c r="Q620">
        <v>61309.64</v>
      </c>
      <c r="R620" t="s">
        <v>33</v>
      </c>
      <c r="S620" t="s">
        <v>34</v>
      </c>
      <c r="T620" t="s">
        <v>35</v>
      </c>
      <c r="U620" t="s">
        <v>36</v>
      </c>
      <c r="V620" t="s">
        <v>37</v>
      </c>
      <c r="W620">
        <v>4</v>
      </c>
      <c r="X620" t="s">
        <v>47</v>
      </c>
      <c r="Y620">
        <v>1</v>
      </c>
      <c r="Z620" t="s">
        <v>91</v>
      </c>
    </row>
    <row r="621" spans="1:26" x14ac:dyDescent="0.35">
      <c r="A621" t="s">
        <v>1157</v>
      </c>
      <c r="B621" s="2">
        <v>46021</v>
      </c>
      <c r="C621" t="s">
        <v>830</v>
      </c>
      <c r="D621" t="s">
        <v>73</v>
      </c>
      <c r="E621" t="s">
        <v>43</v>
      </c>
      <c r="F621">
        <v>43</v>
      </c>
      <c r="G621" t="s">
        <v>44</v>
      </c>
      <c r="H621" t="s">
        <v>31</v>
      </c>
      <c r="I621" t="s">
        <v>44</v>
      </c>
      <c r="J621" t="s">
        <v>112</v>
      </c>
      <c r="K621">
        <v>2</v>
      </c>
      <c r="L621">
        <v>1150</v>
      </c>
      <c r="M621">
        <v>20</v>
      </c>
      <c r="N621">
        <v>460</v>
      </c>
      <c r="O621">
        <v>331.2</v>
      </c>
      <c r="P621">
        <v>394</v>
      </c>
      <c r="Q621">
        <v>2565.1999999999998</v>
      </c>
      <c r="R621" t="s">
        <v>83</v>
      </c>
      <c r="S621" t="s">
        <v>63</v>
      </c>
      <c r="T621" t="s">
        <v>76</v>
      </c>
      <c r="U621" t="s">
        <v>77</v>
      </c>
      <c r="V621" t="s">
        <v>57</v>
      </c>
      <c r="W621">
        <v>9</v>
      </c>
      <c r="X621" t="s">
        <v>38</v>
      </c>
      <c r="Y621">
        <v>2</v>
      </c>
      <c r="Z621" t="s">
        <v>58</v>
      </c>
    </row>
    <row r="622" spans="1:26" x14ac:dyDescent="0.35">
      <c r="A622" t="s">
        <v>1158</v>
      </c>
      <c r="B622" s="2">
        <v>45921</v>
      </c>
      <c r="C622" t="s">
        <v>1159</v>
      </c>
      <c r="D622" t="s">
        <v>66</v>
      </c>
      <c r="E622" t="s">
        <v>29</v>
      </c>
      <c r="F622">
        <v>35</v>
      </c>
      <c r="G622" t="s">
        <v>90</v>
      </c>
      <c r="H622" t="s">
        <v>31</v>
      </c>
      <c r="I622" t="s">
        <v>90</v>
      </c>
      <c r="J622" t="s">
        <v>201</v>
      </c>
      <c r="K622">
        <v>5</v>
      </c>
      <c r="L622">
        <v>4559</v>
      </c>
      <c r="M622">
        <v>20</v>
      </c>
      <c r="N622">
        <v>4559</v>
      </c>
      <c r="O622">
        <v>3282.48</v>
      </c>
      <c r="P622">
        <v>202</v>
      </c>
      <c r="Q622">
        <v>21720.48</v>
      </c>
      <c r="R622" t="s">
        <v>45</v>
      </c>
      <c r="S622" t="s">
        <v>34</v>
      </c>
      <c r="T622" t="s">
        <v>55</v>
      </c>
      <c r="U622" t="s">
        <v>56</v>
      </c>
      <c r="V622" t="s">
        <v>57</v>
      </c>
      <c r="W622">
        <v>10</v>
      </c>
      <c r="X622" t="s">
        <v>38</v>
      </c>
      <c r="Y622">
        <v>1</v>
      </c>
      <c r="Z622" t="s">
        <v>91</v>
      </c>
    </row>
    <row r="623" spans="1:26" x14ac:dyDescent="0.35">
      <c r="A623" t="s">
        <v>1160</v>
      </c>
      <c r="B623" s="2">
        <v>46084</v>
      </c>
      <c r="C623" t="s">
        <v>229</v>
      </c>
      <c r="D623" t="s">
        <v>50</v>
      </c>
      <c r="E623" t="s">
        <v>43</v>
      </c>
      <c r="F623">
        <v>51</v>
      </c>
      <c r="G623" t="s">
        <v>44</v>
      </c>
      <c r="H623" t="s">
        <v>31</v>
      </c>
      <c r="I623" t="s">
        <v>44</v>
      </c>
      <c r="J623" t="s">
        <v>69</v>
      </c>
      <c r="K623">
        <v>5</v>
      </c>
      <c r="L623">
        <v>40159</v>
      </c>
      <c r="M623">
        <v>5</v>
      </c>
      <c r="N623">
        <v>10039.75</v>
      </c>
      <c r="O623">
        <v>34335.94</v>
      </c>
      <c r="P623">
        <v>207</v>
      </c>
      <c r="Q623">
        <v>225298.2</v>
      </c>
      <c r="R623" t="s">
        <v>33</v>
      </c>
      <c r="S623" t="s">
        <v>34</v>
      </c>
      <c r="T623" t="s">
        <v>55</v>
      </c>
      <c r="U623" t="s">
        <v>56</v>
      </c>
      <c r="V623" t="s">
        <v>57</v>
      </c>
      <c r="W623">
        <v>8</v>
      </c>
      <c r="X623" t="s">
        <v>47</v>
      </c>
      <c r="Y623">
        <v>3</v>
      </c>
      <c r="Z623" t="s">
        <v>58</v>
      </c>
    </row>
    <row r="624" spans="1:26" x14ac:dyDescent="0.35">
      <c r="A624" t="s">
        <v>1161</v>
      </c>
      <c r="B624" s="2">
        <v>45935</v>
      </c>
      <c r="C624" t="s">
        <v>1162</v>
      </c>
      <c r="D624" t="s">
        <v>28</v>
      </c>
      <c r="E624" t="s">
        <v>43</v>
      </c>
      <c r="F624">
        <v>25</v>
      </c>
      <c r="G624" t="s">
        <v>67</v>
      </c>
      <c r="H624" t="s">
        <v>68</v>
      </c>
      <c r="I624" t="s">
        <v>67</v>
      </c>
      <c r="J624" t="s">
        <v>125</v>
      </c>
      <c r="K624">
        <v>2</v>
      </c>
      <c r="L624">
        <v>10985</v>
      </c>
      <c r="M624">
        <v>5</v>
      </c>
      <c r="N624">
        <v>1098.5</v>
      </c>
      <c r="O624">
        <v>3756.87</v>
      </c>
      <c r="P624">
        <v>120</v>
      </c>
      <c r="Q624">
        <v>24748.37</v>
      </c>
      <c r="R624" t="s">
        <v>83</v>
      </c>
      <c r="S624" t="s">
        <v>63</v>
      </c>
      <c r="T624" t="s">
        <v>46</v>
      </c>
      <c r="U624" t="s">
        <v>36</v>
      </c>
      <c r="V624" t="s">
        <v>37</v>
      </c>
      <c r="W624">
        <v>8</v>
      </c>
      <c r="X624" t="s">
        <v>38</v>
      </c>
      <c r="Y624">
        <v>4</v>
      </c>
      <c r="Z624" t="s">
        <v>91</v>
      </c>
    </row>
    <row r="625" spans="1:26" x14ac:dyDescent="0.35">
      <c r="A625" t="s">
        <v>1163</v>
      </c>
      <c r="B625" s="2">
        <v>45967</v>
      </c>
      <c r="C625" t="s">
        <v>1164</v>
      </c>
      <c r="D625" t="s">
        <v>73</v>
      </c>
      <c r="E625" t="s">
        <v>29</v>
      </c>
      <c r="F625">
        <v>29</v>
      </c>
      <c r="G625" t="s">
        <v>90</v>
      </c>
      <c r="H625" t="s">
        <v>31</v>
      </c>
      <c r="I625" t="s">
        <v>90</v>
      </c>
      <c r="J625" t="s">
        <v>201</v>
      </c>
      <c r="K625">
        <v>1</v>
      </c>
      <c r="L625">
        <v>36714</v>
      </c>
      <c r="M625">
        <v>0</v>
      </c>
      <c r="N625">
        <v>0</v>
      </c>
      <c r="O625">
        <v>6608.52</v>
      </c>
      <c r="P625">
        <v>425</v>
      </c>
      <c r="Q625">
        <v>43747.519999999997</v>
      </c>
      <c r="R625" t="s">
        <v>54</v>
      </c>
      <c r="S625" t="s">
        <v>63</v>
      </c>
      <c r="T625" t="s">
        <v>55</v>
      </c>
      <c r="U625" t="s">
        <v>56</v>
      </c>
      <c r="V625" t="s">
        <v>57</v>
      </c>
      <c r="W625">
        <v>2</v>
      </c>
      <c r="X625" t="s">
        <v>38</v>
      </c>
      <c r="Y625">
        <v>2</v>
      </c>
      <c r="Z625" t="s">
        <v>58</v>
      </c>
    </row>
    <row r="626" spans="1:26" x14ac:dyDescent="0.35">
      <c r="A626" t="s">
        <v>1165</v>
      </c>
      <c r="B626" s="2">
        <v>45767</v>
      </c>
      <c r="C626" t="s">
        <v>867</v>
      </c>
      <c r="D626" t="s">
        <v>42</v>
      </c>
      <c r="E626" t="s">
        <v>29</v>
      </c>
      <c r="F626">
        <v>37</v>
      </c>
      <c r="G626" t="s">
        <v>94</v>
      </c>
      <c r="H626" t="s">
        <v>31</v>
      </c>
      <c r="I626" t="s">
        <v>94</v>
      </c>
      <c r="J626" t="s">
        <v>112</v>
      </c>
      <c r="K626">
        <v>1</v>
      </c>
      <c r="L626">
        <v>19124</v>
      </c>
      <c r="M626">
        <v>10</v>
      </c>
      <c r="N626">
        <v>1912.4</v>
      </c>
      <c r="O626">
        <v>3098.09</v>
      </c>
      <c r="P626">
        <v>257</v>
      </c>
      <c r="Q626">
        <v>20566.689999999999</v>
      </c>
      <c r="R626" t="s">
        <v>83</v>
      </c>
      <c r="S626" t="s">
        <v>63</v>
      </c>
      <c r="T626" t="s">
        <v>55</v>
      </c>
      <c r="U626" t="s">
        <v>56</v>
      </c>
      <c r="V626" t="s">
        <v>57</v>
      </c>
      <c r="W626">
        <v>6</v>
      </c>
      <c r="X626" t="s">
        <v>47</v>
      </c>
      <c r="Y626">
        <v>4</v>
      </c>
      <c r="Z626" t="s">
        <v>58</v>
      </c>
    </row>
    <row r="627" spans="1:26" x14ac:dyDescent="0.35">
      <c r="A627" t="s">
        <v>1166</v>
      </c>
      <c r="B627" s="2">
        <v>45831</v>
      </c>
      <c r="C627" t="s">
        <v>1167</v>
      </c>
      <c r="D627" t="s">
        <v>42</v>
      </c>
      <c r="E627" t="s">
        <v>29</v>
      </c>
      <c r="F627">
        <v>54</v>
      </c>
      <c r="G627" t="s">
        <v>139</v>
      </c>
      <c r="H627" t="s">
        <v>31</v>
      </c>
      <c r="I627" t="s">
        <v>139</v>
      </c>
      <c r="J627" t="s">
        <v>112</v>
      </c>
      <c r="K627">
        <v>1</v>
      </c>
      <c r="L627">
        <v>23713</v>
      </c>
      <c r="M627">
        <v>20</v>
      </c>
      <c r="N627">
        <v>4742.6000000000004</v>
      </c>
      <c r="O627">
        <v>3414.67</v>
      </c>
      <c r="P627">
        <v>411</v>
      </c>
      <c r="Q627">
        <v>22796.07</v>
      </c>
      <c r="R627" t="s">
        <v>33</v>
      </c>
      <c r="S627" t="s">
        <v>63</v>
      </c>
      <c r="T627" t="s">
        <v>70</v>
      </c>
      <c r="U627" t="s">
        <v>56</v>
      </c>
      <c r="V627" t="s">
        <v>57</v>
      </c>
      <c r="W627">
        <v>10</v>
      </c>
      <c r="X627" t="s">
        <v>47</v>
      </c>
      <c r="Y627">
        <v>5</v>
      </c>
      <c r="Z627" t="s">
        <v>39</v>
      </c>
    </row>
    <row r="628" spans="1:26" x14ac:dyDescent="0.35">
      <c r="A628" t="s">
        <v>1168</v>
      </c>
      <c r="B628" s="2">
        <v>45922</v>
      </c>
      <c r="C628" t="s">
        <v>1169</v>
      </c>
      <c r="D628" t="s">
        <v>28</v>
      </c>
      <c r="E628" t="s">
        <v>43</v>
      </c>
      <c r="F628">
        <v>58</v>
      </c>
      <c r="G628" t="s">
        <v>44</v>
      </c>
      <c r="H628" t="s">
        <v>31</v>
      </c>
      <c r="I628" t="s">
        <v>44</v>
      </c>
      <c r="J628" t="s">
        <v>62</v>
      </c>
      <c r="K628">
        <v>3</v>
      </c>
      <c r="L628">
        <v>34710</v>
      </c>
      <c r="M628">
        <v>20</v>
      </c>
      <c r="N628">
        <v>20826</v>
      </c>
      <c r="O628">
        <v>14994.72</v>
      </c>
      <c r="P628">
        <v>173</v>
      </c>
      <c r="Q628">
        <v>98471.72</v>
      </c>
      <c r="R628" t="s">
        <v>45</v>
      </c>
      <c r="S628" t="s">
        <v>63</v>
      </c>
      <c r="T628" t="s">
        <v>70</v>
      </c>
      <c r="U628" t="s">
        <v>56</v>
      </c>
      <c r="V628" t="s">
        <v>57</v>
      </c>
      <c r="W628">
        <v>1</v>
      </c>
      <c r="X628" t="s">
        <v>47</v>
      </c>
      <c r="Y628">
        <v>4</v>
      </c>
      <c r="Z628" t="s">
        <v>91</v>
      </c>
    </row>
    <row r="629" spans="1:26" x14ac:dyDescent="0.35">
      <c r="A629" t="s">
        <v>1170</v>
      </c>
      <c r="B629" s="2">
        <v>45860</v>
      </c>
      <c r="C629" t="s">
        <v>1171</v>
      </c>
      <c r="D629" t="s">
        <v>111</v>
      </c>
      <c r="E629" t="s">
        <v>43</v>
      </c>
      <c r="F629">
        <v>51</v>
      </c>
      <c r="G629" t="s">
        <v>74</v>
      </c>
      <c r="H629" t="s">
        <v>31</v>
      </c>
      <c r="I629" t="s">
        <v>74</v>
      </c>
      <c r="J629" t="s">
        <v>201</v>
      </c>
      <c r="K629">
        <v>3</v>
      </c>
      <c r="L629">
        <v>7140</v>
      </c>
      <c r="M629">
        <v>0</v>
      </c>
      <c r="N629">
        <v>0</v>
      </c>
      <c r="O629">
        <v>3855.6</v>
      </c>
      <c r="P629">
        <v>484</v>
      </c>
      <c r="Q629">
        <v>25759.599999999999</v>
      </c>
      <c r="R629" t="s">
        <v>45</v>
      </c>
      <c r="S629" t="s">
        <v>63</v>
      </c>
      <c r="T629" t="s">
        <v>55</v>
      </c>
      <c r="U629" t="s">
        <v>56</v>
      </c>
      <c r="V629" t="s">
        <v>57</v>
      </c>
      <c r="W629">
        <v>3</v>
      </c>
      <c r="X629" t="s">
        <v>47</v>
      </c>
      <c r="Y629">
        <v>3</v>
      </c>
      <c r="Z629" t="s">
        <v>91</v>
      </c>
    </row>
    <row r="630" spans="1:26" x14ac:dyDescent="0.35">
      <c r="A630" t="s">
        <v>1172</v>
      </c>
      <c r="B630" s="2">
        <v>45843</v>
      </c>
      <c r="C630" t="s">
        <v>1173</v>
      </c>
      <c r="D630" t="s">
        <v>66</v>
      </c>
      <c r="E630" t="s">
        <v>43</v>
      </c>
      <c r="F630">
        <v>56</v>
      </c>
      <c r="G630" t="s">
        <v>74</v>
      </c>
      <c r="H630" t="s">
        <v>31</v>
      </c>
      <c r="I630" t="s">
        <v>74</v>
      </c>
      <c r="J630" t="s">
        <v>102</v>
      </c>
      <c r="K630">
        <v>2</v>
      </c>
      <c r="L630">
        <v>28239</v>
      </c>
      <c r="M630">
        <v>20</v>
      </c>
      <c r="N630">
        <v>11295.6</v>
      </c>
      <c r="O630">
        <v>8132.83</v>
      </c>
      <c r="P630">
        <v>103</v>
      </c>
      <c r="Q630">
        <v>53418.23</v>
      </c>
      <c r="R630" t="s">
        <v>54</v>
      </c>
      <c r="S630" t="s">
        <v>34</v>
      </c>
      <c r="T630" t="s">
        <v>95</v>
      </c>
      <c r="U630" t="s">
        <v>96</v>
      </c>
      <c r="V630" t="s">
        <v>57</v>
      </c>
      <c r="W630">
        <v>3</v>
      </c>
      <c r="X630" t="s">
        <v>47</v>
      </c>
      <c r="Y630">
        <v>5</v>
      </c>
      <c r="Z630" t="s">
        <v>47</v>
      </c>
    </row>
    <row r="631" spans="1:26" x14ac:dyDescent="0.35">
      <c r="A631" t="s">
        <v>1174</v>
      </c>
      <c r="B631" s="2">
        <v>45907</v>
      </c>
      <c r="C631" t="s">
        <v>1175</v>
      </c>
      <c r="D631" t="s">
        <v>89</v>
      </c>
      <c r="E631" t="s">
        <v>29</v>
      </c>
      <c r="F631">
        <v>49</v>
      </c>
      <c r="G631" t="s">
        <v>134</v>
      </c>
      <c r="H631" t="s">
        <v>31</v>
      </c>
      <c r="I631" t="s">
        <v>134</v>
      </c>
      <c r="J631" t="s">
        <v>69</v>
      </c>
      <c r="K631">
        <v>4</v>
      </c>
      <c r="L631">
        <v>48282</v>
      </c>
      <c r="M631">
        <v>15</v>
      </c>
      <c r="N631">
        <v>28969.200000000001</v>
      </c>
      <c r="O631">
        <v>29548.58</v>
      </c>
      <c r="P631">
        <v>35</v>
      </c>
      <c r="Q631">
        <v>193742.38</v>
      </c>
      <c r="R631" t="s">
        <v>33</v>
      </c>
      <c r="S631" t="s">
        <v>63</v>
      </c>
      <c r="T631" t="s">
        <v>95</v>
      </c>
      <c r="U631" t="s">
        <v>96</v>
      </c>
      <c r="V631" t="s">
        <v>57</v>
      </c>
      <c r="W631">
        <v>7</v>
      </c>
      <c r="X631" t="s">
        <v>47</v>
      </c>
      <c r="Y631">
        <v>5</v>
      </c>
      <c r="Z631" t="s">
        <v>91</v>
      </c>
    </row>
    <row r="632" spans="1:26" x14ac:dyDescent="0.35">
      <c r="A632" t="s">
        <v>1176</v>
      </c>
      <c r="B632" s="2">
        <v>45879</v>
      </c>
      <c r="C632" t="s">
        <v>771</v>
      </c>
      <c r="D632" t="s">
        <v>73</v>
      </c>
      <c r="E632" t="s">
        <v>29</v>
      </c>
      <c r="F632">
        <v>26</v>
      </c>
      <c r="G632" t="s">
        <v>74</v>
      </c>
      <c r="H632" t="s">
        <v>31</v>
      </c>
      <c r="I632" t="s">
        <v>74</v>
      </c>
      <c r="J632" t="s">
        <v>150</v>
      </c>
      <c r="K632">
        <v>4</v>
      </c>
      <c r="L632">
        <v>32877</v>
      </c>
      <c r="M632">
        <v>10</v>
      </c>
      <c r="N632">
        <v>13150.8</v>
      </c>
      <c r="O632">
        <v>21304.3</v>
      </c>
      <c r="P632">
        <v>68</v>
      </c>
      <c r="Q632">
        <v>139729.5</v>
      </c>
      <c r="R632" t="s">
        <v>33</v>
      </c>
      <c r="S632" t="s">
        <v>63</v>
      </c>
      <c r="T632" t="s">
        <v>35</v>
      </c>
      <c r="U632" t="s">
        <v>36</v>
      </c>
      <c r="V632" t="s">
        <v>37</v>
      </c>
      <c r="W632">
        <v>1</v>
      </c>
      <c r="X632" t="s">
        <v>47</v>
      </c>
      <c r="Y632">
        <v>3</v>
      </c>
      <c r="Z632" t="s">
        <v>39</v>
      </c>
    </row>
    <row r="633" spans="1:26" x14ac:dyDescent="0.35">
      <c r="A633" t="s">
        <v>1177</v>
      </c>
      <c r="B633" s="2">
        <v>46007</v>
      </c>
      <c r="C633" t="s">
        <v>1178</v>
      </c>
      <c r="D633" t="s">
        <v>28</v>
      </c>
      <c r="E633" t="s">
        <v>29</v>
      </c>
      <c r="F633">
        <v>23</v>
      </c>
      <c r="G633" t="s">
        <v>51</v>
      </c>
      <c r="H633" t="s">
        <v>52</v>
      </c>
      <c r="I633" t="s">
        <v>51</v>
      </c>
      <c r="J633" t="s">
        <v>201</v>
      </c>
      <c r="K633">
        <v>5</v>
      </c>
      <c r="L633">
        <v>6859</v>
      </c>
      <c r="M633">
        <v>20</v>
      </c>
      <c r="N633">
        <v>6859</v>
      </c>
      <c r="O633">
        <v>4938.4799999999996</v>
      </c>
      <c r="P633">
        <v>489</v>
      </c>
      <c r="Q633">
        <v>32863.480000000003</v>
      </c>
      <c r="R633" t="s">
        <v>83</v>
      </c>
      <c r="S633" t="s">
        <v>34</v>
      </c>
      <c r="T633" t="s">
        <v>35</v>
      </c>
      <c r="U633" t="s">
        <v>36</v>
      </c>
      <c r="V633" t="s">
        <v>37</v>
      </c>
      <c r="W633">
        <v>8</v>
      </c>
      <c r="X633" t="s">
        <v>38</v>
      </c>
      <c r="Y633">
        <v>1</v>
      </c>
      <c r="Z633" t="s">
        <v>39</v>
      </c>
    </row>
    <row r="634" spans="1:26" x14ac:dyDescent="0.35">
      <c r="A634" t="s">
        <v>1179</v>
      </c>
      <c r="B634" s="2">
        <v>45996</v>
      </c>
      <c r="C634" t="s">
        <v>1180</v>
      </c>
      <c r="D634" t="s">
        <v>89</v>
      </c>
      <c r="E634" t="s">
        <v>29</v>
      </c>
      <c r="F634">
        <v>56</v>
      </c>
      <c r="G634" t="s">
        <v>74</v>
      </c>
      <c r="H634" t="s">
        <v>31</v>
      </c>
      <c r="I634" t="s">
        <v>74</v>
      </c>
      <c r="J634" t="s">
        <v>53</v>
      </c>
      <c r="K634">
        <v>5</v>
      </c>
      <c r="L634">
        <v>6880</v>
      </c>
      <c r="M634">
        <v>5</v>
      </c>
      <c r="N634">
        <v>1720</v>
      </c>
      <c r="O634">
        <v>5882.4</v>
      </c>
      <c r="P634">
        <v>355</v>
      </c>
      <c r="Q634">
        <v>38917.4</v>
      </c>
      <c r="R634" t="s">
        <v>45</v>
      </c>
      <c r="S634" t="s">
        <v>63</v>
      </c>
      <c r="T634" t="s">
        <v>55</v>
      </c>
      <c r="U634" t="s">
        <v>56</v>
      </c>
      <c r="V634" t="s">
        <v>57</v>
      </c>
      <c r="W634">
        <v>8</v>
      </c>
      <c r="X634" t="s">
        <v>47</v>
      </c>
      <c r="Y634">
        <v>4</v>
      </c>
      <c r="Z634" t="s">
        <v>39</v>
      </c>
    </row>
    <row r="635" spans="1:26" x14ac:dyDescent="0.35">
      <c r="A635" t="s">
        <v>1181</v>
      </c>
      <c r="B635" s="2">
        <v>45814</v>
      </c>
      <c r="C635" t="s">
        <v>1180</v>
      </c>
      <c r="D635" t="s">
        <v>111</v>
      </c>
      <c r="E635" t="s">
        <v>43</v>
      </c>
      <c r="F635">
        <v>29</v>
      </c>
      <c r="G635" t="s">
        <v>139</v>
      </c>
      <c r="H635" t="s">
        <v>31</v>
      </c>
      <c r="I635" t="s">
        <v>139</v>
      </c>
      <c r="J635" t="s">
        <v>32</v>
      </c>
      <c r="K635">
        <v>3</v>
      </c>
      <c r="L635">
        <v>44405</v>
      </c>
      <c r="M635">
        <v>20</v>
      </c>
      <c r="N635">
        <v>26643</v>
      </c>
      <c r="O635">
        <v>19182.96</v>
      </c>
      <c r="P635">
        <v>188</v>
      </c>
      <c r="Q635">
        <v>125942.96</v>
      </c>
      <c r="R635" t="s">
        <v>45</v>
      </c>
      <c r="S635" t="s">
        <v>34</v>
      </c>
      <c r="T635" t="s">
        <v>84</v>
      </c>
      <c r="U635" t="s">
        <v>85</v>
      </c>
      <c r="V635" t="s">
        <v>86</v>
      </c>
      <c r="W635">
        <v>4</v>
      </c>
      <c r="X635" t="s">
        <v>47</v>
      </c>
      <c r="Y635">
        <v>3</v>
      </c>
      <c r="Z635" t="s">
        <v>39</v>
      </c>
    </row>
    <row r="636" spans="1:26" x14ac:dyDescent="0.35">
      <c r="A636" t="s">
        <v>1182</v>
      </c>
      <c r="B636" s="2">
        <v>45912</v>
      </c>
      <c r="C636" t="s">
        <v>1183</v>
      </c>
      <c r="D636" t="s">
        <v>61</v>
      </c>
      <c r="E636" t="s">
        <v>43</v>
      </c>
      <c r="F636">
        <v>25</v>
      </c>
      <c r="G636" t="s">
        <v>99</v>
      </c>
      <c r="H636" t="s">
        <v>52</v>
      </c>
      <c r="I636" t="s">
        <v>99</v>
      </c>
      <c r="J636" t="s">
        <v>62</v>
      </c>
      <c r="K636">
        <v>5</v>
      </c>
      <c r="L636">
        <v>36886</v>
      </c>
      <c r="M636">
        <v>20</v>
      </c>
      <c r="N636">
        <v>36886</v>
      </c>
      <c r="O636">
        <v>26557.919999999998</v>
      </c>
      <c r="P636">
        <v>302</v>
      </c>
      <c r="Q636">
        <v>174403.92</v>
      </c>
      <c r="R636" t="s">
        <v>83</v>
      </c>
      <c r="S636" t="s">
        <v>63</v>
      </c>
      <c r="T636" t="s">
        <v>84</v>
      </c>
      <c r="U636" t="s">
        <v>85</v>
      </c>
      <c r="V636" t="s">
        <v>86</v>
      </c>
      <c r="W636">
        <v>2</v>
      </c>
      <c r="X636" t="s">
        <v>47</v>
      </c>
      <c r="Y636">
        <v>3</v>
      </c>
      <c r="Z636" t="s">
        <v>91</v>
      </c>
    </row>
    <row r="637" spans="1:26" x14ac:dyDescent="0.35">
      <c r="A637" t="s">
        <v>1184</v>
      </c>
      <c r="B637" s="2">
        <v>46081</v>
      </c>
      <c r="C637" t="s">
        <v>1185</v>
      </c>
      <c r="D637" t="s">
        <v>80</v>
      </c>
      <c r="E637" t="s">
        <v>29</v>
      </c>
      <c r="F637">
        <v>31</v>
      </c>
      <c r="G637" t="s">
        <v>134</v>
      </c>
      <c r="H637" t="s">
        <v>31</v>
      </c>
      <c r="I637" t="s">
        <v>134</v>
      </c>
      <c r="J637" t="s">
        <v>150</v>
      </c>
      <c r="K637">
        <v>4</v>
      </c>
      <c r="L637">
        <v>42144</v>
      </c>
      <c r="M637">
        <v>0</v>
      </c>
      <c r="N637">
        <v>0</v>
      </c>
      <c r="O637">
        <v>30343.68</v>
      </c>
      <c r="P637">
        <v>24</v>
      </c>
      <c r="Q637">
        <v>198943.68</v>
      </c>
      <c r="R637" t="s">
        <v>33</v>
      </c>
      <c r="S637" t="s">
        <v>34</v>
      </c>
      <c r="T637" t="s">
        <v>46</v>
      </c>
      <c r="U637" t="s">
        <v>36</v>
      </c>
      <c r="V637" t="s">
        <v>37</v>
      </c>
      <c r="W637">
        <v>2</v>
      </c>
      <c r="X637" t="s">
        <v>47</v>
      </c>
      <c r="Y637">
        <v>1</v>
      </c>
      <c r="Z637" t="s">
        <v>91</v>
      </c>
    </row>
    <row r="638" spans="1:26" x14ac:dyDescent="0.35">
      <c r="A638" t="s">
        <v>1186</v>
      </c>
      <c r="B638" s="2">
        <v>45928</v>
      </c>
      <c r="C638" t="s">
        <v>1187</v>
      </c>
      <c r="D638" t="s">
        <v>66</v>
      </c>
      <c r="E638" t="s">
        <v>43</v>
      </c>
      <c r="F638">
        <v>28</v>
      </c>
      <c r="G638" t="s">
        <v>139</v>
      </c>
      <c r="H638" t="s">
        <v>31</v>
      </c>
      <c r="I638" t="s">
        <v>139</v>
      </c>
      <c r="J638" t="s">
        <v>53</v>
      </c>
      <c r="K638">
        <v>4</v>
      </c>
      <c r="L638">
        <v>48302</v>
      </c>
      <c r="M638">
        <v>5</v>
      </c>
      <c r="N638">
        <v>9660.4</v>
      </c>
      <c r="O638">
        <v>33038.57</v>
      </c>
      <c r="P638">
        <v>179</v>
      </c>
      <c r="Q638">
        <v>216765.17</v>
      </c>
      <c r="R638" t="s">
        <v>45</v>
      </c>
      <c r="S638" t="s">
        <v>63</v>
      </c>
      <c r="T638" t="s">
        <v>103</v>
      </c>
      <c r="U638" t="s">
        <v>103</v>
      </c>
      <c r="V638" t="s">
        <v>57</v>
      </c>
      <c r="W638">
        <v>2</v>
      </c>
      <c r="X638" t="s">
        <v>47</v>
      </c>
      <c r="Y638">
        <v>2</v>
      </c>
      <c r="Z638" t="s">
        <v>47</v>
      </c>
    </row>
    <row r="639" spans="1:26" x14ac:dyDescent="0.35">
      <c r="A639" t="s">
        <v>1188</v>
      </c>
      <c r="B639" s="2">
        <v>45899</v>
      </c>
      <c r="C639" t="s">
        <v>1189</v>
      </c>
      <c r="D639" t="s">
        <v>66</v>
      </c>
      <c r="E639" t="s">
        <v>43</v>
      </c>
      <c r="F639">
        <v>38</v>
      </c>
      <c r="G639" t="s">
        <v>51</v>
      </c>
      <c r="H639" t="s">
        <v>52</v>
      </c>
      <c r="I639" t="s">
        <v>51</v>
      </c>
      <c r="J639" t="s">
        <v>201</v>
      </c>
      <c r="K639">
        <v>2</v>
      </c>
      <c r="L639">
        <v>48941</v>
      </c>
      <c r="M639">
        <v>20</v>
      </c>
      <c r="N639">
        <v>19576.400000000001</v>
      </c>
      <c r="O639">
        <v>14095.01</v>
      </c>
      <c r="P639">
        <v>140</v>
      </c>
      <c r="Q639">
        <v>92540.61</v>
      </c>
      <c r="R639" t="s">
        <v>33</v>
      </c>
      <c r="S639" t="s">
        <v>34</v>
      </c>
      <c r="T639" t="s">
        <v>46</v>
      </c>
      <c r="U639" t="s">
        <v>36</v>
      </c>
      <c r="V639" t="s">
        <v>37</v>
      </c>
      <c r="W639">
        <v>3</v>
      </c>
      <c r="X639" t="s">
        <v>47</v>
      </c>
      <c r="Y639">
        <v>1</v>
      </c>
      <c r="Z639" t="s">
        <v>47</v>
      </c>
    </row>
    <row r="640" spans="1:26" x14ac:dyDescent="0.35">
      <c r="A640" t="s">
        <v>1190</v>
      </c>
      <c r="B640" s="2">
        <v>45808</v>
      </c>
      <c r="C640" t="s">
        <v>1191</v>
      </c>
      <c r="D640" t="s">
        <v>50</v>
      </c>
      <c r="E640" t="s">
        <v>29</v>
      </c>
      <c r="F640">
        <v>60</v>
      </c>
      <c r="G640" t="s">
        <v>44</v>
      </c>
      <c r="H640" t="s">
        <v>31</v>
      </c>
      <c r="I640" t="s">
        <v>44</v>
      </c>
      <c r="J640" t="s">
        <v>201</v>
      </c>
      <c r="K640">
        <v>3</v>
      </c>
      <c r="L640">
        <v>2310</v>
      </c>
      <c r="M640">
        <v>0</v>
      </c>
      <c r="N640">
        <v>0</v>
      </c>
      <c r="O640">
        <v>1247.4000000000001</v>
      </c>
      <c r="P640">
        <v>179</v>
      </c>
      <c r="Q640">
        <v>8356.4</v>
      </c>
      <c r="R640" t="s">
        <v>54</v>
      </c>
      <c r="S640" t="s">
        <v>34</v>
      </c>
      <c r="T640" t="s">
        <v>70</v>
      </c>
      <c r="U640" t="s">
        <v>56</v>
      </c>
      <c r="V640" t="s">
        <v>57</v>
      </c>
      <c r="W640">
        <v>8</v>
      </c>
      <c r="X640" t="s">
        <v>47</v>
      </c>
      <c r="Y640">
        <v>2</v>
      </c>
      <c r="Z640" t="s">
        <v>91</v>
      </c>
    </row>
    <row r="641" spans="1:26" x14ac:dyDescent="0.35">
      <c r="A641" t="s">
        <v>1192</v>
      </c>
      <c r="B641" s="2">
        <v>45947</v>
      </c>
      <c r="C641" t="s">
        <v>940</v>
      </c>
      <c r="D641" t="s">
        <v>108</v>
      </c>
      <c r="E641" t="s">
        <v>29</v>
      </c>
      <c r="F641">
        <v>51</v>
      </c>
      <c r="G641" t="s">
        <v>51</v>
      </c>
      <c r="H641" t="s">
        <v>52</v>
      </c>
      <c r="I641" t="s">
        <v>51</v>
      </c>
      <c r="J641" t="s">
        <v>69</v>
      </c>
      <c r="K641">
        <v>3</v>
      </c>
      <c r="L641">
        <v>23961</v>
      </c>
      <c r="M641">
        <v>15</v>
      </c>
      <c r="N641">
        <v>10782.45</v>
      </c>
      <c r="O641">
        <v>10998.1</v>
      </c>
      <c r="P641">
        <v>321</v>
      </c>
      <c r="Q641">
        <v>72419.649999999994</v>
      </c>
      <c r="R641" t="s">
        <v>54</v>
      </c>
      <c r="S641" t="s">
        <v>34</v>
      </c>
      <c r="T641" t="s">
        <v>84</v>
      </c>
      <c r="U641" t="s">
        <v>85</v>
      </c>
      <c r="V641" t="s">
        <v>86</v>
      </c>
      <c r="W641">
        <v>5</v>
      </c>
      <c r="X641" t="s">
        <v>47</v>
      </c>
      <c r="Y641">
        <v>3</v>
      </c>
      <c r="Z641" t="s">
        <v>39</v>
      </c>
    </row>
    <row r="642" spans="1:26" x14ac:dyDescent="0.35">
      <c r="A642" t="s">
        <v>1193</v>
      </c>
      <c r="B642" s="2">
        <v>45798</v>
      </c>
      <c r="C642" t="s">
        <v>1194</v>
      </c>
      <c r="D642" t="s">
        <v>42</v>
      </c>
      <c r="E642" t="s">
        <v>43</v>
      </c>
      <c r="F642">
        <v>46</v>
      </c>
      <c r="G642" t="s">
        <v>51</v>
      </c>
      <c r="H642" t="s">
        <v>52</v>
      </c>
      <c r="I642" t="s">
        <v>51</v>
      </c>
      <c r="J642" t="s">
        <v>32</v>
      </c>
      <c r="K642">
        <v>1</v>
      </c>
      <c r="L642">
        <v>4128</v>
      </c>
      <c r="M642">
        <v>15</v>
      </c>
      <c r="N642">
        <v>619.20000000000005</v>
      </c>
      <c r="O642">
        <v>631.58000000000004</v>
      </c>
      <c r="P642">
        <v>70</v>
      </c>
      <c r="Q642">
        <v>4210.38</v>
      </c>
      <c r="R642" t="s">
        <v>33</v>
      </c>
      <c r="S642" t="s">
        <v>34</v>
      </c>
      <c r="T642" t="s">
        <v>95</v>
      </c>
      <c r="U642" t="s">
        <v>96</v>
      </c>
      <c r="V642" t="s">
        <v>57</v>
      </c>
      <c r="W642">
        <v>6</v>
      </c>
      <c r="X642" t="s">
        <v>38</v>
      </c>
      <c r="Y642">
        <v>4</v>
      </c>
      <c r="Z642" t="s">
        <v>58</v>
      </c>
    </row>
    <row r="643" spans="1:26" x14ac:dyDescent="0.35">
      <c r="A643" t="s">
        <v>1195</v>
      </c>
      <c r="B643" s="2">
        <v>45893</v>
      </c>
      <c r="C643" t="s">
        <v>538</v>
      </c>
      <c r="D643" t="s">
        <v>111</v>
      </c>
      <c r="E643" t="s">
        <v>29</v>
      </c>
      <c r="F643">
        <v>51</v>
      </c>
      <c r="G643" t="s">
        <v>51</v>
      </c>
      <c r="H643" t="s">
        <v>52</v>
      </c>
      <c r="I643" t="s">
        <v>51</v>
      </c>
      <c r="J643" t="s">
        <v>69</v>
      </c>
      <c r="K643">
        <v>3</v>
      </c>
      <c r="L643">
        <v>11238</v>
      </c>
      <c r="M643">
        <v>10</v>
      </c>
      <c r="N643">
        <v>3371.4</v>
      </c>
      <c r="O643">
        <v>5461.67</v>
      </c>
      <c r="P643">
        <v>201</v>
      </c>
      <c r="Q643">
        <v>36005.269999999997</v>
      </c>
      <c r="R643" t="s">
        <v>83</v>
      </c>
      <c r="S643" t="s">
        <v>63</v>
      </c>
      <c r="T643" t="s">
        <v>35</v>
      </c>
      <c r="U643" t="s">
        <v>36</v>
      </c>
      <c r="V643" t="s">
        <v>37</v>
      </c>
      <c r="W643">
        <v>5</v>
      </c>
      <c r="X643" t="s">
        <v>38</v>
      </c>
      <c r="Y643">
        <v>1</v>
      </c>
      <c r="Z643" t="s">
        <v>58</v>
      </c>
    </row>
    <row r="644" spans="1:26" x14ac:dyDescent="0.35">
      <c r="A644" t="s">
        <v>1196</v>
      </c>
      <c r="B644" s="2">
        <v>46014</v>
      </c>
      <c r="C644" t="s">
        <v>243</v>
      </c>
      <c r="D644" t="s">
        <v>80</v>
      </c>
      <c r="E644" t="s">
        <v>29</v>
      </c>
      <c r="F644">
        <v>38</v>
      </c>
      <c r="G644" t="s">
        <v>30</v>
      </c>
      <c r="H644" t="s">
        <v>31</v>
      </c>
      <c r="I644" t="s">
        <v>30</v>
      </c>
      <c r="J644" t="s">
        <v>69</v>
      </c>
      <c r="K644">
        <v>2</v>
      </c>
      <c r="L644">
        <v>46694</v>
      </c>
      <c r="M644">
        <v>10</v>
      </c>
      <c r="N644">
        <v>9338.7999999999993</v>
      </c>
      <c r="O644">
        <v>15128.86</v>
      </c>
      <c r="P644">
        <v>86</v>
      </c>
      <c r="Q644">
        <v>99264.06</v>
      </c>
      <c r="R644" t="s">
        <v>83</v>
      </c>
      <c r="S644" t="s">
        <v>34</v>
      </c>
      <c r="T644" t="s">
        <v>76</v>
      </c>
      <c r="U644" t="s">
        <v>77</v>
      </c>
      <c r="V644" t="s">
        <v>57</v>
      </c>
      <c r="W644">
        <v>6</v>
      </c>
      <c r="X644" t="s">
        <v>38</v>
      </c>
      <c r="Y644">
        <v>4</v>
      </c>
      <c r="Z644" t="s">
        <v>91</v>
      </c>
    </row>
    <row r="645" spans="1:26" x14ac:dyDescent="0.35">
      <c r="A645" t="s">
        <v>1197</v>
      </c>
      <c r="B645" s="2">
        <v>46049</v>
      </c>
      <c r="C645" t="s">
        <v>1198</v>
      </c>
      <c r="D645" t="s">
        <v>61</v>
      </c>
      <c r="E645" t="s">
        <v>29</v>
      </c>
      <c r="F645">
        <v>35</v>
      </c>
      <c r="G645" t="s">
        <v>94</v>
      </c>
      <c r="H645" t="s">
        <v>31</v>
      </c>
      <c r="I645" t="s">
        <v>94</v>
      </c>
      <c r="J645" t="s">
        <v>62</v>
      </c>
      <c r="K645">
        <v>5</v>
      </c>
      <c r="L645">
        <v>34344</v>
      </c>
      <c r="M645">
        <v>20</v>
      </c>
      <c r="N645">
        <v>34344</v>
      </c>
      <c r="O645">
        <v>24727.68</v>
      </c>
      <c r="P645">
        <v>473</v>
      </c>
      <c r="Q645">
        <v>162576.68</v>
      </c>
      <c r="R645" t="s">
        <v>33</v>
      </c>
      <c r="S645" t="s">
        <v>63</v>
      </c>
      <c r="T645" t="s">
        <v>103</v>
      </c>
      <c r="U645" t="s">
        <v>103</v>
      </c>
      <c r="V645" t="s">
        <v>57</v>
      </c>
      <c r="W645">
        <v>5</v>
      </c>
      <c r="X645" t="s">
        <v>47</v>
      </c>
      <c r="Y645">
        <v>5</v>
      </c>
      <c r="Z645" t="s">
        <v>58</v>
      </c>
    </row>
    <row r="646" spans="1:26" x14ac:dyDescent="0.35">
      <c r="A646" t="s">
        <v>1199</v>
      </c>
      <c r="B646" s="2">
        <v>46107</v>
      </c>
      <c r="C646" t="s">
        <v>1200</v>
      </c>
      <c r="D646" t="s">
        <v>42</v>
      </c>
      <c r="E646" t="s">
        <v>43</v>
      </c>
      <c r="F646">
        <v>22</v>
      </c>
      <c r="G646" t="s">
        <v>134</v>
      </c>
      <c r="H646" t="s">
        <v>31</v>
      </c>
      <c r="I646" t="s">
        <v>134</v>
      </c>
      <c r="J646" t="s">
        <v>75</v>
      </c>
      <c r="K646">
        <v>2</v>
      </c>
      <c r="L646">
        <v>36921</v>
      </c>
      <c r="M646">
        <v>20</v>
      </c>
      <c r="N646">
        <v>14768.4</v>
      </c>
      <c r="O646">
        <v>10633.25</v>
      </c>
      <c r="P646">
        <v>288</v>
      </c>
      <c r="Q646">
        <v>69994.850000000006</v>
      </c>
      <c r="R646" t="s">
        <v>54</v>
      </c>
      <c r="S646" t="s">
        <v>63</v>
      </c>
      <c r="T646" t="s">
        <v>55</v>
      </c>
      <c r="U646" t="s">
        <v>56</v>
      </c>
      <c r="V646" t="s">
        <v>57</v>
      </c>
      <c r="W646">
        <v>7</v>
      </c>
      <c r="X646" t="s">
        <v>47</v>
      </c>
      <c r="Y646">
        <v>5</v>
      </c>
      <c r="Z646" t="s">
        <v>58</v>
      </c>
    </row>
    <row r="647" spans="1:26" x14ac:dyDescent="0.35">
      <c r="A647" t="s">
        <v>1201</v>
      </c>
      <c r="B647" s="2">
        <v>45830</v>
      </c>
      <c r="C647" t="s">
        <v>310</v>
      </c>
      <c r="D647" t="s">
        <v>61</v>
      </c>
      <c r="E647" t="s">
        <v>29</v>
      </c>
      <c r="F647">
        <v>34</v>
      </c>
      <c r="G647" t="s">
        <v>30</v>
      </c>
      <c r="H647" t="s">
        <v>31</v>
      </c>
      <c r="I647" t="s">
        <v>30</v>
      </c>
      <c r="J647" t="s">
        <v>112</v>
      </c>
      <c r="K647">
        <v>3</v>
      </c>
      <c r="L647">
        <v>4374</v>
      </c>
      <c r="M647">
        <v>20</v>
      </c>
      <c r="N647">
        <v>2624.4</v>
      </c>
      <c r="O647">
        <v>1889.57</v>
      </c>
      <c r="P647">
        <v>36</v>
      </c>
      <c r="Q647">
        <v>12423.17</v>
      </c>
      <c r="R647" t="s">
        <v>83</v>
      </c>
      <c r="S647" t="s">
        <v>63</v>
      </c>
      <c r="T647" t="s">
        <v>55</v>
      </c>
      <c r="U647" t="s">
        <v>56</v>
      </c>
      <c r="V647" t="s">
        <v>57</v>
      </c>
      <c r="W647">
        <v>9</v>
      </c>
      <c r="X647" t="s">
        <v>47</v>
      </c>
      <c r="Y647">
        <v>1</v>
      </c>
      <c r="Z647" t="s">
        <v>91</v>
      </c>
    </row>
    <row r="648" spans="1:26" x14ac:dyDescent="0.35">
      <c r="A648" t="s">
        <v>1202</v>
      </c>
      <c r="B648" s="2">
        <v>45948</v>
      </c>
      <c r="C648" t="s">
        <v>1152</v>
      </c>
      <c r="D648" t="s">
        <v>80</v>
      </c>
      <c r="E648" t="s">
        <v>29</v>
      </c>
      <c r="F648">
        <v>24</v>
      </c>
      <c r="G648" t="s">
        <v>74</v>
      </c>
      <c r="H648" t="s">
        <v>31</v>
      </c>
      <c r="I648" t="s">
        <v>74</v>
      </c>
      <c r="J648" t="s">
        <v>102</v>
      </c>
      <c r="K648">
        <v>5</v>
      </c>
      <c r="L648">
        <v>31044</v>
      </c>
      <c r="M648">
        <v>20</v>
      </c>
      <c r="N648">
        <v>31044</v>
      </c>
      <c r="O648">
        <v>22351.68</v>
      </c>
      <c r="P648">
        <v>403</v>
      </c>
      <c r="Q648">
        <v>146930.68</v>
      </c>
      <c r="R648" t="s">
        <v>83</v>
      </c>
      <c r="S648" t="s">
        <v>34</v>
      </c>
      <c r="T648" t="s">
        <v>76</v>
      </c>
      <c r="U648" t="s">
        <v>77</v>
      </c>
      <c r="V648" t="s">
        <v>57</v>
      </c>
      <c r="W648">
        <v>5</v>
      </c>
      <c r="X648" t="s">
        <v>47</v>
      </c>
      <c r="Y648">
        <v>2</v>
      </c>
      <c r="Z648" t="s">
        <v>47</v>
      </c>
    </row>
    <row r="649" spans="1:26" x14ac:dyDescent="0.35">
      <c r="A649" t="s">
        <v>1203</v>
      </c>
      <c r="B649" s="2">
        <v>45786</v>
      </c>
      <c r="C649" t="s">
        <v>184</v>
      </c>
      <c r="D649" t="s">
        <v>111</v>
      </c>
      <c r="E649" t="s">
        <v>43</v>
      </c>
      <c r="F649">
        <v>57</v>
      </c>
      <c r="G649" t="s">
        <v>67</v>
      </c>
      <c r="H649" t="s">
        <v>68</v>
      </c>
      <c r="I649" t="s">
        <v>67</v>
      </c>
      <c r="J649" t="s">
        <v>69</v>
      </c>
      <c r="K649">
        <v>3</v>
      </c>
      <c r="L649">
        <v>43444</v>
      </c>
      <c r="M649">
        <v>0</v>
      </c>
      <c r="N649">
        <v>0</v>
      </c>
      <c r="O649">
        <v>23459.759999999998</v>
      </c>
      <c r="P649">
        <v>238</v>
      </c>
      <c r="Q649">
        <v>154029.76000000001</v>
      </c>
      <c r="R649" t="s">
        <v>33</v>
      </c>
      <c r="S649" t="s">
        <v>34</v>
      </c>
      <c r="T649" t="s">
        <v>46</v>
      </c>
      <c r="U649" t="s">
        <v>36</v>
      </c>
      <c r="V649" t="s">
        <v>37</v>
      </c>
      <c r="W649">
        <v>10</v>
      </c>
      <c r="X649" t="s">
        <v>38</v>
      </c>
      <c r="Y649">
        <v>4</v>
      </c>
      <c r="Z649" t="s">
        <v>91</v>
      </c>
    </row>
    <row r="650" spans="1:26" x14ac:dyDescent="0.35">
      <c r="A650" t="s">
        <v>1204</v>
      </c>
      <c r="B650" s="2">
        <v>46059</v>
      </c>
      <c r="C650" t="s">
        <v>971</v>
      </c>
      <c r="D650" t="s">
        <v>66</v>
      </c>
      <c r="E650" t="s">
        <v>29</v>
      </c>
      <c r="F650">
        <v>41</v>
      </c>
      <c r="G650" t="s">
        <v>44</v>
      </c>
      <c r="H650" t="s">
        <v>31</v>
      </c>
      <c r="I650" t="s">
        <v>44</v>
      </c>
      <c r="J650" t="s">
        <v>32</v>
      </c>
      <c r="K650">
        <v>2</v>
      </c>
      <c r="L650">
        <v>38898</v>
      </c>
      <c r="M650">
        <v>10</v>
      </c>
      <c r="N650">
        <v>7779.6</v>
      </c>
      <c r="O650">
        <v>12602.95</v>
      </c>
      <c r="P650">
        <v>277</v>
      </c>
      <c r="Q650">
        <v>82896.350000000006</v>
      </c>
      <c r="R650" t="s">
        <v>33</v>
      </c>
      <c r="S650" t="s">
        <v>34</v>
      </c>
      <c r="T650" t="s">
        <v>55</v>
      </c>
      <c r="U650" t="s">
        <v>56</v>
      </c>
      <c r="V650" t="s">
        <v>57</v>
      </c>
      <c r="W650">
        <v>10</v>
      </c>
      <c r="X650" t="s">
        <v>38</v>
      </c>
      <c r="Y650">
        <v>1</v>
      </c>
      <c r="Z650" t="s">
        <v>91</v>
      </c>
    </row>
    <row r="651" spans="1:26" x14ac:dyDescent="0.35">
      <c r="A651" t="s">
        <v>1205</v>
      </c>
      <c r="B651" s="2">
        <v>45773</v>
      </c>
      <c r="C651" t="s">
        <v>1097</v>
      </c>
      <c r="D651" t="s">
        <v>42</v>
      </c>
      <c r="E651" t="s">
        <v>43</v>
      </c>
      <c r="F651">
        <v>51</v>
      </c>
      <c r="G651" t="s">
        <v>90</v>
      </c>
      <c r="H651" t="s">
        <v>31</v>
      </c>
      <c r="I651" t="s">
        <v>90</v>
      </c>
      <c r="J651" t="s">
        <v>32</v>
      </c>
      <c r="K651">
        <v>3</v>
      </c>
      <c r="L651">
        <v>25634</v>
      </c>
      <c r="M651">
        <v>20</v>
      </c>
      <c r="N651">
        <v>15380.4</v>
      </c>
      <c r="O651">
        <v>11073.89</v>
      </c>
      <c r="P651">
        <v>490</v>
      </c>
      <c r="Q651">
        <v>73085.490000000005</v>
      </c>
      <c r="R651" t="s">
        <v>33</v>
      </c>
      <c r="S651" t="s">
        <v>34</v>
      </c>
      <c r="T651" t="s">
        <v>70</v>
      </c>
      <c r="U651" t="s">
        <v>56</v>
      </c>
      <c r="V651" t="s">
        <v>57</v>
      </c>
      <c r="W651">
        <v>10</v>
      </c>
      <c r="X651" t="s">
        <v>38</v>
      </c>
      <c r="Y651">
        <v>1</v>
      </c>
      <c r="Z651" t="s">
        <v>47</v>
      </c>
    </row>
    <row r="652" spans="1:26" x14ac:dyDescent="0.35">
      <c r="A652" t="s">
        <v>1206</v>
      </c>
      <c r="B652" s="2">
        <v>45872</v>
      </c>
      <c r="C652" t="s">
        <v>1207</v>
      </c>
      <c r="D652" t="s">
        <v>108</v>
      </c>
      <c r="E652" t="s">
        <v>43</v>
      </c>
      <c r="F652">
        <v>36</v>
      </c>
      <c r="G652" t="s">
        <v>74</v>
      </c>
      <c r="H652" t="s">
        <v>31</v>
      </c>
      <c r="I652" t="s">
        <v>74</v>
      </c>
      <c r="J652" t="s">
        <v>69</v>
      </c>
      <c r="K652">
        <v>1</v>
      </c>
      <c r="L652">
        <v>18070</v>
      </c>
      <c r="M652">
        <v>5</v>
      </c>
      <c r="N652">
        <v>903.5</v>
      </c>
      <c r="O652">
        <v>3089.97</v>
      </c>
      <c r="P652">
        <v>495</v>
      </c>
      <c r="Q652">
        <v>20751.47</v>
      </c>
      <c r="R652" t="s">
        <v>83</v>
      </c>
      <c r="S652" t="s">
        <v>34</v>
      </c>
      <c r="T652" t="s">
        <v>70</v>
      </c>
      <c r="U652" t="s">
        <v>56</v>
      </c>
      <c r="V652" t="s">
        <v>57</v>
      </c>
      <c r="W652">
        <v>6</v>
      </c>
      <c r="X652" t="s">
        <v>38</v>
      </c>
      <c r="Y652">
        <v>4</v>
      </c>
      <c r="Z652" t="s">
        <v>39</v>
      </c>
    </row>
    <row r="653" spans="1:26" x14ac:dyDescent="0.35">
      <c r="A653" t="s">
        <v>1208</v>
      </c>
      <c r="B653" s="2">
        <v>46090</v>
      </c>
      <c r="C653" t="s">
        <v>528</v>
      </c>
      <c r="D653" t="s">
        <v>61</v>
      </c>
      <c r="E653" t="s">
        <v>43</v>
      </c>
      <c r="F653">
        <v>56</v>
      </c>
      <c r="G653" t="s">
        <v>44</v>
      </c>
      <c r="H653" t="s">
        <v>31</v>
      </c>
      <c r="I653" t="s">
        <v>44</v>
      </c>
      <c r="J653" t="s">
        <v>62</v>
      </c>
      <c r="K653">
        <v>1</v>
      </c>
      <c r="L653">
        <v>25503</v>
      </c>
      <c r="M653">
        <v>15</v>
      </c>
      <c r="N653">
        <v>3825.45</v>
      </c>
      <c r="O653">
        <v>3901.96</v>
      </c>
      <c r="P653">
        <v>372</v>
      </c>
      <c r="Q653">
        <v>25951.51</v>
      </c>
      <c r="R653" t="s">
        <v>83</v>
      </c>
      <c r="S653" t="s">
        <v>63</v>
      </c>
      <c r="T653" t="s">
        <v>70</v>
      </c>
      <c r="U653" t="s">
        <v>56</v>
      </c>
      <c r="V653" t="s">
        <v>57</v>
      </c>
      <c r="W653">
        <v>1</v>
      </c>
      <c r="X653" t="s">
        <v>47</v>
      </c>
      <c r="Y653">
        <v>2</v>
      </c>
      <c r="Z653" t="s">
        <v>47</v>
      </c>
    </row>
    <row r="654" spans="1:26" x14ac:dyDescent="0.35">
      <c r="A654" t="s">
        <v>1209</v>
      </c>
      <c r="B654" s="2">
        <v>45838</v>
      </c>
      <c r="C654" t="s">
        <v>438</v>
      </c>
      <c r="D654" t="s">
        <v>61</v>
      </c>
      <c r="E654" t="s">
        <v>29</v>
      </c>
      <c r="F654">
        <v>48</v>
      </c>
      <c r="G654" t="s">
        <v>90</v>
      </c>
      <c r="H654" t="s">
        <v>31</v>
      </c>
      <c r="I654" t="s">
        <v>90</v>
      </c>
      <c r="J654" t="s">
        <v>53</v>
      </c>
      <c r="K654">
        <v>3</v>
      </c>
      <c r="L654">
        <v>23347</v>
      </c>
      <c r="M654">
        <v>20</v>
      </c>
      <c r="N654">
        <v>14008.2</v>
      </c>
      <c r="O654">
        <v>10085.9</v>
      </c>
      <c r="P654">
        <v>18</v>
      </c>
      <c r="Q654">
        <v>66136.7</v>
      </c>
      <c r="R654" t="s">
        <v>83</v>
      </c>
      <c r="S654" t="s">
        <v>34</v>
      </c>
      <c r="T654" t="s">
        <v>76</v>
      </c>
      <c r="U654" t="s">
        <v>77</v>
      </c>
      <c r="V654" t="s">
        <v>57</v>
      </c>
      <c r="W654">
        <v>4</v>
      </c>
      <c r="X654" t="s">
        <v>38</v>
      </c>
      <c r="Y654">
        <v>2</v>
      </c>
      <c r="Z654" t="s">
        <v>91</v>
      </c>
    </row>
    <row r="655" spans="1:26" x14ac:dyDescent="0.35">
      <c r="A655" t="s">
        <v>1210</v>
      </c>
      <c r="B655" s="2">
        <v>45776</v>
      </c>
      <c r="C655" t="s">
        <v>408</v>
      </c>
      <c r="D655" t="s">
        <v>73</v>
      </c>
      <c r="E655" t="s">
        <v>43</v>
      </c>
      <c r="F655">
        <v>37</v>
      </c>
      <c r="G655" t="s">
        <v>139</v>
      </c>
      <c r="H655" t="s">
        <v>31</v>
      </c>
      <c r="I655" t="s">
        <v>139</v>
      </c>
      <c r="J655" t="s">
        <v>201</v>
      </c>
      <c r="K655">
        <v>3</v>
      </c>
      <c r="L655">
        <v>34998</v>
      </c>
      <c r="M655">
        <v>0</v>
      </c>
      <c r="N655">
        <v>0</v>
      </c>
      <c r="O655">
        <v>18898.919999999998</v>
      </c>
      <c r="P655">
        <v>218</v>
      </c>
      <c r="Q655">
        <v>124110.92</v>
      </c>
      <c r="R655" t="s">
        <v>83</v>
      </c>
      <c r="S655" t="s">
        <v>34</v>
      </c>
      <c r="T655" t="s">
        <v>55</v>
      </c>
      <c r="U655" t="s">
        <v>56</v>
      </c>
      <c r="V655" t="s">
        <v>57</v>
      </c>
      <c r="W655">
        <v>3</v>
      </c>
      <c r="X655" t="s">
        <v>47</v>
      </c>
      <c r="Y655">
        <v>5</v>
      </c>
      <c r="Z655" t="s">
        <v>47</v>
      </c>
    </row>
    <row r="656" spans="1:26" x14ac:dyDescent="0.35">
      <c r="A656" t="s">
        <v>1211</v>
      </c>
      <c r="B656" s="2">
        <v>45768</v>
      </c>
      <c r="C656" t="s">
        <v>425</v>
      </c>
      <c r="D656" t="s">
        <v>73</v>
      </c>
      <c r="E656" t="s">
        <v>43</v>
      </c>
      <c r="F656">
        <v>60</v>
      </c>
      <c r="G656" t="s">
        <v>99</v>
      </c>
      <c r="H656" t="s">
        <v>52</v>
      </c>
      <c r="I656" t="s">
        <v>99</v>
      </c>
      <c r="J656" t="s">
        <v>112</v>
      </c>
      <c r="K656">
        <v>2</v>
      </c>
      <c r="L656">
        <v>20237</v>
      </c>
      <c r="M656">
        <v>20</v>
      </c>
      <c r="N656">
        <v>8094.8</v>
      </c>
      <c r="O656">
        <v>5828.26</v>
      </c>
      <c r="P656">
        <v>329</v>
      </c>
      <c r="Q656">
        <v>38536.46</v>
      </c>
      <c r="R656" t="s">
        <v>54</v>
      </c>
      <c r="S656" t="s">
        <v>34</v>
      </c>
      <c r="T656" t="s">
        <v>76</v>
      </c>
      <c r="U656" t="s">
        <v>77</v>
      </c>
      <c r="V656" t="s">
        <v>57</v>
      </c>
      <c r="W656">
        <v>3</v>
      </c>
      <c r="X656" t="s">
        <v>47</v>
      </c>
      <c r="Y656">
        <v>4</v>
      </c>
      <c r="Z656" t="s">
        <v>91</v>
      </c>
    </row>
    <row r="657" spans="1:26" x14ac:dyDescent="0.35">
      <c r="A657" t="s">
        <v>1212</v>
      </c>
      <c r="B657" s="2">
        <v>45933</v>
      </c>
      <c r="C657" t="s">
        <v>129</v>
      </c>
      <c r="D657" t="s">
        <v>28</v>
      </c>
      <c r="E657" t="s">
        <v>29</v>
      </c>
      <c r="F657">
        <v>30</v>
      </c>
      <c r="G657" t="s">
        <v>134</v>
      </c>
      <c r="H657" t="s">
        <v>31</v>
      </c>
      <c r="I657" t="s">
        <v>134</v>
      </c>
      <c r="J657" t="s">
        <v>32</v>
      </c>
      <c r="K657">
        <v>5</v>
      </c>
      <c r="L657">
        <v>48600</v>
      </c>
      <c r="M657">
        <v>15</v>
      </c>
      <c r="N657">
        <v>36450</v>
      </c>
      <c r="O657">
        <v>37179</v>
      </c>
      <c r="P657">
        <v>201</v>
      </c>
      <c r="Q657">
        <v>243930</v>
      </c>
      <c r="R657" t="s">
        <v>83</v>
      </c>
      <c r="S657" t="s">
        <v>63</v>
      </c>
      <c r="T657" t="s">
        <v>46</v>
      </c>
      <c r="U657" t="s">
        <v>36</v>
      </c>
      <c r="V657" t="s">
        <v>37</v>
      </c>
      <c r="W657">
        <v>8</v>
      </c>
      <c r="X657" t="s">
        <v>38</v>
      </c>
      <c r="Y657">
        <v>1</v>
      </c>
      <c r="Z657" t="s">
        <v>39</v>
      </c>
    </row>
    <row r="658" spans="1:26" x14ac:dyDescent="0.35">
      <c r="A658" t="s">
        <v>1213</v>
      </c>
      <c r="B658" s="2">
        <v>45941</v>
      </c>
      <c r="C658" t="s">
        <v>1214</v>
      </c>
      <c r="D658" t="s">
        <v>89</v>
      </c>
      <c r="E658" t="s">
        <v>29</v>
      </c>
      <c r="F658">
        <v>32</v>
      </c>
      <c r="G658" t="s">
        <v>30</v>
      </c>
      <c r="H658" t="s">
        <v>31</v>
      </c>
      <c r="I658" t="s">
        <v>30</v>
      </c>
      <c r="J658" t="s">
        <v>69</v>
      </c>
      <c r="K658">
        <v>5</v>
      </c>
      <c r="L658">
        <v>22607</v>
      </c>
      <c r="M658">
        <v>15</v>
      </c>
      <c r="N658">
        <v>16955.25</v>
      </c>
      <c r="O658">
        <v>17294.349999999999</v>
      </c>
      <c r="P658">
        <v>90</v>
      </c>
      <c r="Q658">
        <v>113464.1</v>
      </c>
      <c r="R658" t="s">
        <v>54</v>
      </c>
      <c r="S658" t="s">
        <v>34</v>
      </c>
      <c r="T658" t="s">
        <v>35</v>
      </c>
      <c r="U658" t="s">
        <v>36</v>
      </c>
      <c r="V658" t="s">
        <v>37</v>
      </c>
      <c r="W658">
        <v>6</v>
      </c>
      <c r="X658" t="s">
        <v>38</v>
      </c>
      <c r="Y658">
        <v>5</v>
      </c>
      <c r="Z658" t="s">
        <v>91</v>
      </c>
    </row>
    <row r="659" spans="1:26" x14ac:dyDescent="0.35">
      <c r="A659" t="s">
        <v>1215</v>
      </c>
      <c r="B659" s="2">
        <v>45935</v>
      </c>
      <c r="C659" t="s">
        <v>1216</v>
      </c>
      <c r="D659" t="s">
        <v>61</v>
      </c>
      <c r="E659" t="s">
        <v>43</v>
      </c>
      <c r="F659">
        <v>19</v>
      </c>
      <c r="G659" t="s">
        <v>94</v>
      </c>
      <c r="H659" t="s">
        <v>31</v>
      </c>
      <c r="I659" t="s">
        <v>94</v>
      </c>
      <c r="J659" t="s">
        <v>69</v>
      </c>
      <c r="K659">
        <v>3</v>
      </c>
      <c r="L659">
        <v>35119</v>
      </c>
      <c r="M659">
        <v>10</v>
      </c>
      <c r="N659">
        <v>10535.7</v>
      </c>
      <c r="O659">
        <v>17067.830000000002</v>
      </c>
      <c r="P659">
        <v>267</v>
      </c>
      <c r="Q659">
        <v>112156.13</v>
      </c>
      <c r="R659" t="s">
        <v>45</v>
      </c>
      <c r="S659" t="s">
        <v>34</v>
      </c>
      <c r="T659" t="s">
        <v>76</v>
      </c>
      <c r="U659" t="s">
        <v>77</v>
      </c>
      <c r="V659" t="s">
        <v>57</v>
      </c>
      <c r="W659">
        <v>5</v>
      </c>
      <c r="X659" t="s">
        <v>47</v>
      </c>
      <c r="Y659">
        <v>2</v>
      </c>
      <c r="Z659" t="s">
        <v>91</v>
      </c>
    </row>
    <row r="660" spans="1:26" x14ac:dyDescent="0.35">
      <c r="A660" t="s">
        <v>1217</v>
      </c>
      <c r="B660" s="2">
        <v>46119</v>
      </c>
      <c r="C660" t="s">
        <v>977</v>
      </c>
      <c r="D660" t="s">
        <v>28</v>
      </c>
      <c r="E660" t="s">
        <v>29</v>
      </c>
      <c r="F660">
        <v>49</v>
      </c>
      <c r="G660" t="s">
        <v>90</v>
      </c>
      <c r="H660" t="s">
        <v>31</v>
      </c>
      <c r="I660" t="s">
        <v>90</v>
      </c>
      <c r="J660" t="s">
        <v>62</v>
      </c>
      <c r="K660">
        <v>1</v>
      </c>
      <c r="L660">
        <v>23303</v>
      </c>
      <c r="M660">
        <v>10</v>
      </c>
      <c r="N660">
        <v>2330.3000000000002</v>
      </c>
      <c r="O660">
        <v>3775.09</v>
      </c>
      <c r="P660">
        <v>211</v>
      </c>
      <c r="Q660">
        <v>24958.79</v>
      </c>
      <c r="R660" t="s">
        <v>54</v>
      </c>
      <c r="S660" t="s">
        <v>34</v>
      </c>
      <c r="T660" t="s">
        <v>103</v>
      </c>
      <c r="U660" t="s">
        <v>103</v>
      </c>
      <c r="V660" t="s">
        <v>57</v>
      </c>
      <c r="W660">
        <v>10</v>
      </c>
      <c r="X660" t="s">
        <v>47</v>
      </c>
      <c r="Y660">
        <v>5</v>
      </c>
      <c r="Z660" t="s">
        <v>39</v>
      </c>
    </row>
    <row r="661" spans="1:26" x14ac:dyDescent="0.35">
      <c r="A661" t="s">
        <v>1218</v>
      </c>
      <c r="B661" s="2">
        <v>45839</v>
      </c>
      <c r="C661" t="s">
        <v>445</v>
      </c>
      <c r="D661" t="s">
        <v>61</v>
      </c>
      <c r="E661" t="s">
        <v>43</v>
      </c>
      <c r="F661">
        <v>47</v>
      </c>
      <c r="G661" t="s">
        <v>90</v>
      </c>
      <c r="H661" t="s">
        <v>31</v>
      </c>
      <c r="I661" t="s">
        <v>90</v>
      </c>
      <c r="J661" t="s">
        <v>150</v>
      </c>
      <c r="K661">
        <v>2</v>
      </c>
      <c r="L661">
        <v>47952</v>
      </c>
      <c r="M661">
        <v>20</v>
      </c>
      <c r="N661">
        <v>19180.8</v>
      </c>
      <c r="O661">
        <v>13810.18</v>
      </c>
      <c r="P661">
        <v>396</v>
      </c>
      <c r="Q661">
        <v>90929.38</v>
      </c>
      <c r="R661" t="s">
        <v>83</v>
      </c>
      <c r="S661" t="s">
        <v>34</v>
      </c>
      <c r="T661" t="s">
        <v>46</v>
      </c>
      <c r="U661" t="s">
        <v>36</v>
      </c>
      <c r="V661" t="s">
        <v>37</v>
      </c>
      <c r="W661">
        <v>6</v>
      </c>
      <c r="X661" t="s">
        <v>38</v>
      </c>
      <c r="Y661">
        <v>4</v>
      </c>
      <c r="Z661" t="s">
        <v>91</v>
      </c>
    </row>
    <row r="662" spans="1:26" x14ac:dyDescent="0.35">
      <c r="A662" t="s">
        <v>1219</v>
      </c>
      <c r="B662" s="2">
        <v>45945</v>
      </c>
      <c r="C662" t="s">
        <v>680</v>
      </c>
      <c r="D662" t="s">
        <v>66</v>
      </c>
      <c r="E662" t="s">
        <v>43</v>
      </c>
      <c r="F662">
        <v>56</v>
      </c>
      <c r="G662" t="s">
        <v>30</v>
      </c>
      <c r="H662" t="s">
        <v>31</v>
      </c>
      <c r="I662" t="s">
        <v>30</v>
      </c>
      <c r="J662" t="s">
        <v>102</v>
      </c>
      <c r="K662">
        <v>5</v>
      </c>
      <c r="L662">
        <v>32236</v>
      </c>
      <c r="M662">
        <v>0</v>
      </c>
      <c r="N662">
        <v>0</v>
      </c>
      <c r="O662">
        <v>29012.400000000001</v>
      </c>
      <c r="P662">
        <v>327</v>
      </c>
      <c r="Q662">
        <v>190519.4</v>
      </c>
      <c r="R662" t="s">
        <v>54</v>
      </c>
      <c r="S662" t="s">
        <v>34</v>
      </c>
      <c r="T662" t="s">
        <v>55</v>
      </c>
      <c r="U662" t="s">
        <v>56</v>
      </c>
      <c r="V662" t="s">
        <v>57</v>
      </c>
      <c r="W662">
        <v>6</v>
      </c>
      <c r="X662" t="s">
        <v>38</v>
      </c>
      <c r="Y662">
        <v>4</v>
      </c>
      <c r="Z662" t="s">
        <v>47</v>
      </c>
    </row>
    <row r="663" spans="1:26" x14ac:dyDescent="0.35">
      <c r="A663" t="s">
        <v>1220</v>
      </c>
      <c r="B663" s="2">
        <v>45933</v>
      </c>
      <c r="C663" t="s">
        <v>279</v>
      </c>
      <c r="D663" t="s">
        <v>80</v>
      </c>
      <c r="E663" t="s">
        <v>43</v>
      </c>
      <c r="F663">
        <v>29</v>
      </c>
      <c r="G663" t="s">
        <v>90</v>
      </c>
      <c r="H663" t="s">
        <v>31</v>
      </c>
      <c r="I663" t="s">
        <v>90</v>
      </c>
      <c r="J663" t="s">
        <v>201</v>
      </c>
      <c r="K663">
        <v>1</v>
      </c>
      <c r="L663">
        <v>35972</v>
      </c>
      <c r="M663">
        <v>5</v>
      </c>
      <c r="N663">
        <v>1798.6</v>
      </c>
      <c r="O663">
        <v>6151.21</v>
      </c>
      <c r="P663">
        <v>96</v>
      </c>
      <c r="Q663">
        <v>40420.61</v>
      </c>
      <c r="R663" t="s">
        <v>54</v>
      </c>
      <c r="S663" t="s">
        <v>34</v>
      </c>
      <c r="T663" t="s">
        <v>84</v>
      </c>
      <c r="U663" t="s">
        <v>85</v>
      </c>
      <c r="V663" t="s">
        <v>86</v>
      </c>
      <c r="W663">
        <v>10</v>
      </c>
      <c r="X663" t="s">
        <v>38</v>
      </c>
      <c r="Y663">
        <v>4</v>
      </c>
      <c r="Z663" t="s">
        <v>47</v>
      </c>
    </row>
    <row r="664" spans="1:26" x14ac:dyDescent="0.35">
      <c r="A664" t="s">
        <v>1221</v>
      </c>
      <c r="B664" s="2">
        <v>46074</v>
      </c>
      <c r="C664" t="s">
        <v>1222</v>
      </c>
      <c r="D664" t="s">
        <v>50</v>
      </c>
      <c r="E664" t="s">
        <v>29</v>
      </c>
      <c r="F664">
        <v>34</v>
      </c>
      <c r="G664" t="s">
        <v>134</v>
      </c>
      <c r="H664" t="s">
        <v>31</v>
      </c>
      <c r="I664" t="s">
        <v>134</v>
      </c>
      <c r="J664" t="s">
        <v>32</v>
      </c>
      <c r="K664">
        <v>3</v>
      </c>
      <c r="L664">
        <v>43548</v>
      </c>
      <c r="M664">
        <v>10</v>
      </c>
      <c r="N664">
        <v>13064.4</v>
      </c>
      <c r="O664">
        <v>21164.33</v>
      </c>
      <c r="P664">
        <v>336</v>
      </c>
      <c r="Q664">
        <v>139079.93</v>
      </c>
      <c r="R664" t="s">
        <v>54</v>
      </c>
      <c r="S664" t="s">
        <v>34</v>
      </c>
      <c r="T664" t="s">
        <v>70</v>
      </c>
      <c r="U664" t="s">
        <v>56</v>
      </c>
      <c r="V664" t="s">
        <v>57</v>
      </c>
      <c r="W664">
        <v>8</v>
      </c>
      <c r="X664" t="s">
        <v>38</v>
      </c>
      <c r="Y664">
        <v>4</v>
      </c>
      <c r="Z664" t="s">
        <v>47</v>
      </c>
    </row>
    <row r="665" spans="1:26" x14ac:dyDescent="0.35">
      <c r="A665" t="s">
        <v>1223</v>
      </c>
      <c r="B665" s="2">
        <v>46090</v>
      </c>
      <c r="C665" t="s">
        <v>1224</v>
      </c>
      <c r="D665" t="s">
        <v>108</v>
      </c>
      <c r="E665" t="s">
        <v>29</v>
      </c>
      <c r="F665">
        <v>54</v>
      </c>
      <c r="G665" t="s">
        <v>74</v>
      </c>
      <c r="H665" t="s">
        <v>31</v>
      </c>
      <c r="I665" t="s">
        <v>74</v>
      </c>
      <c r="J665" t="s">
        <v>75</v>
      </c>
      <c r="K665">
        <v>4</v>
      </c>
      <c r="L665">
        <v>7915</v>
      </c>
      <c r="M665">
        <v>10</v>
      </c>
      <c r="N665">
        <v>3166</v>
      </c>
      <c r="O665">
        <v>5128.92</v>
      </c>
      <c r="P665">
        <v>361</v>
      </c>
      <c r="Q665">
        <v>33983.919999999998</v>
      </c>
      <c r="R665" t="s">
        <v>33</v>
      </c>
      <c r="S665" t="s">
        <v>34</v>
      </c>
      <c r="T665" t="s">
        <v>84</v>
      </c>
      <c r="U665" t="s">
        <v>85</v>
      </c>
      <c r="V665" t="s">
        <v>86</v>
      </c>
      <c r="W665">
        <v>5</v>
      </c>
      <c r="X665" t="s">
        <v>47</v>
      </c>
      <c r="Y665">
        <v>1</v>
      </c>
      <c r="Z665" t="s">
        <v>47</v>
      </c>
    </row>
    <row r="666" spans="1:26" x14ac:dyDescent="0.35">
      <c r="A666" t="s">
        <v>1225</v>
      </c>
      <c r="B666" s="2">
        <v>45905</v>
      </c>
      <c r="C666" t="s">
        <v>1226</v>
      </c>
      <c r="D666" t="s">
        <v>89</v>
      </c>
      <c r="E666" t="s">
        <v>43</v>
      </c>
      <c r="F666">
        <v>45</v>
      </c>
      <c r="G666" t="s">
        <v>139</v>
      </c>
      <c r="H666" t="s">
        <v>31</v>
      </c>
      <c r="I666" t="s">
        <v>139</v>
      </c>
      <c r="J666" t="s">
        <v>102</v>
      </c>
      <c r="K666">
        <v>3</v>
      </c>
      <c r="L666">
        <v>3759</v>
      </c>
      <c r="M666">
        <v>0</v>
      </c>
      <c r="N666">
        <v>0</v>
      </c>
      <c r="O666">
        <v>2029.86</v>
      </c>
      <c r="P666">
        <v>446</v>
      </c>
      <c r="Q666">
        <v>13752.86</v>
      </c>
      <c r="R666" t="s">
        <v>45</v>
      </c>
      <c r="S666" t="s">
        <v>34</v>
      </c>
      <c r="T666" t="s">
        <v>76</v>
      </c>
      <c r="U666" t="s">
        <v>77</v>
      </c>
      <c r="V666" t="s">
        <v>57</v>
      </c>
      <c r="W666">
        <v>4</v>
      </c>
      <c r="X666" t="s">
        <v>38</v>
      </c>
      <c r="Y666">
        <v>4</v>
      </c>
      <c r="Z666" t="s">
        <v>39</v>
      </c>
    </row>
    <row r="667" spans="1:26" x14ac:dyDescent="0.35">
      <c r="A667" t="s">
        <v>1227</v>
      </c>
      <c r="B667" s="2">
        <v>46101</v>
      </c>
      <c r="C667" t="s">
        <v>1077</v>
      </c>
      <c r="D667" t="s">
        <v>42</v>
      </c>
      <c r="E667" t="s">
        <v>43</v>
      </c>
      <c r="F667">
        <v>18</v>
      </c>
      <c r="G667" t="s">
        <v>99</v>
      </c>
      <c r="H667" t="s">
        <v>52</v>
      </c>
      <c r="I667" t="s">
        <v>99</v>
      </c>
      <c r="J667" t="s">
        <v>125</v>
      </c>
      <c r="K667">
        <v>1</v>
      </c>
      <c r="L667">
        <v>17726</v>
      </c>
      <c r="M667">
        <v>10</v>
      </c>
      <c r="N667">
        <v>1772.6</v>
      </c>
      <c r="O667">
        <v>2871.61</v>
      </c>
      <c r="P667">
        <v>165</v>
      </c>
      <c r="Q667">
        <v>18990.009999999998</v>
      </c>
      <c r="R667" t="s">
        <v>33</v>
      </c>
      <c r="S667" t="s">
        <v>34</v>
      </c>
      <c r="T667" t="s">
        <v>55</v>
      </c>
      <c r="U667" t="s">
        <v>56</v>
      </c>
      <c r="V667" t="s">
        <v>57</v>
      </c>
      <c r="W667">
        <v>8</v>
      </c>
      <c r="X667" t="s">
        <v>47</v>
      </c>
      <c r="Y667">
        <v>5</v>
      </c>
      <c r="Z667" t="s">
        <v>47</v>
      </c>
    </row>
    <row r="668" spans="1:26" x14ac:dyDescent="0.35">
      <c r="A668" t="s">
        <v>1228</v>
      </c>
      <c r="B668" s="2">
        <v>45931</v>
      </c>
      <c r="C668" t="s">
        <v>1229</v>
      </c>
      <c r="D668" t="s">
        <v>61</v>
      </c>
      <c r="E668" t="s">
        <v>29</v>
      </c>
      <c r="F668">
        <v>56</v>
      </c>
      <c r="G668" t="s">
        <v>99</v>
      </c>
      <c r="H668" t="s">
        <v>52</v>
      </c>
      <c r="I668" t="s">
        <v>99</v>
      </c>
      <c r="J668" t="s">
        <v>53</v>
      </c>
      <c r="K668">
        <v>3</v>
      </c>
      <c r="L668">
        <v>13518</v>
      </c>
      <c r="M668">
        <v>0</v>
      </c>
      <c r="N668">
        <v>0</v>
      </c>
      <c r="O668">
        <v>7299.72</v>
      </c>
      <c r="P668">
        <v>220</v>
      </c>
      <c r="Q668">
        <v>48073.72</v>
      </c>
      <c r="R668" t="s">
        <v>33</v>
      </c>
      <c r="S668" t="s">
        <v>63</v>
      </c>
      <c r="T668" t="s">
        <v>70</v>
      </c>
      <c r="U668" t="s">
        <v>56</v>
      </c>
      <c r="V668" t="s">
        <v>57</v>
      </c>
      <c r="W668">
        <v>9</v>
      </c>
      <c r="X668" t="s">
        <v>38</v>
      </c>
      <c r="Y668">
        <v>4</v>
      </c>
      <c r="Z668" t="s">
        <v>47</v>
      </c>
    </row>
    <row r="669" spans="1:26" x14ac:dyDescent="0.35">
      <c r="A669" t="s">
        <v>1230</v>
      </c>
      <c r="B669" s="2">
        <v>46109</v>
      </c>
      <c r="C669" t="s">
        <v>1231</v>
      </c>
      <c r="D669" t="s">
        <v>89</v>
      </c>
      <c r="E669" t="s">
        <v>29</v>
      </c>
      <c r="F669">
        <v>43</v>
      </c>
      <c r="G669" t="s">
        <v>30</v>
      </c>
      <c r="H669" t="s">
        <v>31</v>
      </c>
      <c r="I669" t="s">
        <v>30</v>
      </c>
      <c r="J669" t="s">
        <v>150</v>
      </c>
      <c r="K669">
        <v>5</v>
      </c>
      <c r="L669">
        <v>48662</v>
      </c>
      <c r="M669">
        <v>0</v>
      </c>
      <c r="N669">
        <v>0</v>
      </c>
      <c r="O669">
        <v>43795.8</v>
      </c>
      <c r="P669">
        <v>270</v>
      </c>
      <c r="Q669">
        <v>287375.8</v>
      </c>
      <c r="R669" t="s">
        <v>45</v>
      </c>
      <c r="S669" t="s">
        <v>63</v>
      </c>
      <c r="T669" t="s">
        <v>35</v>
      </c>
      <c r="U669" t="s">
        <v>36</v>
      </c>
      <c r="V669" t="s">
        <v>37</v>
      </c>
      <c r="W669">
        <v>10</v>
      </c>
      <c r="X669" t="s">
        <v>38</v>
      </c>
      <c r="Y669">
        <v>5</v>
      </c>
      <c r="Z669" t="s">
        <v>39</v>
      </c>
    </row>
    <row r="670" spans="1:26" x14ac:dyDescent="0.35">
      <c r="A670" t="s">
        <v>1232</v>
      </c>
      <c r="B670" s="2">
        <v>45998</v>
      </c>
      <c r="C670" t="s">
        <v>851</v>
      </c>
      <c r="D670" t="s">
        <v>73</v>
      </c>
      <c r="E670" t="s">
        <v>43</v>
      </c>
      <c r="F670">
        <v>32</v>
      </c>
      <c r="G670" t="s">
        <v>44</v>
      </c>
      <c r="H670" t="s">
        <v>31</v>
      </c>
      <c r="I670" t="s">
        <v>44</v>
      </c>
      <c r="J670" t="s">
        <v>112</v>
      </c>
      <c r="K670">
        <v>4</v>
      </c>
      <c r="L670">
        <v>48803</v>
      </c>
      <c r="M670">
        <v>0</v>
      </c>
      <c r="N670">
        <v>0</v>
      </c>
      <c r="O670">
        <v>35138.160000000003</v>
      </c>
      <c r="P670">
        <v>191</v>
      </c>
      <c r="Q670">
        <v>230541.16</v>
      </c>
      <c r="R670" t="s">
        <v>83</v>
      </c>
      <c r="S670" t="s">
        <v>34</v>
      </c>
      <c r="T670" t="s">
        <v>35</v>
      </c>
      <c r="U670" t="s">
        <v>36</v>
      </c>
      <c r="V670" t="s">
        <v>37</v>
      </c>
      <c r="W670">
        <v>2</v>
      </c>
      <c r="X670" t="s">
        <v>38</v>
      </c>
      <c r="Y670">
        <v>2</v>
      </c>
      <c r="Z670" t="s">
        <v>47</v>
      </c>
    </row>
    <row r="671" spans="1:26" x14ac:dyDescent="0.35">
      <c r="A671" t="s">
        <v>1233</v>
      </c>
      <c r="B671" s="2">
        <v>46072</v>
      </c>
      <c r="C671" t="s">
        <v>1234</v>
      </c>
      <c r="D671" t="s">
        <v>61</v>
      </c>
      <c r="E671" t="s">
        <v>29</v>
      </c>
      <c r="F671">
        <v>33</v>
      </c>
      <c r="G671" t="s">
        <v>74</v>
      </c>
      <c r="H671" t="s">
        <v>31</v>
      </c>
      <c r="I671" t="s">
        <v>74</v>
      </c>
      <c r="J671" t="s">
        <v>62</v>
      </c>
      <c r="K671">
        <v>1</v>
      </c>
      <c r="L671">
        <v>20388</v>
      </c>
      <c r="M671">
        <v>0</v>
      </c>
      <c r="N671">
        <v>0</v>
      </c>
      <c r="O671">
        <v>3669.84</v>
      </c>
      <c r="P671">
        <v>118</v>
      </c>
      <c r="Q671">
        <v>24175.84</v>
      </c>
      <c r="R671" t="s">
        <v>54</v>
      </c>
      <c r="S671" t="s">
        <v>34</v>
      </c>
      <c r="T671" t="s">
        <v>55</v>
      </c>
      <c r="U671" t="s">
        <v>56</v>
      </c>
      <c r="V671" t="s">
        <v>57</v>
      </c>
      <c r="W671">
        <v>2</v>
      </c>
      <c r="X671" t="s">
        <v>47</v>
      </c>
      <c r="Y671">
        <v>2</v>
      </c>
      <c r="Z671" t="s">
        <v>91</v>
      </c>
    </row>
    <row r="672" spans="1:26" x14ac:dyDescent="0.35">
      <c r="A672" t="s">
        <v>1235</v>
      </c>
      <c r="B672" s="2">
        <v>46085</v>
      </c>
      <c r="C672" t="s">
        <v>713</v>
      </c>
      <c r="D672" t="s">
        <v>89</v>
      </c>
      <c r="E672" t="s">
        <v>29</v>
      </c>
      <c r="F672">
        <v>54</v>
      </c>
      <c r="G672" t="s">
        <v>51</v>
      </c>
      <c r="H672" t="s">
        <v>52</v>
      </c>
      <c r="I672" t="s">
        <v>51</v>
      </c>
      <c r="J672" t="s">
        <v>69</v>
      </c>
      <c r="K672">
        <v>1</v>
      </c>
      <c r="L672">
        <v>38234</v>
      </c>
      <c r="M672">
        <v>15</v>
      </c>
      <c r="N672">
        <v>5735.1</v>
      </c>
      <c r="O672">
        <v>5849.8</v>
      </c>
      <c r="P672">
        <v>117</v>
      </c>
      <c r="Q672">
        <v>38465.699999999997</v>
      </c>
      <c r="R672" t="s">
        <v>33</v>
      </c>
      <c r="S672" t="s">
        <v>34</v>
      </c>
      <c r="T672" t="s">
        <v>46</v>
      </c>
      <c r="U672" t="s">
        <v>36</v>
      </c>
      <c r="V672" t="s">
        <v>37</v>
      </c>
      <c r="W672">
        <v>6</v>
      </c>
      <c r="X672" t="s">
        <v>47</v>
      </c>
      <c r="Y672">
        <v>3</v>
      </c>
      <c r="Z672" t="s">
        <v>58</v>
      </c>
    </row>
    <row r="673" spans="1:26" x14ac:dyDescent="0.35">
      <c r="A673" t="s">
        <v>1236</v>
      </c>
      <c r="B673" s="2">
        <v>45898</v>
      </c>
      <c r="C673" t="s">
        <v>1237</v>
      </c>
      <c r="D673" t="s">
        <v>50</v>
      </c>
      <c r="E673" t="s">
        <v>43</v>
      </c>
      <c r="F673">
        <v>26</v>
      </c>
      <c r="G673" t="s">
        <v>134</v>
      </c>
      <c r="H673" t="s">
        <v>31</v>
      </c>
      <c r="I673" t="s">
        <v>134</v>
      </c>
      <c r="J673" t="s">
        <v>125</v>
      </c>
      <c r="K673">
        <v>3</v>
      </c>
      <c r="L673">
        <v>36323</v>
      </c>
      <c r="M673">
        <v>10</v>
      </c>
      <c r="N673">
        <v>10896.9</v>
      </c>
      <c r="O673">
        <v>17652.98</v>
      </c>
      <c r="P673">
        <v>446</v>
      </c>
      <c r="Q673">
        <v>116171.08</v>
      </c>
      <c r="R673" t="s">
        <v>83</v>
      </c>
      <c r="S673" t="s">
        <v>34</v>
      </c>
      <c r="T673" t="s">
        <v>46</v>
      </c>
      <c r="U673" t="s">
        <v>36</v>
      </c>
      <c r="V673" t="s">
        <v>37</v>
      </c>
      <c r="W673">
        <v>3</v>
      </c>
      <c r="X673" t="s">
        <v>38</v>
      </c>
      <c r="Y673">
        <v>2</v>
      </c>
      <c r="Z673" t="s">
        <v>39</v>
      </c>
    </row>
    <row r="674" spans="1:26" x14ac:dyDescent="0.35">
      <c r="A674" t="s">
        <v>1238</v>
      </c>
      <c r="B674" s="2">
        <v>45789</v>
      </c>
      <c r="C674" t="s">
        <v>1239</v>
      </c>
      <c r="D674" t="s">
        <v>111</v>
      </c>
      <c r="E674" t="s">
        <v>29</v>
      </c>
      <c r="F674">
        <v>28</v>
      </c>
      <c r="G674" t="s">
        <v>30</v>
      </c>
      <c r="H674" t="s">
        <v>31</v>
      </c>
      <c r="I674" t="s">
        <v>30</v>
      </c>
      <c r="J674" t="s">
        <v>75</v>
      </c>
      <c r="K674">
        <v>1</v>
      </c>
      <c r="L674">
        <v>37469</v>
      </c>
      <c r="M674">
        <v>10</v>
      </c>
      <c r="N674">
        <v>3746.9</v>
      </c>
      <c r="O674">
        <v>6069.98</v>
      </c>
      <c r="P674">
        <v>343</v>
      </c>
      <c r="Q674">
        <v>40135.08</v>
      </c>
      <c r="R674" t="s">
        <v>45</v>
      </c>
      <c r="S674" t="s">
        <v>63</v>
      </c>
      <c r="T674" t="s">
        <v>46</v>
      </c>
      <c r="U674" t="s">
        <v>36</v>
      </c>
      <c r="V674" t="s">
        <v>37</v>
      </c>
      <c r="W674">
        <v>8</v>
      </c>
      <c r="X674" t="s">
        <v>47</v>
      </c>
      <c r="Y674">
        <v>3</v>
      </c>
      <c r="Z674" t="s">
        <v>91</v>
      </c>
    </row>
    <row r="675" spans="1:26" x14ac:dyDescent="0.35">
      <c r="A675" t="s">
        <v>1240</v>
      </c>
      <c r="B675" s="2">
        <v>45947</v>
      </c>
      <c r="C675" t="s">
        <v>235</v>
      </c>
      <c r="D675" t="s">
        <v>80</v>
      </c>
      <c r="E675" t="s">
        <v>29</v>
      </c>
      <c r="F675">
        <v>40</v>
      </c>
      <c r="G675" t="s">
        <v>67</v>
      </c>
      <c r="H675" t="s">
        <v>68</v>
      </c>
      <c r="I675" t="s">
        <v>67</v>
      </c>
      <c r="J675" t="s">
        <v>69</v>
      </c>
      <c r="K675">
        <v>2</v>
      </c>
      <c r="L675">
        <v>8036</v>
      </c>
      <c r="M675">
        <v>15</v>
      </c>
      <c r="N675">
        <v>2410.8000000000002</v>
      </c>
      <c r="O675">
        <v>2459.02</v>
      </c>
      <c r="P675">
        <v>129</v>
      </c>
      <c r="Q675">
        <v>16249.22</v>
      </c>
      <c r="R675" t="s">
        <v>33</v>
      </c>
      <c r="S675" t="s">
        <v>63</v>
      </c>
      <c r="T675" t="s">
        <v>76</v>
      </c>
      <c r="U675" t="s">
        <v>77</v>
      </c>
      <c r="V675" t="s">
        <v>57</v>
      </c>
      <c r="W675">
        <v>8</v>
      </c>
      <c r="X675" t="s">
        <v>47</v>
      </c>
      <c r="Y675">
        <v>5</v>
      </c>
      <c r="Z675" t="s">
        <v>47</v>
      </c>
    </row>
    <row r="676" spans="1:26" x14ac:dyDescent="0.35">
      <c r="A676" t="s">
        <v>1241</v>
      </c>
      <c r="B676" s="2">
        <v>45940</v>
      </c>
      <c r="C676" t="s">
        <v>654</v>
      </c>
      <c r="D676" t="s">
        <v>28</v>
      </c>
      <c r="E676" t="s">
        <v>43</v>
      </c>
      <c r="F676">
        <v>34</v>
      </c>
      <c r="G676" t="s">
        <v>51</v>
      </c>
      <c r="H676" t="s">
        <v>52</v>
      </c>
      <c r="I676" t="s">
        <v>51</v>
      </c>
      <c r="J676" t="s">
        <v>201</v>
      </c>
      <c r="K676">
        <v>1</v>
      </c>
      <c r="L676">
        <v>7033</v>
      </c>
      <c r="M676">
        <v>0</v>
      </c>
      <c r="N676">
        <v>0</v>
      </c>
      <c r="O676">
        <v>1265.94</v>
      </c>
      <c r="P676">
        <v>330</v>
      </c>
      <c r="Q676">
        <v>8628.94</v>
      </c>
      <c r="R676" t="s">
        <v>54</v>
      </c>
      <c r="S676" t="s">
        <v>63</v>
      </c>
      <c r="T676" t="s">
        <v>103</v>
      </c>
      <c r="U676" t="s">
        <v>103</v>
      </c>
      <c r="V676" t="s">
        <v>57</v>
      </c>
      <c r="W676">
        <v>9</v>
      </c>
      <c r="X676" t="s">
        <v>38</v>
      </c>
      <c r="Y676">
        <v>5</v>
      </c>
      <c r="Z676" t="s">
        <v>47</v>
      </c>
    </row>
    <row r="677" spans="1:26" x14ac:dyDescent="0.35">
      <c r="A677" t="s">
        <v>1242</v>
      </c>
      <c r="B677" s="2">
        <v>46047</v>
      </c>
      <c r="C677" t="s">
        <v>1243</v>
      </c>
      <c r="D677" t="s">
        <v>28</v>
      </c>
      <c r="E677" t="s">
        <v>43</v>
      </c>
      <c r="F677">
        <v>54</v>
      </c>
      <c r="G677" t="s">
        <v>67</v>
      </c>
      <c r="H677" t="s">
        <v>68</v>
      </c>
      <c r="I677" t="s">
        <v>67</v>
      </c>
      <c r="J677" t="s">
        <v>125</v>
      </c>
      <c r="K677">
        <v>3</v>
      </c>
      <c r="L677">
        <v>21275</v>
      </c>
      <c r="M677">
        <v>10</v>
      </c>
      <c r="N677">
        <v>6382.5</v>
      </c>
      <c r="O677">
        <v>10339.65</v>
      </c>
      <c r="P677">
        <v>126</v>
      </c>
      <c r="Q677">
        <v>67908.149999999994</v>
      </c>
      <c r="R677" t="s">
        <v>83</v>
      </c>
      <c r="S677" t="s">
        <v>34</v>
      </c>
      <c r="T677" t="s">
        <v>76</v>
      </c>
      <c r="U677" t="s">
        <v>77</v>
      </c>
      <c r="V677" t="s">
        <v>57</v>
      </c>
      <c r="W677">
        <v>7</v>
      </c>
      <c r="X677" t="s">
        <v>47</v>
      </c>
      <c r="Y677">
        <v>5</v>
      </c>
      <c r="Z677" t="s">
        <v>47</v>
      </c>
    </row>
    <row r="678" spans="1:26" x14ac:dyDescent="0.35">
      <c r="A678" t="s">
        <v>1244</v>
      </c>
      <c r="B678" s="2">
        <v>46043</v>
      </c>
      <c r="C678" t="s">
        <v>1245</v>
      </c>
      <c r="D678" t="s">
        <v>42</v>
      </c>
      <c r="E678" t="s">
        <v>29</v>
      </c>
      <c r="F678">
        <v>26</v>
      </c>
      <c r="G678" t="s">
        <v>44</v>
      </c>
      <c r="H678" t="s">
        <v>31</v>
      </c>
      <c r="I678" t="s">
        <v>44</v>
      </c>
      <c r="J678" t="s">
        <v>32</v>
      </c>
      <c r="K678">
        <v>1</v>
      </c>
      <c r="L678">
        <v>30273</v>
      </c>
      <c r="M678">
        <v>0</v>
      </c>
      <c r="N678">
        <v>0</v>
      </c>
      <c r="O678">
        <v>5449.14</v>
      </c>
      <c r="P678">
        <v>128</v>
      </c>
      <c r="Q678">
        <v>35850.14</v>
      </c>
      <c r="R678" t="s">
        <v>45</v>
      </c>
      <c r="S678" t="s">
        <v>34</v>
      </c>
      <c r="T678" t="s">
        <v>95</v>
      </c>
      <c r="U678" t="s">
        <v>96</v>
      </c>
      <c r="V678" t="s">
        <v>57</v>
      </c>
      <c r="W678">
        <v>3</v>
      </c>
      <c r="X678" t="s">
        <v>47</v>
      </c>
      <c r="Y678">
        <v>2</v>
      </c>
      <c r="Z678" t="s">
        <v>91</v>
      </c>
    </row>
    <row r="679" spans="1:26" x14ac:dyDescent="0.35">
      <c r="A679" t="s">
        <v>1246</v>
      </c>
      <c r="B679" s="2">
        <v>45773</v>
      </c>
      <c r="C679" t="s">
        <v>1200</v>
      </c>
      <c r="D679" t="s">
        <v>89</v>
      </c>
      <c r="E679" t="s">
        <v>29</v>
      </c>
      <c r="F679">
        <v>46</v>
      </c>
      <c r="G679" t="s">
        <v>44</v>
      </c>
      <c r="H679" t="s">
        <v>31</v>
      </c>
      <c r="I679" t="s">
        <v>44</v>
      </c>
      <c r="J679" t="s">
        <v>75</v>
      </c>
      <c r="K679">
        <v>5</v>
      </c>
      <c r="L679">
        <v>35557</v>
      </c>
      <c r="M679">
        <v>20</v>
      </c>
      <c r="N679">
        <v>35557</v>
      </c>
      <c r="O679">
        <v>25601.040000000001</v>
      </c>
      <c r="P679">
        <v>86</v>
      </c>
      <c r="Q679">
        <v>167915.04</v>
      </c>
      <c r="R679" t="s">
        <v>54</v>
      </c>
      <c r="S679" t="s">
        <v>34</v>
      </c>
      <c r="T679" t="s">
        <v>35</v>
      </c>
      <c r="U679" t="s">
        <v>36</v>
      </c>
      <c r="V679" t="s">
        <v>37</v>
      </c>
      <c r="W679">
        <v>9</v>
      </c>
      <c r="X679" t="s">
        <v>47</v>
      </c>
      <c r="Y679">
        <v>1</v>
      </c>
      <c r="Z679" t="s">
        <v>47</v>
      </c>
    </row>
    <row r="680" spans="1:26" x14ac:dyDescent="0.35">
      <c r="A680" t="s">
        <v>1247</v>
      </c>
      <c r="B680" s="2">
        <v>45858</v>
      </c>
      <c r="C680" t="s">
        <v>1248</v>
      </c>
      <c r="D680" t="s">
        <v>73</v>
      </c>
      <c r="E680" t="s">
        <v>43</v>
      </c>
      <c r="F680">
        <v>43</v>
      </c>
      <c r="G680" t="s">
        <v>90</v>
      </c>
      <c r="H680" t="s">
        <v>31</v>
      </c>
      <c r="I680" t="s">
        <v>90</v>
      </c>
      <c r="J680" t="s">
        <v>125</v>
      </c>
      <c r="K680">
        <v>4</v>
      </c>
      <c r="L680">
        <v>43332</v>
      </c>
      <c r="M680">
        <v>20</v>
      </c>
      <c r="N680">
        <v>34665.599999999999</v>
      </c>
      <c r="O680">
        <v>24959.23</v>
      </c>
      <c r="P680">
        <v>354</v>
      </c>
      <c r="Q680">
        <v>163975.63</v>
      </c>
      <c r="R680" t="s">
        <v>54</v>
      </c>
      <c r="S680" t="s">
        <v>63</v>
      </c>
      <c r="T680" t="s">
        <v>95</v>
      </c>
      <c r="U680" t="s">
        <v>96</v>
      </c>
      <c r="V680" t="s">
        <v>57</v>
      </c>
      <c r="W680">
        <v>1</v>
      </c>
      <c r="X680" t="s">
        <v>47</v>
      </c>
      <c r="Y680">
        <v>4</v>
      </c>
      <c r="Z680" t="s">
        <v>39</v>
      </c>
    </row>
    <row r="681" spans="1:26" x14ac:dyDescent="0.35">
      <c r="A681" t="s">
        <v>1249</v>
      </c>
      <c r="B681" s="2">
        <v>45794</v>
      </c>
      <c r="C681" t="s">
        <v>1187</v>
      </c>
      <c r="D681" t="s">
        <v>50</v>
      </c>
      <c r="E681" t="s">
        <v>43</v>
      </c>
      <c r="F681">
        <v>41</v>
      </c>
      <c r="G681" t="s">
        <v>134</v>
      </c>
      <c r="H681" t="s">
        <v>31</v>
      </c>
      <c r="I681" t="s">
        <v>134</v>
      </c>
      <c r="J681" t="s">
        <v>125</v>
      </c>
      <c r="K681">
        <v>5</v>
      </c>
      <c r="L681">
        <v>10495</v>
      </c>
      <c r="M681">
        <v>10</v>
      </c>
      <c r="N681">
        <v>5247.5</v>
      </c>
      <c r="O681">
        <v>8500.9500000000007</v>
      </c>
      <c r="P681">
        <v>92</v>
      </c>
      <c r="Q681">
        <v>55820.45</v>
      </c>
      <c r="R681" t="s">
        <v>83</v>
      </c>
      <c r="S681" t="s">
        <v>63</v>
      </c>
      <c r="T681" t="s">
        <v>70</v>
      </c>
      <c r="U681" t="s">
        <v>56</v>
      </c>
      <c r="V681" t="s">
        <v>57</v>
      </c>
      <c r="W681">
        <v>8</v>
      </c>
      <c r="X681" t="s">
        <v>38</v>
      </c>
      <c r="Y681">
        <v>4</v>
      </c>
      <c r="Z681" t="s">
        <v>39</v>
      </c>
    </row>
    <row r="682" spans="1:26" x14ac:dyDescent="0.35">
      <c r="A682" t="s">
        <v>1250</v>
      </c>
      <c r="B682" s="2">
        <v>45959</v>
      </c>
      <c r="C682" t="s">
        <v>241</v>
      </c>
      <c r="D682" t="s">
        <v>50</v>
      </c>
      <c r="E682" t="s">
        <v>29</v>
      </c>
      <c r="F682">
        <v>19</v>
      </c>
      <c r="G682" t="s">
        <v>94</v>
      </c>
      <c r="H682" t="s">
        <v>31</v>
      </c>
      <c r="I682" t="s">
        <v>94</v>
      </c>
      <c r="J682" t="s">
        <v>102</v>
      </c>
      <c r="K682">
        <v>4</v>
      </c>
      <c r="L682">
        <v>8623</v>
      </c>
      <c r="M682">
        <v>5</v>
      </c>
      <c r="N682">
        <v>1724.6</v>
      </c>
      <c r="O682">
        <v>5898.13</v>
      </c>
      <c r="P682">
        <v>358</v>
      </c>
      <c r="Q682">
        <v>39023.53</v>
      </c>
      <c r="R682" t="s">
        <v>33</v>
      </c>
      <c r="S682" t="s">
        <v>63</v>
      </c>
      <c r="T682" t="s">
        <v>95</v>
      </c>
      <c r="U682" t="s">
        <v>96</v>
      </c>
      <c r="V682" t="s">
        <v>57</v>
      </c>
      <c r="W682">
        <v>9</v>
      </c>
      <c r="X682" t="s">
        <v>47</v>
      </c>
      <c r="Y682">
        <v>2</v>
      </c>
      <c r="Z682" t="s">
        <v>47</v>
      </c>
    </row>
    <row r="683" spans="1:26" x14ac:dyDescent="0.35">
      <c r="A683" t="s">
        <v>1251</v>
      </c>
      <c r="B683" s="2">
        <v>45798</v>
      </c>
      <c r="C683" t="s">
        <v>168</v>
      </c>
      <c r="D683" t="s">
        <v>28</v>
      </c>
      <c r="E683" t="s">
        <v>43</v>
      </c>
      <c r="F683">
        <v>33</v>
      </c>
      <c r="G683" t="s">
        <v>90</v>
      </c>
      <c r="H683" t="s">
        <v>31</v>
      </c>
      <c r="I683" t="s">
        <v>90</v>
      </c>
      <c r="J683" t="s">
        <v>150</v>
      </c>
      <c r="K683">
        <v>1</v>
      </c>
      <c r="L683">
        <v>12855</v>
      </c>
      <c r="M683">
        <v>0</v>
      </c>
      <c r="N683">
        <v>0</v>
      </c>
      <c r="O683">
        <v>2313.9</v>
      </c>
      <c r="P683">
        <v>289</v>
      </c>
      <c r="Q683">
        <v>15457.9</v>
      </c>
      <c r="R683" t="s">
        <v>83</v>
      </c>
      <c r="S683" t="s">
        <v>63</v>
      </c>
      <c r="T683" t="s">
        <v>55</v>
      </c>
      <c r="U683" t="s">
        <v>56</v>
      </c>
      <c r="V683" t="s">
        <v>57</v>
      </c>
      <c r="W683">
        <v>1</v>
      </c>
      <c r="X683" t="s">
        <v>47</v>
      </c>
      <c r="Y683">
        <v>2</v>
      </c>
      <c r="Z683" t="s">
        <v>39</v>
      </c>
    </row>
    <row r="684" spans="1:26" x14ac:dyDescent="0.35">
      <c r="A684" t="s">
        <v>1252</v>
      </c>
      <c r="B684" s="2">
        <v>45845</v>
      </c>
      <c r="C684" t="s">
        <v>1253</v>
      </c>
      <c r="D684" t="s">
        <v>50</v>
      </c>
      <c r="E684" t="s">
        <v>29</v>
      </c>
      <c r="F684">
        <v>38</v>
      </c>
      <c r="G684" t="s">
        <v>99</v>
      </c>
      <c r="H684" t="s">
        <v>52</v>
      </c>
      <c r="I684" t="s">
        <v>99</v>
      </c>
      <c r="J684" t="s">
        <v>150</v>
      </c>
      <c r="K684">
        <v>5</v>
      </c>
      <c r="L684">
        <v>7313</v>
      </c>
      <c r="M684">
        <v>10</v>
      </c>
      <c r="N684">
        <v>3656.5</v>
      </c>
      <c r="O684">
        <v>5923.53</v>
      </c>
      <c r="P684">
        <v>78</v>
      </c>
      <c r="Q684">
        <v>38910.03</v>
      </c>
      <c r="R684" t="s">
        <v>45</v>
      </c>
      <c r="S684" t="s">
        <v>34</v>
      </c>
      <c r="T684" t="s">
        <v>95</v>
      </c>
      <c r="U684" t="s">
        <v>96</v>
      </c>
      <c r="V684" t="s">
        <v>57</v>
      </c>
      <c r="W684">
        <v>1</v>
      </c>
      <c r="X684" t="s">
        <v>47</v>
      </c>
      <c r="Y684">
        <v>3</v>
      </c>
      <c r="Z684" t="s">
        <v>91</v>
      </c>
    </row>
    <row r="685" spans="1:26" x14ac:dyDescent="0.35">
      <c r="A685" t="s">
        <v>1254</v>
      </c>
      <c r="B685" s="2">
        <v>45783</v>
      </c>
      <c r="C685" t="s">
        <v>1255</v>
      </c>
      <c r="D685" t="s">
        <v>89</v>
      </c>
      <c r="E685" t="s">
        <v>29</v>
      </c>
      <c r="F685">
        <v>29</v>
      </c>
      <c r="G685" t="s">
        <v>90</v>
      </c>
      <c r="H685" t="s">
        <v>31</v>
      </c>
      <c r="I685" t="s">
        <v>90</v>
      </c>
      <c r="J685" t="s">
        <v>102</v>
      </c>
      <c r="K685">
        <v>1</v>
      </c>
      <c r="L685">
        <v>19819</v>
      </c>
      <c r="M685">
        <v>0</v>
      </c>
      <c r="N685">
        <v>0</v>
      </c>
      <c r="O685">
        <v>3567.42</v>
      </c>
      <c r="P685">
        <v>273</v>
      </c>
      <c r="Q685">
        <v>23659.42</v>
      </c>
      <c r="R685" t="s">
        <v>33</v>
      </c>
      <c r="S685" t="s">
        <v>63</v>
      </c>
      <c r="T685" t="s">
        <v>35</v>
      </c>
      <c r="U685" t="s">
        <v>36</v>
      </c>
      <c r="V685" t="s">
        <v>37</v>
      </c>
      <c r="W685">
        <v>3</v>
      </c>
      <c r="X685" t="s">
        <v>47</v>
      </c>
      <c r="Y685">
        <v>2</v>
      </c>
      <c r="Z685" t="s">
        <v>39</v>
      </c>
    </row>
    <row r="686" spans="1:26" x14ac:dyDescent="0.35">
      <c r="A686" t="s">
        <v>1256</v>
      </c>
      <c r="B686" s="2">
        <v>45917</v>
      </c>
      <c r="C686" t="s">
        <v>1257</v>
      </c>
      <c r="D686" t="s">
        <v>89</v>
      </c>
      <c r="E686" t="s">
        <v>43</v>
      </c>
      <c r="F686">
        <v>30</v>
      </c>
      <c r="G686" t="s">
        <v>30</v>
      </c>
      <c r="H686" t="s">
        <v>31</v>
      </c>
      <c r="I686" t="s">
        <v>30</v>
      </c>
      <c r="J686" t="s">
        <v>125</v>
      </c>
      <c r="K686">
        <v>5</v>
      </c>
      <c r="L686">
        <v>49125</v>
      </c>
      <c r="M686">
        <v>0</v>
      </c>
      <c r="N686">
        <v>0</v>
      </c>
      <c r="O686">
        <v>44212.5</v>
      </c>
      <c r="P686">
        <v>132</v>
      </c>
      <c r="Q686">
        <v>289969.5</v>
      </c>
      <c r="R686" t="s">
        <v>54</v>
      </c>
      <c r="S686" t="s">
        <v>63</v>
      </c>
      <c r="T686" t="s">
        <v>95</v>
      </c>
      <c r="U686" t="s">
        <v>96</v>
      </c>
      <c r="V686" t="s">
        <v>57</v>
      </c>
      <c r="W686">
        <v>2</v>
      </c>
      <c r="X686" t="s">
        <v>38</v>
      </c>
      <c r="Y686">
        <v>1</v>
      </c>
      <c r="Z686" t="s">
        <v>58</v>
      </c>
    </row>
    <row r="687" spans="1:26" x14ac:dyDescent="0.35">
      <c r="A687" t="s">
        <v>1258</v>
      </c>
      <c r="B687" s="2">
        <v>46090</v>
      </c>
      <c r="C687" t="s">
        <v>975</v>
      </c>
      <c r="D687" t="s">
        <v>61</v>
      </c>
      <c r="E687" t="s">
        <v>29</v>
      </c>
      <c r="F687">
        <v>56</v>
      </c>
      <c r="G687" t="s">
        <v>67</v>
      </c>
      <c r="H687" t="s">
        <v>68</v>
      </c>
      <c r="I687" t="s">
        <v>67</v>
      </c>
      <c r="J687" t="s">
        <v>69</v>
      </c>
      <c r="K687">
        <v>3</v>
      </c>
      <c r="L687">
        <v>40023</v>
      </c>
      <c r="M687">
        <v>5</v>
      </c>
      <c r="N687">
        <v>6003.45</v>
      </c>
      <c r="O687">
        <v>20531.8</v>
      </c>
      <c r="P687">
        <v>233</v>
      </c>
      <c r="Q687">
        <v>134830.35</v>
      </c>
      <c r="R687" t="s">
        <v>33</v>
      </c>
      <c r="S687" t="s">
        <v>63</v>
      </c>
      <c r="T687" t="s">
        <v>76</v>
      </c>
      <c r="U687" t="s">
        <v>77</v>
      </c>
      <c r="V687" t="s">
        <v>57</v>
      </c>
      <c r="W687">
        <v>1</v>
      </c>
      <c r="X687" t="s">
        <v>38</v>
      </c>
      <c r="Y687">
        <v>2</v>
      </c>
      <c r="Z687" t="s">
        <v>39</v>
      </c>
    </row>
    <row r="688" spans="1:26" x14ac:dyDescent="0.35">
      <c r="A688" t="s">
        <v>1259</v>
      </c>
      <c r="B688" s="2">
        <v>45849</v>
      </c>
      <c r="C688" t="s">
        <v>734</v>
      </c>
      <c r="D688" t="s">
        <v>73</v>
      </c>
      <c r="E688" t="s">
        <v>29</v>
      </c>
      <c r="F688">
        <v>56</v>
      </c>
      <c r="G688" t="s">
        <v>30</v>
      </c>
      <c r="H688" t="s">
        <v>31</v>
      </c>
      <c r="I688" t="s">
        <v>30</v>
      </c>
      <c r="J688" t="s">
        <v>75</v>
      </c>
      <c r="K688">
        <v>1</v>
      </c>
      <c r="L688">
        <v>11177</v>
      </c>
      <c r="M688">
        <v>20</v>
      </c>
      <c r="N688">
        <v>2235.4</v>
      </c>
      <c r="O688">
        <v>1609.49</v>
      </c>
      <c r="P688">
        <v>174</v>
      </c>
      <c r="Q688">
        <v>10725.09</v>
      </c>
      <c r="R688" t="s">
        <v>54</v>
      </c>
      <c r="S688" t="s">
        <v>63</v>
      </c>
      <c r="T688" t="s">
        <v>76</v>
      </c>
      <c r="U688" t="s">
        <v>77</v>
      </c>
      <c r="V688" t="s">
        <v>57</v>
      </c>
      <c r="W688">
        <v>10</v>
      </c>
      <c r="X688" t="s">
        <v>38</v>
      </c>
      <c r="Y688">
        <v>5</v>
      </c>
      <c r="Z688" t="s">
        <v>47</v>
      </c>
    </row>
    <row r="689" spans="1:26" x14ac:dyDescent="0.35">
      <c r="A689" t="s">
        <v>1260</v>
      </c>
      <c r="B689" s="2">
        <v>45783</v>
      </c>
      <c r="C689" t="s">
        <v>423</v>
      </c>
      <c r="D689" t="s">
        <v>61</v>
      </c>
      <c r="E689" t="s">
        <v>29</v>
      </c>
      <c r="F689">
        <v>44</v>
      </c>
      <c r="G689" t="s">
        <v>74</v>
      </c>
      <c r="H689" t="s">
        <v>31</v>
      </c>
      <c r="I689" t="s">
        <v>74</v>
      </c>
      <c r="J689" t="s">
        <v>69</v>
      </c>
      <c r="K689">
        <v>4</v>
      </c>
      <c r="L689">
        <v>43124</v>
      </c>
      <c r="M689">
        <v>15</v>
      </c>
      <c r="N689">
        <v>25874.400000000001</v>
      </c>
      <c r="O689">
        <v>26391.89</v>
      </c>
      <c r="P689">
        <v>187</v>
      </c>
      <c r="Q689">
        <v>173200.49</v>
      </c>
      <c r="R689" t="s">
        <v>33</v>
      </c>
      <c r="S689" t="s">
        <v>63</v>
      </c>
      <c r="T689" t="s">
        <v>103</v>
      </c>
      <c r="U689" t="s">
        <v>103</v>
      </c>
      <c r="V689" t="s">
        <v>57</v>
      </c>
      <c r="W689">
        <v>8</v>
      </c>
      <c r="X689" t="s">
        <v>47</v>
      </c>
      <c r="Y689">
        <v>3</v>
      </c>
      <c r="Z689" t="s">
        <v>91</v>
      </c>
    </row>
    <row r="690" spans="1:26" x14ac:dyDescent="0.35">
      <c r="A690" t="s">
        <v>1261</v>
      </c>
      <c r="B690" s="2">
        <v>46033</v>
      </c>
      <c r="C690" t="s">
        <v>1262</v>
      </c>
      <c r="D690" t="s">
        <v>108</v>
      </c>
      <c r="E690" t="s">
        <v>29</v>
      </c>
      <c r="F690">
        <v>51</v>
      </c>
      <c r="G690" t="s">
        <v>74</v>
      </c>
      <c r="H690" t="s">
        <v>31</v>
      </c>
      <c r="I690" t="s">
        <v>74</v>
      </c>
      <c r="J690" t="s">
        <v>201</v>
      </c>
      <c r="K690">
        <v>1</v>
      </c>
      <c r="L690">
        <v>1063</v>
      </c>
      <c r="M690">
        <v>5</v>
      </c>
      <c r="N690">
        <v>53.15</v>
      </c>
      <c r="O690">
        <v>181.77</v>
      </c>
      <c r="P690">
        <v>2</v>
      </c>
      <c r="Q690">
        <v>1193.6199999999999</v>
      </c>
      <c r="R690" t="s">
        <v>33</v>
      </c>
      <c r="S690" t="s">
        <v>34</v>
      </c>
      <c r="T690" t="s">
        <v>103</v>
      </c>
      <c r="U690" t="s">
        <v>103</v>
      </c>
      <c r="V690" t="s">
        <v>57</v>
      </c>
      <c r="W690">
        <v>6</v>
      </c>
      <c r="X690" t="s">
        <v>47</v>
      </c>
      <c r="Y690">
        <v>5</v>
      </c>
      <c r="Z690" t="s">
        <v>39</v>
      </c>
    </row>
    <row r="691" spans="1:26" x14ac:dyDescent="0.35">
      <c r="A691" t="s">
        <v>1263</v>
      </c>
      <c r="B691" s="2">
        <v>46039</v>
      </c>
      <c r="C691" t="s">
        <v>678</v>
      </c>
      <c r="D691" t="s">
        <v>80</v>
      </c>
      <c r="E691" t="s">
        <v>43</v>
      </c>
      <c r="F691">
        <v>34</v>
      </c>
      <c r="G691" t="s">
        <v>74</v>
      </c>
      <c r="H691" t="s">
        <v>31</v>
      </c>
      <c r="I691" t="s">
        <v>74</v>
      </c>
      <c r="J691" t="s">
        <v>102</v>
      </c>
      <c r="K691">
        <v>2</v>
      </c>
      <c r="L691">
        <v>862</v>
      </c>
      <c r="M691">
        <v>0</v>
      </c>
      <c r="N691">
        <v>0</v>
      </c>
      <c r="O691">
        <v>310.32</v>
      </c>
      <c r="P691">
        <v>38</v>
      </c>
      <c r="Q691">
        <v>2072.3200000000002</v>
      </c>
      <c r="R691" t="s">
        <v>54</v>
      </c>
      <c r="S691" t="s">
        <v>63</v>
      </c>
      <c r="T691" t="s">
        <v>70</v>
      </c>
      <c r="U691" t="s">
        <v>56</v>
      </c>
      <c r="V691" t="s">
        <v>57</v>
      </c>
      <c r="W691">
        <v>4</v>
      </c>
      <c r="X691" t="s">
        <v>47</v>
      </c>
      <c r="Y691">
        <v>5</v>
      </c>
      <c r="Z691" t="s">
        <v>47</v>
      </c>
    </row>
    <row r="692" spans="1:26" x14ac:dyDescent="0.35">
      <c r="A692" t="s">
        <v>1264</v>
      </c>
      <c r="B692" s="2">
        <v>46103</v>
      </c>
      <c r="C692" t="s">
        <v>1265</v>
      </c>
      <c r="D692" t="s">
        <v>89</v>
      </c>
      <c r="E692" t="s">
        <v>29</v>
      </c>
      <c r="F692">
        <v>18</v>
      </c>
      <c r="G692" t="s">
        <v>99</v>
      </c>
      <c r="H692" t="s">
        <v>52</v>
      </c>
      <c r="I692" t="s">
        <v>99</v>
      </c>
      <c r="J692" t="s">
        <v>150</v>
      </c>
      <c r="K692">
        <v>3</v>
      </c>
      <c r="L692">
        <v>48398</v>
      </c>
      <c r="M692">
        <v>0</v>
      </c>
      <c r="N692">
        <v>0</v>
      </c>
      <c r="O692">
        <v>26134.92</v>
      </c>
      <c r="P692">
        <v>450</v>
      </c>
      <c r="Q692">
        <v>171778.92</v>
      </c>
      <c r="R692" t="s">
        <v>83</v>
      </c>
      <c r="S692" t="s">
        <v>34</v>
      </c>
      <c r="T692" t="s">
        <v>46</v>
      </c>
      <c r="U692" t="s">
        <v>36</v>
      </c>
      <c r="V692" t="s">
        <v>37</v>
      </c>
      <c r="W692">
        <v>1</v>
      </c>
      <c r="X692" t="s">
        <v>47</v>
      </c>
      <c r="Y692">
        <v>5</v>
      </c>
      <c r="Z692" t="s">
        <v>91</v>
      </c>
    </row>
    <row r="693" spans="1:26" x14ac:dyDescent="0.35">
      <c r="A693" t="s">
        <v>1266</v>
      </c>
      <c r="B693" s="2">
        <v>45981</v>
      </c>
      <c r="C693" t="s">
        <v>1267</v>
      </c>
      <c r="D693" t="s">
        <v>111</v>
      </c>
      <c r="E693" t="s">
        <v>43</v>
      </c>
      <c r="F693">
        <v>57</v>
      </c>
      <c r="G693" t="s">
        <v>134</v>
      </c>
      <c r="H693" t="s">
        <v>31</v>
      </c>
      <c r="I693" t="s">
        <v>134</v>
      </c>
      <c r="J693" t="s">
        <v>102</v>
      </c>
      <c r="K693">
        <v>4</v>
      </c>
      <c r="L693">
        <v>39778</v>
      </c>
      <c r="M693">
        <v>10</v>
      </c>
      <c r="N693">
        <v>15911.2</v>
      </c>
      <c r="O693">
        <v>25776.14</v>
      </c>
      <c r="P693">
        <v>252</v>
      </c>
      <c r="Q693">
        <v>169228.94</v>
      </c>
      <c r="R693" t="s">
        <v>33</v>
      </c>
      <c r="S693" t="s">
        <v>34</v>
      </c>
      <c r="T693" t="s">
        <v>70</v>
      </c>
      <c r="U693" t="s">
        <v>56</v>
      </c>
      <c r="V693" t="s">
        <v>57</v>
      </c>
      <c r="W693">
        <v>6</v>
      </c>
      <c r="X693" t="s">
        <v>47</v>
      </c>
      <c r="Y693">
        <v>5</v>
      </c>
      <c r="Z693" t="s">
        <v>39</v>
      </c>
    </row>
    <row r="694" spans="1:26" x14ac:dyDescent="0.35">
      <c r="A694" t="s">
        <v>1268</v>
      </c>
      <c r="B694" s="2">
        <v>45859</v>
      </c>
      <c r="C694" t="s">
        <v>1269</v>
      </c>
      <c r="D694" t="s">
        <v>42</v>
      </c>
      <c r="E694" t="s">
        <v>29</v>
      </c>
      <c r="F694">
        <v>42</v>
      </c>
      <c r="G694" t="s">
        <v>99</v>
      </c>
      <c r="H694" t="s">
        <v>52</v>
      </c>
      <c r="I694" t="s">
        <v>99</v>
      </c>
      <c r="J694" t="s">
        <v>125</v>
      </c>
      <c r="K694">
        <v>2</v>
      </c>
      <c r="L694">
        <v>25407</v>
      </c>
      <c r="M694">
        <v>0</v>
      </c>
      <c r="N694">
        <v>0</v>
      </c>
      <c r="O694">
        <v>9146.52</v>
      </c>
      <c r="P694">
        <v>193</v>
      </c>
      <c r="Q694">
        <v>60153.52</v>
      </c>
      <c r="R694" t="s">
        <v>83</v>
      </c>
      <c r="S694" t="s">
        <v>34</v>
      </c>
      <c r="T694" t="s">
        <v>55</v>
      </c>
      <c r="U694" t="s">
        <v>56</v>
      </c>
      <c r="V694" t="s">
        <v>57</v>
      </c>
      <c r="W694">
        <v>5</v>
      </c>
      <c r="X694" t="s">
        <v>38</v>
      </c>
      <c r="Y694">
        <v>3</v>
      </c>
      <c r="Z694" t="s">
        <v>91</v>
      </c>
    </row>
    <row r="695" spans="1:26" x14ac:dyDescent="0.35">
      <c r="A695" t="s">
        <v>1270</v>
      </c>
      <c r="B695" s="2">
        <v>45761</v>
      </c>
      <c r="C695" t="s">
        <v>1271</v>
      </c>
      <c r="D695" t="s">
        <v>61</v>
      </c>
      <c r="E695" t="s">
        <v>43</v>
      </c>
      <c r="F695">
        <v>33</v>
      </c>
      <c r="G695" t="s">
        <v>67</v>
      </c>
      <c r="H695" t="s">
        <v>68</v>
      </c>
      <c r="I695" t="s">
        <v>67</v>
      </c>
      <c r="J695" t="s">
        <v>62</v>
      </c>
      <c r="K695">
        <v>1</v>
      </c>
      <c r="L695">
        <v>34030</v>
      </c>
      <c r="M695">
        <v>5</v>
      </c>
      <c r="N695">
        <v>1701.5</v>
      </c>
      <c r="O695">
        <v>5819.13</v>
      </c>
      <c r="P695">
        <v>148</v>
      </c>
      <c r="Q695">
        <v>38295.629999999997</v>
      </c>
      <c r="R695" t="s">
        <v>33</v>
      </c>
      <c r="S695" t="s">
        <v>34</v>
      </c>
      <c r="T695" t="s">
        <v>70</v>
      </c>
      <c r="U695" t="s">
        <v>56</v>
      </c>
      <c r="V695" t="s">
        <v>57</v>
      </c>
      <c r="W695">
        <v>5</v>
      </c>
      <c r="X695" t="s">
        <v>47</v>
      </c>
      <c r="Y695">
        <v>5</v>
      </c>
      <c r="Z695" t="s">
        <v>39</v>
      </c>
    </row>
    <row r="696" spans="1:26" x14ac:dyDescent="0.35">
      <c r="A696" t="s">
        <v>1272</v>
      </c>
      <c r="B696" s="2">
        <v>45761</v>
      </c>
      <c r="C696" t="s">
        <v>1273</v>
      </c>
      <c r="D696" t="s">
        <v>28</v>
      </c>
      <c r="E696" t="s">
        <v>29</v>
      </c>
      <c r="F696">
        <v>55</v>
      </c>
      <c r="G696" t="s">
        <v>44</v>
      </c>
      <c r="H696" t="s">
        <v>31</v>
      </c>
      <c r="I696" t="s">
        <v>44</v>
      </c>
      <c r="J696" t="s">
        <v>125</v>
      </c>
      <c r="K696">
        <v>2</v>
      </c>
      <c r="L696">
        <v>27846</v>
      </c>
      <c r="M696">
        <v>20</v>
      </c>
      <c r="N696">
        <v>11138.4</v>
      </c>
      <c r="O696">
        <v>8019.65</v>
      </c>
      <c r="P696">
        <v>421</v>
      </c>
      <c r="Q696">
        <v>52994.25</v>
      </c>
      <c r="R696" t="s">
        <v>83</v>
      </c>
      <c r="S696" t="s">
        <v>63</v>
      </c>
      <c r="T696" t="s">
        <v>103</v>
      </c>
      <c r="U696" t="s">
        <v>103</v>
      </c>
      <c r="V696" t="s">
        <v>57</v>
      </c>
      <c r="W696">
        <v>4</v>
      </c>
      <c r="X696" t="s">
        <v>47</v>
      </c>
      <c r="Y696">
        <v>5</v>
      </c>
      <c r="Z696" t="s">
        <v>91</v>
      </c>
    </row>
    <row r="697" spans="1:26" x14ac:dyDescent="0.35">
      <c r="A697" t="s">
        <v>1274</v>
      </c>
      <c r="B697" s="2">
        <v>45954</v>
      </c>
      <c r="C697" t="s">
        <v>848</v>
      </c>
      <c r="D697" t="s">
        <v>66</v>
      </c>
      <c r="E697" t="s">
        <v>43</v>
      </c>
      <c r="F697">
        <v>52</v>
      </c>
      <c r="G697" t="s">
        <v>134</v>
      </c>
      <c r="H697" t="s">
        <v>31</v>
      </c>
      <c r="I697" t="s">
        <v>134</v>
      </c>
      <c r="J697" t="s">
        <v>75</v>
      </c>
      <c r="K697">
        <v>1</v>
      </c>
      <c r="L697">
        <v>38289</v>
      </c>
      <c r="M697">
        <v>15</v>
      </c>
      <c r="N697">
        <v>5743.35</v>
      </c>
      <c r="O697">
        <v>5858.22</v>
      </c>
      <c r="P697">
        <v>315</v>
      </c>
      <c r="Q697">
        <v>38718.870000000003</v>
      </c>
      <c r="R697" t="s">
        <v>33</v>
      </c>
      <c r="S697" t="s">
        <v>63</v>
      </c>
      <c r="T697" t="s">
        <v>84</v>
      </c>
      <c r="U697" t="s">
        <v>85</v>
      </c>
      <c r="V697" t="s">
        <v>86</v>
      </c>
      <c r="W697">
        <v>3</v>
      </c>
      <c r="X697" t="s">
        <v>47</v>
      </c>
      <c r="Y697">
        <v>2</v>
      </c>
      <c r="Z697" t="s">
        <v>58</v>
      </c>
    </row>
    <row r="698" spans="1:26" x14ac:dyDescent="0.35">
      <c r="A698" t="s">
        <v>1275</v>
      </c>
      <c r="B698" s="2">
        <v>45931</v>
      </c>
      <c r="C698" t="s">
        <v>1276</v>
      </c>
      <c r="D698" t="s">
        <v>73</v>
      </c>
      <c r="E698" t="s">
        <v>29</v>
      </c>
      <c r="F698">
        <v>46</v>
      </c>
      <c r="G698" t="s">
        <v>44</v>
      </c>
      <c r="H698" t="s">
        <v>31</v>
      </c>
      <c r="I698" t="s">
        <v>44</v>
      </c>
      <c r="J698" t="s">
        <v>75</v>
      </c>
      <c r="K698">
        <v>3</v>
      </c>
      <c r="L698">
        <v>40712</v>
      </c>
      <c r="M698">
        <v>0</v>
      </c>
      <c r="N698">
        <v>0</v>
      </c>
      <c r="O698">
        <v>21984.48</v>
      </c>
      <c r="P698">
        <v>238</v>
      </c>
      <c r="Q698">
        <v>144358.48000000001</v>
      </c>
      <c r="R698" t="s">
        <v>33</v>
      </c>
      <c r="S698" t="s">
        <v>63</v>
      </c>
      <c r="T698" t="s">
        <v>95</v>
      </c>
      <c r="U698" t="s">
        <v>96</v>
      </c>
      <c r="V698" t="s">
        <v>57</v>
      </c>
      <c r="W698">
        <v>5</v>
      </c>
      <c r="X698" t="s">
        <v>38</v>
      </c>
      <c r="Y698">
        <v>5</v>
      </c>
      <c r="Z698" t="s">
        <v>58</v>
      </c>
    </row>
    <row r="699" spans="1:26" x14ac:dyDescent="0.35">
      <c r="A699" t="s">
        <v>1277</v>
      </c>
      <c r="B699" s="2">
        <v>45774</v>
      </c>
      <c r="C699" t="s">
        <v>671</v>
      </c>
      <c r="D699" t="s">
        <v>80</v>
      </c>
      <c r="E699" t="s">
        <v>29</v>
      </c>
      <c r="F699">
        <v>23</v>
      </c>
      <c r="G699" t="s">
        <v>44</v>
      </c>
      <c r="H699" t="s">
        <v>31</v>
      </c>
      <c r="I699" t="s">
        <v>44</v>
      </c>
      <c r="J699" t="s">
        <v>125</v>
      </c>
      <c r="K699">
        <v>1</v>
      </c>
      <c r="L699">
        <v>38286</v>
      </c>
      <c r="M699">
        <v>5</v>
      </c>
      <c r="N699">
        <v>1914.3</v>
      </c>
      <c r="O699">
        <v>6546.91</v>
      </c>
      <c r="P699">
        <v>264</v>
      </c>
      <c r="Q699">
        <v>43182.61</v>
      </c>
      <c r="R699" t="s">
        <v>54</v>
      </c>
      <c r="S699" t="s">
        <v>63</v>
      </c>
      <c r="T699" t="s">
        <v>35</v>
      </c>
      <c r="U699" t="s">
        <v>36</v>
      </c>
      <c r="V699" t="s">
        <v>37</v>
      </c>
      <c r="W699">
        <v>4</v>
      </c>
      <c r="X699" t="s">
        <v>47</v>
      </c>
      <c r="Y699">
        <v>4</v>
      </c>
      <c r="Z699" t="s">
        <v>91</v>
      </c>
    </row>
    <row r="700" spans="1:26" x14ac:dyDescent="0.35">
      <c r="A700" t="s">
        <v>1278</v>
      </c>
      <c r="B700" s="2">
        <v>45926</v>
      </c>
      <c r="C700" t="s">
        <v>1279</v>
      </c>
      <c r="D700" t="s">
        <v>50</v>
      </c>
      <c r="E700" t="s">
        <v>43</v>
      </c>
      <c r="F700">
        <v>21</v>
      </c>
      <c r="G700" t="s">
        <v>67</v>
      </c>
      <c r="H700" t="s">
        <v>68</v>
      </c>
      <c r="I700" t="s">
        <v>67</v>
      </c>
      <c r="J700" t="s">
        <v>150</v>
      </c>
      <c r="K700">
        <v>3</v>
      </c>
      <c r="L700">
        <v>38505</v>
      </c>
      <c r="M700">
        <v>10</v>
      </c>
      <c r="N700">
        <v>11551.5</v>
      </c>
      <c r="O700">
        <v>18713.43</v>
      </c>
      <c r="P700">
        <v>469</v>
      </c>
      <c r="Q700">
        <v>123145.93</v>
      </c>
      <c r="R700" t="s">
        <v>83</v>
      </c>
      <c r="S700" t="s">
        <v>34</v>
      </c>
      <c r="T700" t="s">
        <v>95</v>
      </c>
      <c r="U700" t="s">
        <v>96</v>
      </c>
      <c r="V700" t="s">
        <v>57</v>
      </c>
      <c r="W700">
        <v>7</v>
      </c>
      <c r="X700" t="s">
        <v>38</v>
      </c>
      <c r="Y700">
        <v>1</v>
      </c>
      <c r="Z700" t="s">
        <v>39</v>
      </c>
    </row>
    <row r="701" spans="1:26" x14ac:dyDescent="0.35">
      <c r="A701" t="s">
        <v>1280</v>
      </c>
      <c r="B701" s="2">
        <v>45835</v>
      </c>
      <c r="C701" t="s">
        <v>911</v>
      </c>
      <c r="D701" t="s">
        <v>50</v>
      </c>
      <c r="E701" t="s">
        <v>29</v>
      </c>
      <c r="F701">
        <v>41</v>
      </c>
      <c r="G701" t="s">
        <v>139</v>
      </c>
      <c r="H701" t="s">
        <v>31</v>
      </c>
      <c r="I701" t="s">
        <v>139</v>
      </c>
      <c r="J701" t="s">
        <v>75</v>
      </c>
      <c r="K701">
        <v>1</v>
      </c>
      <c r="L701">
        <v>37853</v>
      </c>
      <c r="M701">
        <v>20</v>
      </c>
      <c r="N701">
        <v>7570.6</v>
      </c>
      <c r="O701">
        <v>5450.83</v>
      </c>
      <c r="P701">
        <v>363</v>
      </c>
      <c r="Q701">
        <v>36096.230000000003</v>
      </c>
      <c r="R701" t="s">
        <v>54</v>
      </c>
      <c r="S701" t="s">
        <v>34</v>
      </c>
      <c r="T701" t="s">
        <v>84</v>
      </c>
      <c r="U701" t="s">
        <v>85</v>
      </c>
      <c r="V701" t="s">
        <v>86</v>
      </c>
      <c r="W701">
        <v>3</v>
      </c>
      <c r="X701" t="s">
        <v>38</v>
      </c>
      <c r="Y701">
        <v>1</v>
      </c>
      <c r="Z701" t="s">
        <v>58</v>
      </c>
    </row>
    <row r="702" spans="1:26" x14ac:dyDescent="0.35">
      <c r="A702" t="s">
        <v>1281</v>
      </c>
      <c r="B702" s="2">
        <v>45848</v>
      </c>
      <c r="C702" t="s">
        <v>1282</v>
      </c>
      <c r="D702" t="s">
        <v>111</v>
      </c>
      <c r="E702" t="s">
        <v>29</v>
      </c>
      <c r="F702">
        <v>46</v>
      </c>
      <c r="G702" t="s">
        <v>139</v>
      </c>
      <c r="H702" t="s">
        <v>31</v>
      </c>
      <c r="I702" t="s">
        <v>139</v>
      </c>
      <c r="J702" t="s">
        <v>53</v>
      </c>
      <c r="K702">
        <v>1</v>
      </c>
      <c r="L702">
        <v>23378</v>
      </c>
      <c r="M702">
        <v>5</v>
      </c>
      <c r="N702">
        <v>1168.9000000000001</v>
      </c>
      <c r="O702">
        <v>3997.64</v>
      </c>
      <c r="P702">
        <v>1</v>
      </c>
      <c r="Q702">
        <v>26207.74</v>
      </c>
      <c r="R702" t="s">
        <v>33</v>
      </c>
      <c r="S702" t="s">
        <v>34</v>
      </c>
      <c r="T702" t="s">
        <v>46</v>
      </c>
      <c r="U702" t="s">
        <v>36</v>
      </c>
      <c r="V702" t="s">
        <v>37</v>
      </c>
      <c r="W702">
        <v>5</v>
      </c>
      <c r="X702" t="s">
        <v>38</v>
      </c>
      <c r="Y702">
        <v>3</v>
      </c>
      <c r="Z702" t="s">
        <v>91</v>
      </c>
    </row>
    <row r="703" spans="1:26" x14ac:dyDescent="0.35">
      <c r="A703" t="s">
        <v>1283</v>
      </c>
      <c r="B703" s="2">
        <v>45869</v>
      </c>
      <c r="C703" t="s">
        <v>1284</v>
      </c>
      <c r="D703" t="s">
        <v>28</v>
      </c>
      <c r="E703" t="s">
        <v>43</v>
      </c>
      <c r="F703">
        <v>48</v>
      </c>
      <c r="G703" t="s">
        <v>99</v>
      </c>
      <c r="H703" t="s">
        <v>52</v>
      </c>
      <c r="I703" t="s">
        <v>99</v>
      </c>
      <c r="J703" t="s">
        <v>53</v>
      </c>
      <c r="K703">
        <v>2</v>
      </c>
      <c r="L703">
        <v>34921</v>
      </c>
      <c r="M703">
        <v>5</v>
      </c>
      <c r="N703">
        <v>3492.1</v>
      </c>
      <c r="O703">
        <v>11942.98</v>
      </c>
      <c r="P703">
        <v>248</v>
      </c>
      <c r="Q703">
        <v>78540.88</v>
      </c>
      <c r="R703" t="s">
        <v>33</v>
      </c>
      <c r="S703" t="s">
        <v>63</v>
      </c>
      <c r="T703" t="s">
        <v>95</v>
      </c>
      <c r="U703" t="s">
        <v>96</v>
      </c>
      <c r="V703" t="s">
        <v>57</v>
      </c>
      <c r="W703">
        <v>1</v>
      </c>
      <c r="X703" t="s">
        <v>38</v>
      </c>
      <c r="Y703">
        <v>2</v>
      </c>
      <c r="Z703" t="s">
        <v>39</v>
      </c>
    </row>
    <row r="704" spans="1:26" x14ac:dyDescent="0.35">
      <c r="A704" t="s">
        <v>1285</v>
      </c>
      <c r="B704" s="2">
        <v>45790</v>
      </c>
      <c r="C704" t="s">
        <v>1286</v>
      </c>
      <c r="D704" t="s">
        <v>61</v>
      </c>
      <c r="E704" t="s">
        <v>43</v>
      </c>
      <c r="F704">
        <v>39</v>
      </c>
      <c r="G704" t="s">
        <v>90</v>
      </c>
      <c r="H704" t="s">
        <v>31</v>
      </c>
      <c r="I704" t="s">
        <v>90</v>
      </c>
      <c r="J704" t="s">
        <v>62</v>
      </c>
      <c r="K704">
        <v>4</v>
      </c>
      <c r="L704">
        <v>17871</v>
      </c>
      <c r="M704">
        <v>5</v>
      </c>
      <c r="N704">
        <v>3574.2</v>
      </c>
      <c r="O704">
        <v>12223.76</v>
      </c>
      <c r="P704">
        <v>178</v>
      </c>
      <c r="Q704">
        <v>80311.56</v>
      </c>
      <c r="R704" t="s">
        <v>54</v>
      </c>
      <c r="S704" t="s">
        <v>63</v>
      </c>
      <c r="T704" t="s">
        <v>70</v>
      </c>
      <c r="U704" t="s">
        <v>56</v>
      </c>
      <c r="V704" t="s">
        <v>57</v>
      </c>
      <c r="W704">
        <v>8</v>
      </c>
      <c r="X704" t="s">
        <v>38</v>
      </c>
      <c r="Y704">
        <v>5</v>
      </c>
      <c r="Z704" t="s">
        <v>47</v>
      </c>
    </row>
    <row r="705" spans="1:26" x14ac:dyDescent="0.35">
      <c r="A705" t="s">
        <v>1287</v>
      </c>
      <c r="B705" s="2">
        <v>46003</v>
      </c>
      <c r="C705" t="s">
        <v>834</v>
      </c>
      <c r="D705" t="s">
        <v>80</v>
      </c>
      <c r="E705" t="s">
        <v>29</v>
      </c>
      <c r="F705">
        <v>46</v>
      </c>
      <c r="G705" t="s">
        <v>94</v>
      </c>
      <c r="H705" t="s">
        <v>31</v>
      </c>
      <c r="I705" t="s">
        <v>94</v>
      </c>
      <c r="J705" t="s">
        <v>53</v>
      </c>
      <c r="K705">
        <v>4</v>
      </c>
      <c r="L705">
        <v>45708</v>
      </c>
      <c r="M705">
        <v>20</v>
      </c>
      <c r="N705">
        <v>36566.400000000001</v>
      </c>
      <c r="O705">
        <v>26327.81</v>
      </c>
      <c r="P705">
        <v>230</v>
      </c>
      <c r="Q705">
        <v>172823.41</v>
      </c>
      <c r="R705" t="s">
        <v>33</v>
      </c>
      <c r="S705" t="s">
        <v>34</v>
      </c>
      <c r="T705" t="s">
        <v>103</v>
      </c>
      <c r="U705" t="s">
        <v>103</v>
      </c>
      <c r="V705" t="s">
        <v>57</v>
      </c>
      <c r="W705">
        <v>10</v>
      </c>
      <c r="X705" t="s">
        <v>47</v>
      </c>
      <c r="Y705">
        <v>4</v>
      </c>
      <c r="Z705" t="s">
        <v>47</v>
      </c>
    </row>
    <row r="706" spans="1:26" x14ac:dyDescent="0.35">
      <c r="A706" t="s">
        <v>1288</v>
      </c>
      <c r="B706" s="2">
        <v>45867</v>
      </c>
      <c r="C706" t="s">
        <v>1289</v>
      </c>
      <c r="D706" t="s">
        <v>61</v>
      </c>
      <c r="E706" t="s">
        <v>29</v>
      </c>
      <c r="F706">
        <v>45</v>
      </c>
      <c r="G706" t="s">
        <v>51</v>
      </c>
      <c r="H706" t="s">
        <v>52</v>
      </c>
      <c r="I706" t="s">
        <v>51</v>
      </c>
      <c r="J706" t="s">
        <v>102</v>
      </c>
      <c r="K706">
        <v>4</v>
      </c>
      <c r="L706">
        <v>30414</v>
      </c>
      <c r="M706">
        <v>5</v>
      </c>
      <c r="N706">
        <v>6082.8</v>
      </c>
      <c r="O706">
        <v>20803.18</v>
      </c>
      <c r="P706">
        <v>367</v>
      </c>
      <c r="Q706">
        <v>136743.38</v>
      </c>
      <c r="R706" t="s">
        <v>33</v>
      </c>
      <c r="S706" t="s">
        <v>63</v>
      </c>
      <c r="T706" t="s">
        <v>76</v>
      </c>
      <c r="U706" t="s">
        <v>77</v>
      </c>
      <c r="V706" t="s">
        <v>57</v>
      </c>
      <c r="W706">
        <v>8</v>
      </c>
      <c r="X706" t="s">
        <v>38</v>
      </c>
      <c r="Y706">
        <v>4</v>
      </c>
      <c r="Z706" t="s">
        <v>91</v>
      </c>
    </row>
    <row r="707" spans="1:26" x14ac:dyDescent="0.35">
      <c r="A707" t="s">
        <v>1290</v>
      </c>
      <c r="B707" s="2">
        <v>45963</v>
      </c>
      <c r="C707" t="s">
        <v>1291</v>
      </c>
      <c r="D707" t="s">
        <v>80</v>
      </c>
      <c r="E707" t="s">
        <v>43</v>
      </c>
      <c r="F707">
        <v>28</v>
      </c>
      <c r="G707" t="s">
        <v>90</v>
      </c>
      <c r="H707" t="s">
        <v>31</v>
      </c>
      <c r="I707" t="s">
        <v>90</v>
      </c>
      <c r="J707" t="s">
        <v>32</v>
      </c>
      <c r="K707">
        <v>3</v>
      </c>
      <c r="L707">
        <v>20894</v>
      </c>
      <c r="M707">
        <v>15</v>
      </c>
      <c r="N707">
        <v>9402.2999999999993</v>
      </c>
      <c r="O707">
        <v>9590.35</v>
      </c>
      <c r="P707">
        <v>68</v>
      </c>
      <c r="Q707">
        <v>62938.05</v>
      </c>
      <c r="R707" t="s">
        <v>54</v>
      </c>
      <c r="S707" t="s">
        <v>63</v>
      </c>
      <c r="T707" t="s">
        <v>35</v>
      </c>
      <c r="U707" t="s">
        <v>36</v>
      </c>
      <c r="V707" t="s">
        <v>37</v>
      </c>
      <c r="W707">
        <v>1</v>
      </c>
      <c r="X707" t="s">
        <v>47</v>
      </c>
      <c r="Y707">
        <v>5</v>
      </c>
      <c r="Z707" t="s">
        <v>58</v>
      </c>
    </row>
    <row r="708" spans="1:26" x14ac:dyDescent="0.35">
      <c r="A708" t="s">
        <v>1292</v>
      </c>
      <c r="B708" s="2">
        <v>46001</v>
      </c>
      <c r="C708" t="s">
        <v>1293</v>
      </c>
      <c r="D708" t="s">
        <v>66</v>
      </c>
      <c r="E708" t="s">
        <v>29</v>
      </c>
      <c r="F708">
        <v>35</v>
      </c>
      <c r="G708" t="s">
        <v>99</v>
      </c>
      <c r="H708" t="s">
        <v>52</v>
      </c>
      <c r="I708" t="s">
        <v>99</v>
      </c>
      <c r="J708" t="s">
        <v>150</v>
      </c>
      <c r="K708">
        <v>1</v>
      </c>
      <c r="L708">
        <v>9009</v>
      </c>
      <c r="M708">
        <v>15</v>
      </c>
      <c r="N708">
        <v>1351.35</v>
      </c>
      <c r="O708">
        <v>1378.38</v>
      </c>
      <c r="P708">
        <v>466</v>
      </c>
      <c r="Q708">
        <v>9502.0300000000007</v>
      </c>
      <c r="R708" t="s">
        <v>54</v>
      </c>
      <c r="S708" t="s">
        <v>63</v>
      </c>
      <c r="T708" t="s">
        <v>76</v>
      </c>
      <c r="U708" t="s">
        <v>77</v>
      </c>
      <c r="V708" t="s">
        <v>57</v>
      </c>
      <c r="W708">
        <v>7</v>
      </c>
      <c r="X708" t="s">
        <v>47</v>
      </c>
      <c r="Y708">
        <v>3</v>
      </c>
      <c r="Z708" t="s">
        <v>39</v>
      </c>
    </row>
    <row r="709" spans="1:26" x14ac:dyDescent="0.35">
      <c r="A709" t="s">
        <v>1294</v>
      </c>
      <c r="B709" s="2">
        <v>45876</v>
      </c>
      <c r="C709" t="s">
        <v>443</v>
      </c>
      <c r="D709" t="s">
        <v>42</v>
      </c>
      <c r="E709" t="s">
        <v>29</v>
      </c>
      <c r="F709">
        <v>36</v>
      </c>
      <c r="G709" t="s">
        <v>30</v>
      </c>
      <c r="H709" t="s">
        <v>31</v>
      </c>
      <c r="I709" t="s">
        <v>30</v>
      </c>
      <c r="J709" t="s">
        <v>75</v>
      </c>
      <c r="K709">
        <v>4</v>
      </c>
      <c r="L709">
        <v>40980</v>
      </c>
      <c r="M709">
        <v>20</v>
      </c>
      <c r="N709">
        <v>32784</v>
      </c>
      <c r="O709">
        <v>23604.48</v>
      </c>
      <c r="P709">
        <v>302</v>
      </c>
      <c r="Q709">
        <v>155042.48000000001</v>
      </c>
      <c r="R709" t="s">
        <v>54</v>
      </c>
      <c r="S709" t="s">
        <v>63</v>
      </c>
      <c r="T709" t="s">
        <v>95</v>
      </c>
      <c r="U709" t="s">
        <v>96</v>
      </c>
      <c r="V709" t="s">
        <v>57</v>
      </c>
      <c r="W709">
        <v>10</v>
      </c>
      <c r="X709" t="s">
        <v>47</v>
      </c>
      <c r="Y709">
        <v>3</v>
      </c>
      <c r="Z709" t="s">
        <v>39</v>
      </c>
    </row>
    <row r="710" spans="1:26" x14ac:dyDescent="0.35">
      <c r="A710" t="s">
        <v>1295</v>
      </c>
      <c r="B710" s="2">
        <v>45777</v>
      </c>
      <c r="C710" t="s">
        <v>1167</v>
      </c>
      <c r="D710" t="s">
        <v>89</v>
      </c>
      <c r="E710" t="s">
        <v>43</v>
      </c>
      <c r="F710">
        <v>53</v>
      </c>
      <c r="G710" t="s">
        <v>139</v>
      </c>
      <c r="H710" t="s">
        <v>31</v>
      </c>
      <c r="I710" t="s">
        <v>139</v>
      </c>
      <c r="J710" t="s">
        <v>125</v>
      </c>
      <c r="K710">
        <v>4</v>
      </c>
      <c r="L710">
        <v>17805</v>
      </c>
      <c r="M710">
        <v>5</v>
      </c>
      <c r="N710">
        <v>3561</v>
      </c>
      <c r="O710">
        <v>12178.62</v>
      </c>
      <c r="P710">
        <v>278</v>
      </c>
      <c r="Q710">
        <v>80115.62</v>
      </c>
      <c r="R710" t="s">
        <v>33</v>
      </c>
      <c r="S710" t="s">
        <v>63</v>
      </c>
      <c r="T710" t="s">
        <v>55</v>
      </c>
      <c r="U710" t="s">
        <v>56</v>
      </c>
      <c r="V710" t="s">
        <v>57</v>
      </c>
      <c r="W710">
        <v>2</v>
      </c>
      <c r="X710" t="s">
        <v>47</v>
      </c>
      <c r="Y710">
        <v>4</v>
      </c>
      <c r="Z710" t="s">
        <v>58</v>
      </c>
    </row>
    <row r="711" spans="1:26" x14ac:dyDescent="0.35">
      <c r="A711" t="s">
        <v>1296</v>
      </c>
      <c r="B711" s="2">
        <v>46051</v>
      </c>
      <c r="C711" t="s">
        <v>962</v>
      </c>
      <c r="D711" t="s">
        <v>50</v>
      </c>
      <c r="E711" t="s">
        <v>29</v>
      </c>
      <c r="F711">
        <v>56</v>
      </c>
      <c r="G711" t="s">
        <v>134</v>
      </c>
      <c r="H711" t="s">
        <v>31</v>
      </c>
      <c r="I711" t="s">
        <v>134</v>
      </c>
      <c r="J711" t="s">
        <v>150</v>
      </c>
      <c r="K711">
        <v>3</v>
      </c>
      <c r="L711">
        <v>27997</v>
      </c>
      <c r="M711">
        <v>10</v>
      </c>
      <c r="N711">
        <v>8399.1</v>
      </c>
      <c r="O711">
        <v>13606.54</v>
      </c>
      <c r="P711">
        <v>430</v>
      </c>
      <c r="Q711">
        <v>89628.44</v>
      </c>
      <c r="R711" t="s">
        <v>45</v>
      </c>
      <c r="S711" t="s">
        <v>34</v>
      </c>
      <c r="T711" t="s">
        <v>84</v>
      </c>
      <c r="U711" t="s">
        <v>85</v>
      </c>
      <c r="V711" t="s">
        <v>86</v>
      </c>
      <c r="W711">
        <v>7</v>
      </c>
      <c r="X711" t="s">
        <v>47</v>
      </c>
      <c r="Y711">
        <v>1</v>
      </c>
      <c r="Z711" t="s">
        <v>39</v>
      </c>
    </row>
    <row r="712" spans="1:26" x14ac:dyDescent="0.35">
      <c r="A712" t="s">
        <v>1297</v>
      </c>
      <c r="B712" s="2">
        <v>45854</v>
      </c>
      <c r="C712" t="s">
        <v>107</v>
      </c>
      <c r="D712" t="s">
        <v>66</v>
      </c>
      <c r="E712" t="s">
        <v>29</v>
      </c>
      <c r="F712">
        <v>58</v>
      </c>
      <c r="G712" t="s">
        <v>30</v>
      </c>
      <c r="H712" t="s">
        <v>31</v>
      </c>
      <c r="I712" t="s">
        <v>30</v>
      </c>
      <c r="J712" t="s">
        <v>125</v>
      </c>
      <c r="K712">
        <v>3</v>
      </c>
      <c r="L712">
        <v>16676</v>
      </c>
      <c r="M712">
        <v>5</v>
      </c>
      <c r="N712">
        <v>2501.4</v>
      </c>
      <c r="O712">
        <v>8554.7900000000009</v>
      </c>
      <c r="P712">
        <v>328</v>
      </c>
      <c r="Q712">
        <v>56409.39</v>
      </c>
      <c r="R712" t="s">
        <v>54</v>
      </c>
      <c r="S712" t="s">
        <v>63</v>
      </c>
      <c r="T712" t="s">
        <v>46</v>
      </c>
      <c r="U712" t="s">
        <v>36</v>
      </c>
      <c r="V712" t="s">
        <v>37</v>
      </c>
      <c r="W712">
        <v>1</v>
      </c>
      <c r="X712" t="s">
        <v>38</v>
      </c>
      <c r="Y712">
        <v>1</v>
      </c>
      <c r="Z712" t="s">
        <v>39</v>
      </c>
    </row>
    <row r="713" spans="1:26" x14ac:dyDescent="0.35">
      <c r="A713" t="s">
        <v>1298</v>
      </c>
      <c r="B713" s="2">
        <v>46046</v>
      </c>
      <c r="C713" t="s">
        <v>881</v>
      </c>
      <c r="D713" t="s">
        <v>80</v>
      </c>
      <c r="E713" t="s">
        <v>43</v>
      </c>
      <c r="F713">
        <v>50</v>
      </c>
      <c r="G713" t="s">
        <v>74</v>
      </c>
      <c r="H713" t="s">
        <v>31</v>
      </c>
      <c r="I713" t="s">
        <v>74</v>
      </c>
      <c r="J713" t="s">
        <v>32</v>
      </c>
      <c r="K713">
        <v>1</v>
      </c>
      <c r="L713">
        <v>29242</v>
      </c>
      <c r="M713">
        <v>20</v>
      </c>
      <c r="N713">
        <v>5848.4</v>
      </c>
      <c r="O713">
        <v>4210.8500000000004</v>
      </c>
      <c r="P713">
        <v>375</v>
      </c>
      <c r="Q713">
        <v>27979.45</v>
      </c>
      <c r="R713" t="s">
        <v>54</v>
      </c>
      <c r="S713" t="s">
        <v>63</v>
      </c>
      <c r="T713" t="s">
        <v>84</v>
      </c>
      <c r="U713" t="s">
        <v>85</v>
      </c>
      <c r="V713" t="s">
        <v>86</v>
      </c>
      <c r="W713">
        <v>3</v>
      </c>
      <c r="X713" t="s">
        <v>38</v>
      </c>
      <c r="Y713">
        <v>4</v>
      </c>
      <c r="Z713" t="s">
        <v>58</v>
      </c>
    </row>
    <row r="714" spans="1:26" x14ac:dyDescent="0.35">
      <c r="A714" t="s">
        <v>1299</v>
      </c>
      <c r="B714" s="2">
        <v>45858</v>
      </c>
      <c r="C714" t="s">
        <v>509</v>
      </c>
      <c r="D714" t="s">
        <v>50</v>
      </c>
      <c r="E714" t="s">
        <v>29</v>
      </c>
      <c r="F714">
        <v>41</v>
      </c>
      <c r="G714" t="s">
        <v>94</v>
      </c>
      <c r="H714" t="s">
        <v>31</v>
      </c>
      <c r="I714" t="s">
        <v>94</v>
      </c>
      <c r="J714" t="s">
        <v>32</v>
      </c>
      <c r="K714">
        <v>4</v>
      </c>
      <c r="L714">
        <v>11472</v>
      </c>
      <c r="M714">
        <v>5</v>
      </c>
      <c r="N714">
        <v>2294.4</v>
      </c>
      <c r="O714">
        <v>7846.85</v>
      </c>
      <c r="P714">
        <v>166</v>
      </c>
      <c r="Q714">
        <v>51606.45</v>
      </c>
      <c r="R714" t="s">
        <v>33</v>
      </c>
      <c r="S714" t="s">
        <v>63</v>
      </c>
      <c r="T714" t="s">
        <v>46</v>
      </c>
      <c r="U714" t="s">
        <v>36</v>
      </c>
      <c r="V714" t="s">
        <v>37</v>
      </c>
      <c r="W714">
        <v>7</v>
      </c>
      <c r="X714" t="s">
        <v>47</v>
      </c>
      <c r="Y714">
        <v>2</v>
      </c>
      <c r="Z714" t="s">
        <v>58</v>
      </c>
    </row>
    <row r="715" spans="1:26" x14ac:dyDescent="0.35">
      <c r="A715" t="s">
        <v>1300</v>
      </c>
      <c r="B715" s="2">
        <v>45818</v>
      </c>
      <c r="C715" t="s">
        <v>1301</v>
      </c>
      <c r="D715" t="s">
        <v>50</v>
      </c>
      <c r="E715" t="s">
        <v>29</v>
      </c>
      <c r="F715">
        <v>59</v>
      </c>
      <c r="G715" t="s">
        <v>90</v>
      </c>
      <c r="H715" t="s">
        <v>31</v>
      </c>
      <c r="I715" t="s">
        <v>90</v>
      </c>
      <c r="J715" t="s">
        <v>53</v>
      </c>
      <c r="K715">
        <v>1</v>
      </c>
      <c r="L715">
        <v>47287</v>
      </c>
      <c r="M715">
        <v>0</v>
      </c>
      <c r="N715">
        <v>0</v>
      </c>
      <c r="O715">
        <v>8511.66</v>
      </c>
      <c r="P715">
        <v>494</v>
      </c>
      <c r="Q715">
        <v>56292.66</v>
      </c>
      <c r="R715" t="s">
        <v>45</v>
      </c>
      <c r="S715" t="s">
        <v>63</v>
      </c>
      <c r="T715" t="s">
        <v>76</v>
      </c>
      <c r="U715" t="s">
        <v>77</v>
      </c>
      <c r="V715" t="s">
        <v>57</v>
      </c>
      <c r="W715">
        <v>6</v>
      </c>
      <c r="X715" t="s">
        <v>38</v>
      </c>
      <c r="Y715">
        <v>1</v>
      </c>
      <c r="Z715" t="s">
        <v>58</v>
      </c>
    </row>
    <row r="716" spans="1:26" x14ac:dyDescent="0.35">
      <c r="A716" t="s">
        <v>1302</v>
      </c>
      <c r="B716" s="2">
        <v>45884</v>
      </c>
      <c r="C716" t="s">
        <v>447</v>
      </c>
      <c r="D716" t="s">
        <v>73</v>
      </c>
      <c r="E716" t="s">
        <v>29</v>
      </c>
      <c r="F716">
        <v>54</v>
      </c>
      <c r="G716" t="s">
        <v>67</v>
      </c>
      <c r="H716" t="s">
        <v>68</v>
      </c>
      <c r="I716" t="s">
        <v>67</v>
      </c>
      <c r="J716" t="s">
        <v>62</v>
      </c>
      <c r="K716">
        <v>1</v>
      </c>
      <c r="L716">
        <v>27319</v>
      </c>
      <c r="M716">
        <v>20</v>
      </c>
      <c r="N716">
        <v>5463.8</v>
      </c>
      <c r="O716">
        <v>3933.94</v>
      </c>
      <c r="P716">
        <v>240</v>
      </c>
      <c r="Q716">
        <v>26029.14</v>
      </c>
      <c r="R716" t="s">
        <v>54</v>
      </c>
      <c r="S716" t="s">
        <v>63</v>
      </c>
      <c r="T716" t="s">
        <v>76</v>
      </c>
      <c r="U716" t="s">
        <v>77</v>
      </c>
      <c r="V716" t="s">
        <v>57</v>
      </c>
      <c r="W716">
        <v>3</v>
      </c>
      <c r="X716" t="s">
        <v>38</v>
      </c>
      <c r="Y716">
        <v>2</v>
      </c>
      <c r="Z716" t="s">
        <v>58</v>
      </c>
    </row>
    <row r="717" spans="1:26" x14ac:dyDescent="0.35">
      <c r="A717" t="s">
        <v>1303</v>
      </c>
      <c r="B717" s="2">
        <v>45765</v>
      </c>
      <c r="C717" t="s">
        <v>1304</v>
      </c>
      <c r="D717" t="s">
        <v>61</v>
      </c>
      <c r="E717" t="s">
        <v>43</v>
      </c>
      <c r="F717">
        <v>23</v>
      </c>
      <c r="G717" t="s">
        <v>134</v>
      </c>
      <c r="H717" t="s">
        <v>31</v>
      </c>
      <c r="I717" t="s">
        <v>134</v>
      </c>
      <c r="J717" t="s">
        <v>150</v>
      </c>
      <c r="K717">
        <v>2</v>
      </c>
      <c r="L717">
        <v>23777</v>
      </c>
      <c r="M717">
        <v>5</v>
      </c>
      <c r="N717">
        <v>2377.6999999999998</v>
      </c>
      <c r="O717">
        <v>8131.73</v>
      </c>
      <c r="P717">
        <v>196</v>
      </c>
      <c r="Q717">
        <v>53504.03</v>
      </c>
      <c r="R717" t="s">
        <v>83</v>
      </c>
      <c r="S717" t="s">
        <v>34</v>
      </c>
      <c r="T717" t="s">
        <v>84</v>
      </c>
      <c r="U717" t="s">
        <v>85</v>
      </c>
      <c r="V717" t="s">
        <v>86</v>
      </c>
      <c r="W717">
        <v>10</v>
      </c>
      <c r="X717" t="s">
        <v>47</v>
      </c>
      <c r="Y717">
        <v>2</v>
      </c>
      <c r="Z717" t="s">
        <v>47</v>
      </c>
    </row>
    <row r="718" spans="1:26" x14ac:dyDescent="0.35">
      <c r="A718" t="s">
        <v>1305</v>
      </c>
      <c r="B718" s="2">
        <v>45853</v>
      </c>
      <c r="C718" t="s">
        <v>1306</v>
      </c>
      <c r="D718" t="s">
        <v>80</v>
      </c>
      <c r="E718" t="s">
        <v>43</v>
      </c>
      <c r="F718">
        <v>49</v>
      </c>
      <c r="G718" t="s">
        <v>67</v>
      </c>
      <c r="H718" t="s">
        <v>68</v>
      </c>
      <c r="I718" t="s">
        <v>67</v>
      </c>
      <c r="J718" t="s">
        <v>32</v>
      </c>
      <c r="K718">
        <v>2</v>
      </c>
      <c r="L718">
        <v>47273</v>
      </c>
      <c r="M718">
        <v>15</v>
      </c>
      <c r="N718">
        <v>14181.9</v>
      </c>
      <c r="O718">
        <v>14465.54</v>
      </c>
      <c r="P718">
        <v>460</v>
      </c>
      <c r="Q718">
        <v>95289.64</v>
      </c>
      <c r="R718" t="s">
        <v>45</v>
      </c>
      <c r="S718" t="s">
        <v>34</v>
      </c>
      <c r="T718" t="s">
        <v>76</v>
      </c>
      <c r="U718" t="s">
        <v>77</v>
      </c>
      <c r="V718" t="s">
        <v>57</v>
      </c>
      <c r="W718">
        <v>2</v>
      </c>
      <c r="X718" t="s">
        <v>47</v>
      </c>
      <c r="Y718">
        <v>5</v>
      </c>
      <c r="Z718" t="s">
        <v>91</v>
      </c>
    </row>
    <row r="719" spans="1:26" x14ac:dyDescent="0.35">
      <c r="A719" t="s">
        <v>1307</v>
      </c>
      <c r="B719" s="2">
        <v>45948</v>
      </c>
      <c r="C719" t="s">
        <v>133</v>
      </c>
      <c r="D719" t="s">
        <v>50</v>
      </c>
      <c r="E719" t="s">
        <v>29</v>
      </c>
      <c r="F719">
        <v>55</v>
      </c>
      <c r="G719" t="s">
        <v>139</v>
      </c>
      <c r="H719" t="s">
        <v>31</v>
      </c>
      <c r="I719" t="s">
        <v>139</v>
      </c>
      <c r="J719" t="s">
        <v>69</v>
      </c>
      <c r="K719">
        <v>4</v>
      </c>
      <c r="L719">
        <v>5695</v>
      </c>
      <c r="M719">
        <v>5</v>
      </c>
      <c r="N719">
        <v>1139</v>
      </c>
      <c r="O719">
        <v>3895.38</v>
      </c>
      <c r="P719">
        <v>183</v>
      </c>
      <c r="Q719">
        <v>25719.38</v>
      </c>
      <c r="R719" t="s">
        <v>45</v>
      </c>
      <c r="S719" t="s">
        <v>63</v>
      </c>
      <c r="T719" t="s">
        <v>70</v>
      </c>
      <c r="U719" t="s">
        <v>56</v>
      </c>
      <c r="V719" t="s">
        <v>57</v>
      </c>
      <c r="W719">
        <v>9</v>
      </c>
      <c r="X719" t="s">
        <v>38</v>
      </c>
      <c r="Y719">
        <v>4</v>
      </c>
      <c r="Z719" t="s">
        <v>91</v>
      </c>
    </row>
    <row r="720" spans="1:26" x14ac:dyDescent="0.35">
      <c r="A720" t="s">
        <v>1308</v>
      </c>
      <c r="B720" s="2">
        <v>46032</v>
      </c>
      <c r="C720" t="s">
        <v>1309</v>
      </c>
      <c r="D720" t="s">
        <v>28</v>
      </c>
      <c r="E720" t="s">
        <v>29</v>
      </c>
      <c r="F720">
        <v>33</v>
      </c>
      <c r="G720" t="s">
        <v>30</v>
      </c>
      <c r="H720" t="s">
        <v>31</v>
      </c>
      <c r="I720" t="s">
        <v>30</v>
      </c>
      <c r="J720" t="s">
        <v>62</v>
      </c>
      <c r="K720">
        <v>4</v>
      </c>
      <c r="L720">
        <v>25749</v>
      </c>
      <c r="M720">
        <v>0</v>
      </c>
      <c r="N720">
        <v>0</v>
      </c>
      <c r="O720">
        <v>18539.28</v>
      </c>
      <c r="P720">
        <v>488</v>
      </c>
      <c r="Q720">
        <v>122023.28</v>
      </c>
      <c r="R720" t="s">
        <v>45</v>
      </c>
      <c r="S720" t="s">
        <v>63</v>
      </c>
      <c r="T720" t="s">
        <v>46</v>
      </c>
      <c r="U720" t="s">
        <v>36</v>
      </c>
      <c r="V720" t="s">
        <v>37</v>
      </c>
      <c r="W720">
        <v>6</v>
      </c>
      <c r="X720" t="s">
        <v>47</v>
      </c>
      <c r="Y720">
        <v>1</v>
      </c>
      <c r="Z720" t="s">
        <v>47</v>
      </c>
    </row>
    <row r="721" spans="1:26" x14ac:dyDescent="0.35">
      <c r="A721" t="s">
        <v>1310</v>
      </c>
      <c r="B721" s="2">
        <v>46094</v>
      </c>
      <c r="C721" t="s">
        <v>1117</v>
      </c>
      <c r="D721" t="s">
        <v>73</v>
      </c>
      <c r="E721" t="s">
        <v>43</v>
      </c>
      <c r="F721">
        <v>48</v>
      </c>
      <c r="G721" t="s">
        <v>67</v>
      </c>
      <c r="H721" t="s">
        <v>68</v>
      </c>
      <c r="I721" t="s">
        <v>67</v>
      </c>
      <c r="J721" t="s">
        <v>53</v>
      </c>
      <c r="K721">
        <v>3</v>
      </c>
      <c r="L721">
        <v>20383</v>
      </c>
      <c r="M721">
        <v>20</v>
      </c>
      <c r="N721">
        <v>12229.8</v>
      </c>
      <c r="O721">
        <v>8805.4599999999991</v>
      </c>
      <c r="P721">
        <v>320</v>
      </c>
      <c r="Q721">
        <v>58044.66</v>
      </c>
      <c r="R721" t="s">
        <v>83</v>
      </c>
      <c r="S721" t="s">
        <v>63</v>
      </c>
      <c r="T721" t="s">
        <v>35</v>
      </c>
      <c r="U721" t="s">
        <v>36</v>
      </c>
      <c r="V721" t="s">
        <v>37</v>
      </c>
      <c r="W721">
        <v>1</v>
      </c>
      <c r="X721" t="s">
        <v>47</v>
      </c>
      <c r="Y721">
        <v>2</v>
      </c>
      <c r="Z721" t="s">
        <v>39</v>
      </c>
    </row>
    <row r="722" spans="1:26" x14ac:dyDescent="0.35">
      <c r="A722" t="s">
        <v>1311</v>
      </c>
      <c r="B722" s="2">
        <v>45809</v>
      </c>
      <c r="C722" t="s">
        <v>660</v>
      </c>
      <c r="D722" t="s">
        <v>50</v>
      </c>
      <c r="E722" t="s">
        <v>43</v>
      </c>
      <c r="F722">
        <v>34</v>
      </c>
      <c r="G722" t="s">
        <v>44</v>
      </c>
      <c r="H722" t="s">
        <v>31</v>
      </c>
      <c r="I722" t="s">
        <v>44</v>
      </c>
      <c r="J722" t="s">
        <v>32</v>
      </c>
      <c r="K722">
        <v>4</v>
      </c>
      <c r="L722">
        <v>44550</v>
      </c>
      <c r="M722">
        <v>10</v>
      </c>
      <c r="N722">
        <v>17820</v>
      </c>
      <c r="O722">
        <v>28868.400000000001</v>
      </c>
      <c r="P722">
        <v>449</v>
      </c>
      <c r="Q722">
        <v>189697.4</v>
      </c>
      <c r="R722" t="s">
        <v>33</v>
      </c>
      <c r="S722" t="s">
        <v>63</v>
      </c>
      <c r="T722" t="s">
        <v>35</v>
      </c>
      <c r="U722" t="s">
        <v>36</v>
      </c>
      <c r="V722" t="s">
        <v>37</v>
      </c>
      <c r="W722">
        <v>7</v>
      </c>
      <c r="X722" t="s">
        <v>38</v>
      </c>
      <c r="Y722">
        <v>3</v>
      </c>
      <c r="Z722" t="s">
        <v>47</v>
      </c>
    </row>
    <row r="723" spans="1:26" x14ac:dyDescent="0.35">
      <c r="A723" t="s">
        <v>1312</v>
      </c>
      <c r="B723" s="2">
        <v>45988</v>
      </c>
      <c r="C723" t="s">
        <v>1313</v>
      </c>
      <c r="D723" t="s">
        <v>61</v>
      </c>
      <c r="E723" t="s">
        <v>43</v>
      </c>
      <c r="F723">
        <v>35</v>
      </c>
      <c r="G723" t="s">
        <v>139</v>
      </c>
      <c r="H723" t="s">
        <v>31</v>
      </c>
      <c r="I723" t="s">
        <v>139</v>
      </c>
      <c r="J723" t="s">
        <v>112</v>
      </c>
      <c r="K723">
        <v>3</v>
      </c>
      <c r="L723">
        <v>17487</v>
      </c>
      <c r="M723">
        <v>20</v>
      </c>
      <c r="N723">
        <v>10492.2</v>
      </c>
      <c r="O723">
        <v>7554.38</v>
      </c>
      <c r="P723">
        <v>447</v>
      </c>
      <c r="Q723">
        <v>49970.18</v>
      </c>
      <c r="R723" t="s">
        <v>83</v>
      </c>
      <c r="S723" t="s">
        <v>34</v>
      </c>
      <c r="T723" t="s">
        <v>70</v>
      </c>
      <c r="U723" t="s">
        <v>56</v>
      </c>
      <c r="V723" t="s">
        <v>57</v>
      </c>
      <c r="W723">
        <v>10</v>
      </c>
      <c r="X723" t="s">
        <v>38</v>
      </c>
      <c r="Y723">
        <v>5</v>
      </c>
      <c r="Z723" t="s">
        <v>39</v>
      </c>
    </row>
    <row r="724" spans="1:26" x14ac:dyDescent="0.35">
      <c r="A724" t="s">
        <v>1314</v>
      </c>
      <c r="B724" s="2">
        <v>46017</v>
      </c>
      <c r="C724" t="s">
        <v>1239</v>
      </c>
      <c r="D724" t="s">
        <v>73</v>
      </c>
      <c r="E724" t="s">
        <v>29</v>
      </c>
      <c r="F724">
        <v>20</v>
      </c>
      <c r="G724" t="s">
        <v>44</v>
      </c>
      <c r="H724" t="s">
        <v>31</v>
      </c>
      <c r="I724" t="s">
        <v>44</v>
      </c>
      <c r="J724" t="s">
        <v>75</v>
      </c>
      <c r="K724">
        <v>3</v>
      </c>
      <c r="L724">
        <v>32893</v>
      </c>
      <c r="M724">
        <v>5</v>
      </c>
      <c r="N724">
        <v>4933.95</v>
      </c>
      <c r="O724">
        <v>16874.11</v>
      </c>
      <c r="P724">
        <v>386</v>
      </c>
      <c r="Q724">
        <v>111005.16</v>
      </c>
      <c r="R724" t="s">
        <v>54</v>
      </c>
      <c r="S724" t="s">
        <v>63</v>
      </c>
      <c r="T724" t="s">
        <v>35</v>
      </c>
      <c r="U724" t="s">
        <v>36</v>
      </c>
      <c r="V724" t="s">
        <v>37</v>
      </c>
      <c r="W724">
        <v>7</v>
      </c>
      <c r="X724" t="s">
        <v>38</v>
      </c>
      <c r="Y724">
        <v>4</v>
      </c>
      <c r="Z724" t="s">
        <v>47</v>
      </c>
    </row>
    <row r="725" spans="1:26" x14ac:dyDescent="0.35">
      <c r="A725" t="s">
        <v>1315</v>
      </c>
      <c r="B725" s="2">
        <v>45898</v>
      </c>
      <c r="C725" t="s">
        <v>1167</v>
      </c>
      <c r="D725" t="s">
        <v>80</v>
      </c>
      <c r="E725" t="s">
        <v>43</v>
      </c>
      <c r="F725">
        <v>33</v>
      </c>
      <c r="G725" t="s">
        <v>99</v>
      </c>
      <c r="H725" t="s">
        <v>52</v>
      </c>
      <c r="I725" t="s">
        <v>99</v>
      </c>
      <c r="J725" t="s">
        <v>112</v>
      </c>
      <c r="K725">
        <v>2</v>
      </c>
      <c r="L725">
        <v>48999</v>
      </c>
      <c r="M725">
        <v>10</v>
      </c>
      <c r="N725">
        <v>9799.7999999999993</v>
      </c>
      <c r="O725">
        <v>15875.68</v>
      </c>
      <c r="P725">
        <v>136</v>
      </c>
      <c r="Q725">
        <v>104209.88</v>
      </c>
      <c r="R725" t="s">
        <v>54</v>
      </c>
      <c r="S725" t="s">
        <v>63</v>
      </c>
      <c r="T725" t="s">
        <v>35</v>
      </c>
      <c r="U725" t="s">
        <v>36</v>
      </c>
      <c r="V725" t="s">
        <v>37</v>
      </c>
      <c r="W725">
        <v>7</v>
      </c>
      <c r="X725" t="s">
        <v>38</v>
      </c>
      <c r="Y725">
        <v>1</v>
      </c>
      <c r="Z725" t="s">
        <v>39</v>
      </c>
    </row>
    <row r="726" spans="1:26" x14ac:dyDescent="0.35">
      <c r="A726" t="s">
        <v>1316</v>
      </c>
      <c r="B726" s="2">
        <v>45788</v>
      </c>
      <c r="C726" t="s">
        <v>1317</v>
      </c>
      <c r="D726" t="s">
        <v>80</v>
      </c>
      <c r="E726" t="s">
        <v>43</v>
      </c>
      <c r="F726">
        <v>54</v>
      </c>
      <c r="G726" t="s">
        <v>139</v>
      </c>
      <c r="H726" t="s">
        <v>31</v>
      </c>
      <c r="I726" t="s">
        <v>139</v>
      </c>
      <c r="J726" t="s">
        <v>201</v>
      </c>
      <c r="K726">
        <v>5</v>
      </c>
      <c r="L726">
        <v>21651</v>
      </c>
      <c r="M726">
        <v>15</v>
      </c>
      <c r="N726">
        <v>16238.25</v>
      </c>
      <c r="O726">
        <v>16563.009999999998</v>
      </c>
      <c r="P726">
        <v>226</v>
      </c>
      <c r="Q726">
        <v>108805.75999999999</v>
      </c>
      <c r="R726" t="s">
        <v>54</v>
      </c>
      <c r="S726" t="s">
        <v>34</v>
      </c>
      <c r="T726" t="s">
        <v>70</v>
      </c>
      <c r="U726" t="s">
        <v>56</v>
      </c>
      <c r="V726" t="s">
        <v>57</v>
      </c>
      <c r="W726">
        <v>2</v>
      </c>
      <c r="X726" t="s">
        <v>38</v>
      </c>
      <c r="Y726">
        <v>3</v>
      </c>
      <c r="Z726" t="s">
        <v>39</v>
      </c>
    </row>
    <row r="727" spans="1:26" x14ac:dyDescent="0.35">
      <c r="A727" t="s">
        <v>1318</v>
      </c>
      <c r="B727" s="2">
        <v>46112</v>
      </c>
      <c r="C727" t="s">
        <v>609</v>
      </c>
      <c r="D727" t="s">
        <v>108</v>
      </c>
      <c r="E727" t="s">
        <v>43</v>
      </c>
      <c r="F727">
        <v>21</v>
      </c>
      <c r="G727" t="s">
        <v>134</v>
      </c>
      <c r="H727" t="s">
        <v>31</v>
      </c>
      <c r="I727" t="s">
        <v>134</v>
      </c>
      <c r="J727" t="s">
        <v>75</v>
      </c>
      <c r="K727">
        <v>3</v>
      </c>
      <c r="L727">
        <v>33508</v>
      </c>
      <c r="M727">
        <v>10</v>
      </c>
      <c r="N727">
        <v>10052.4</v>
      </c>
      <c r="O727">
        <v>16284.89</v>
      </c>
      <c r="P727">
        <v>103</v>
      </c>
      <c r="Q727">
        <v>106859.49</v>
      </c>
      <c r="R727" t="s">
        <v>33</v>
      </c>
      <c r="S727" t="s">
        <v>63</v>
      </c>
      <c r="T727" t="s">
        <v>46</v>
      </c>
      <c r="U727" t="s">
        <v>36</v>
      </c>
      <c r="V727" t="s">
        <v>37</v>
      </c>
      <c r="W727">
        <v>5</v>
      </c>
      <c r="X727" t="s">
        <v>47</v>
      </c>
      <c r="Y727">
        <v>1</v>
      </c>
      <c r="Z727" t="s">
        <v>47</v>
      </c>
    </row>
    <row r="728" spans="1:26" x14ac:dyDescent="0.35">
      <c r="A728" t="s">
        <v>1319</v>
      </c>
      <c r="B728" s="2">
        <v>45924</v>
      </c>
      <c r="C728" t="s">
        <v>906</v>
      </c>
      <c r="D728" t="s">
        <v>42</v>
      </c>
      <c r="E728" t="s">
        <v>29</v>
      </c>
      <c r="F728">
        <v>41</v>
      </c>
      <c r="G728" t="s">
        <v>139</v>
      </c>
      <c r="H728" t="s">
        <v>31</v>
      </c>
      <c r="I728" t="s">
        <v>139</v>
      </c>
      <c r="J728" t="s">
        <v>150</v>
      </c>
      <c r="K728">
        <v>2</v>
      </c>
      <c r="L728">
        <v>43281</v>
      </c>
      <c r="M728">
        <v>5</v>
      </c>
      <c r="N728">
        <v>4328.1000000000004</v>
      </c>
      <c r="O728">
        <v>14802.1</v>
      </c>
      <c r="P728">
        <v>87</v>
      </c>
      <c r="Q728">
        <v>97123</v>
      </c>
      <c r="R728" t="s">
        <v>45</v>
      </c>
      <c r="S728" t="s">
        <v>63</v>
      </c>
      <c r="T728" t="s">
        <v>35</v>
      </c>
      <c r="U728" t="s">
        <v>36</v>
      </c>
      <c r="V728" t="s">
        <v>37</v>
      </c>
      <c r="W728">
        <v>7</v>
      </c>
      <c r="X728" t="s">
        <v>47</v>
      </c>
      <c r="Y728">
        <v>1</v>
      </c>
      <c r="Z728" t="s">
        <v>47</v>
      </c>
    </row>
    <row r="729" spans="1:26" x14ac:dyDescent="0.35">
      <c r="A729" t="s">
        <v>1320</v>
      </c>
      <c r="B729" s="2">
        <v>45852</v>
      </c>
      <c r="C729" t="s">
        <v>851</v>
      </c>
      <c r="D729" t="s">
        <v>66</v>
      </c>
      <c r="E729" t="s">
        <v>29</v>
      </c>
      <c r="F729">
        <v>30</v>
      </c>
      <c r="G729" t="s">
        <v>30</v>
      </c>
      <c r="H729" t="s">
        <v>31</v>
      </c>
      <c r="I729" t="s">
        <v>30</v>
      </c>
      <c r="J729" t="s">
        <v>112</v>
      </c>
      <c r="K729">
        <v>2</v>
      </c>
      <c r="L729">
        <v>41547</v>
      </c>
      <c r="M729">
        <v>10</v>
      </c>
      <c r="N729">
        <v>8309.4</v>
      </c>
      <c r="O729">
        <v>13461.23</v>
      </c>
      <c r="P729">
        <v>154</v>
      </c>
      <c r="Q729">
        <v>88399.83</v>
      </c>
      <c r="R729" t="s">
        <v>45</v>
      </c>
      <c r="S729" t="s">
        <v>63</v>
      </c>
      <c r="T729" t="s">
        <v>70</v>
      </c>
      <c r="U729" t="s">
        <v>56</v>
      </c>
      <c r="V729" t="s">
        <v>57</v>
      </c>
      <c r="W729">
        <v>4</v>
      </c>
      <c r="X729" t="s">
        <v>38</v>
      </c>
      <c r="Y729">
        <v>3</v>
      </c>
      <c r="Z729" t="s">
        <v>58</v>
      </c>
    </row>
    <row r="730" spans="1:26" x14ac:dyDescent="0.35">
      <c r="A730" t="s">
        <v>1321</v>
      </c>
      <c r="B730" s="2">
        <v>45974</v>
      </c>
      <c r="C730" t="s">
        <v>1322</v>
      </c>
      <c r="D730" t="s">
        <v>61</v>
      </c>
      <c r="E730" t="s">
        <v>29</v>
      </c>
      <c r="F730">
        <v>26</v>
      </c>
      <c r="G730" t="s">
        <v>74</v>
      </c>
      <c r="H730" t="s">
        <v>31</v>
      </c>
      <c r="I730" t="s">
        <v>74</v>
      </c>
      <c r="J730" t="s">
        <v>125</v>
      </c>
      <c r="K730">
        <v>3</v>
      </c>
      <c r="L730">
        <v>27978</v>
      </c>
      <c r="M730">
        <v>5</v>
      </c>
      <c r="N730">
        <v>4196.7</v>
      </c>
      <c r="O730">
        <v>14352.71</v>
      </c>
      <c r="P730">
        <v>109</v>
      </c>
      <c r="Q730">
        <v>94199.01</v>
      </c>
      <c r="R730" t="s">
        <v>54</v>
      </c>
      <c r="S730" t="s">
        <v>63</v>
      </c>
      <c r="T730" t="s">
        <v>35</v>
      </c>
      <c r="U730" t="s">
        <v>36</v>
      </c>
      <c r="V730" t="s">
        <v>37</v>
      </c>
      <c r="W730">
        <v>7</v>
      </c>
      <c r="X730" t="s">
        <v>38</v>
      </c>
      <c r="Y730">
        <v>2</v>
      </c>
      <c r="Z730" t="s">
        <v>47</v>
      </c>
    </row>
    <row r="731" spans="1:26" x14ac:dyDescent="0.35">
      <c r="A731" t="s">
        <v>1323</v>
      </c>
      <c r="B731" s="2">
        <v>45962</v>
      </c>
      <c r="C731" t="s">
        <v>1324</v>
      </c>
      <c r="D731" t="s">
        <v>61</v>
      </c>
      <c r="E731" t="s">
        <v>43</v>
      </c>
      <c r="F731">
        <v>28</v>
      </c>
      <c r="G731" t="s">
        <v>134</v>
      </c>
      <c r="H731" t="s">
        <v>31</v>
      </c>
      <c r="I731" t="s">
        <v>134</v>
      </c>
      <c r="J731" t="s">
        <v>201</v>
      </c>
      <c r="K731">
        <v>1</v>
      </c>
      <c r="L731">
        <v>45792</v>
      </c>
      <c r="M731">
        <v>20</v>
      </c>
      <c r="N731">
        <v>9158.4</v>
      </c>
      <c r="O731">
        <v>6594.05</v>
      </c>
      <c r="P731">
        <v>224</v>
      </c>
      <c r="Q731">
        <v>43451.65</v>
      </c>
      <c r="R731" t="s">
        <v>33</v>
      </c>
      <c r="S731" t="s">
        <v>63</v>
      </c>
      <c r="T731" t="s">
        <v>95</v>
      </c>
      <c r="U731" t="s">
        <v>96</v>
      </c>
      <c r="V731" t="s">
        <v>57</v>
      </c>
      <c r="W731">
        <v>6</v>
      </c>
      <c r="X731" t="s">
        <v>47</v>
      </c>
      <c r="Y731">
        <v>3</v>
      </c>
      <c r="Z731" t="s">
        <v>58</v>
      </c>
    </row>
    <row r="732" spans="1:26" x14ac:dyDescent="0.35">
      <c r="A732" t="s">
        <v>1325</v>
      </c>
      <c r="B732" s="2">
        <v>46030</v>
      </c>
      <c r="C732" t="s">
        <v>223</v>
      </c>
      <c r="D732" t="s">
        <v>61</v>
      </c>
      <c r="E732" t="s">
        <v>29</v>
      </c>
      <c r="F732">
        <v>46</v>
      </c>
      <c r="G732" t="s">
        <v>99</v>
      </c>
      <c r="H732" t="s">
        <v>52</v>
      </c>
      <c r="I732" t="s">
        <v>99</v>
      </c>
      <c r="J732" t="s">
        <v>32</v>
      </c>
      <c r="K732">
        <v>3</v>
      </c>
      <c r="L732">
        <v>42112</v>
      </c>
      <c r="M732">
        <v>10</v>
      </c>
      <c r="N732">
        <v>12633.6</v>
      </c>
      <c r="O732">
        <v>20466.43</v>
      </c>
      <c r="P732">
        <v>357</v>
      </c>
      <c r="Q732">
        <v>134525.82999999999</v>
      </c>
      <c r="R732" t="s">
        <v>54</v>
      </c>
      <c r="S732" t="s">
        <v>34</v>
      </c>
      <c r="T732" t="s">
        <v>95</v>
      </c>
      <c r="U732" t="s">
        <v>96</v>
      </c>
      <c r="V732" t="s">
        <v>57</v>
      </c>
      <c r="W732">
        <v>8</v>
      </c>
      <c r="X732" t="s">
        <v>38</v>
      </c>
      <c r="Y732">
        <v>5</v>
      </c>
      <c r="Z732" t="s">
        <v>91</v>
      </c>
    </row>
    <row r="733" spans="1:26" x14ac:dyDescent="0.35">
      <c r="A733" t="s">
        <v>1326</v>
      </c>
      <c r="B733" s="2">
        <v>45963</v>
      </c>
      <c r="C733" t="s">
        <v>983</v>
      </c>
      <c r="D733" t="s">
        <v>89</v>
      </c>
      <c r="E733" t="s">
        <v>43</v>
      </c>
      <c r="F733">
        <v>42</v>
      </c>
      <c r="G733" t="s">
        <v>99</v>
      </c>
      <c r="H733" t="s">
        <v>52</v>
      </c>
      <c r="I733" t="s">
        <v>99</v>
      </c>
      <c r="J733" t="s">
        <v>150</v>
      </c>
      <c r="K733">
        <v>1</v>
      </c>
      <c r="L733">
        <v>9485</v>
      </c>
      <c r="M733">
        <v>15</v>
      </c>
      <c r="N733">
        <v>1422.75</v>
      </c>
      <c r="O733">
        <v>1451.2</v>
      </c>
      <c r="P733">
        <v>167</v>
      </c>
      <c r="Q733">
        <v>9680.4500000000007</v>
      </c>
      <c r="R733" t="s">
        <v>33</v>
      </c>
      <c r="S733" t="s">
        <v>34</v>
      </c>
      <c r="T733" t="s">
        <v>84</v>
      </c>
      <c r="U733" t="s">
        <v>85</v>
      </c>
      <c r="V733" t="s">
        <v>86</v>
      </c>
      <c r="W733">
        <v>1</v>
      </c>
      <c r="X733" t="s">
        <v>38</v>
      </c>
      <c r="Y733">
        <v>1</v>
      </c>
      <c r="Z733" t="s">
        <v>58</v>
      </c>
    </row>
    <row r="734" spans="1:26" x14ac:dyDescent="0.35">
      <c r="A734" t="s">
        <v>1327</v>
      </c>
      <c r="B734" s="2">
        <v>45891</v>
      </c>
      <c r="C734" t="s">
        <v>1328</v>
      </c>
      <c r="D734" t="s">
        <v>28</v>
      </c>
      <c r="E734" t="s">
        <v>43</v>
      </c>
      <c r="F734">
        <v>53</v>
      </c>
      <c r="G734" t="s">
        <v>30</v>
      </c>
      <c r="H734" t="s">
        <v>31</v>
      </c>
      <c r="I734" t="s">
        <v>30</v>
      </c>
      <c r="J734" t="s">
        <v>102</v>
      </c>
      <c r="K734">
        <v>3</v>
      </c>
      <c r="L734">
        <v>3588</v>
      </c>
      <c r="M734">
        <v>15</v>
      </c>
      <c r="N734">
        <v>1614.6</v>
      </c>
      <c r="O734">
        <v>1646.89</v>
      </c>
      <c r="P734">
        <v>206</v>
      </c>
      <c r="Q734">
        <v>11002.29</v>
      </c>
      <c r="R734" t="s">
        <v>54</v>
      </c>
      <c r="S734" t="s">
        <v>34</v>
      </c>
      <c r="T734" t="s">
        <v>103</v>
      </c>
      <c r="U734" t="s">
        <v>103</v>
      </c>
      <c r="V734" t="s">
        <v>57</v>
      </c>
      <c r="W734">
        <v>10</v>
      </c>
      <c r="X734" t="s">
        <v>38</v>
      </c>
      <c r="Y734">
        <v>4</v>
      </c>
      <c r="Z734" t="s">
        <v>47</v>
      </c>
    </row>
    <row r="735" spans="1:26" x14ac:dyDescent="0.35">
      <c r="A735" t="s">
        <v>1329</v>
      </c>
      <c r="B735" s="2">
        <v>45848</v>
      </c>
      <c r="C735" t="s">
        <v>824</v>
      </c>
      <c r="D735" t="s">
        <v>61</v>
      </c>
      <c r="E735" t="s">
        <v>43</v>
      </c>
      <c r="F735">
        <v>56</v>
      </c>
      <c r="G735" t="s">
        <v>51</v>
      </c>
      <c r="H735" t="s">
        <v>52</v>
      </c>
      <c r="I735" t="s">
        <v>51</v>
      </c>
      <c r="J735" t="s">
        <v>53</v>
      </c>
      <c r="K735">
        <v>1</v>
      </c>
      <c r="L735">
        <v>44046</v>
      </c>
      <c r="M735">
        <v>20</v>
      </c>
      <c r="N735">
        <v>8809.2000000000007</v>
      </c>
      <c r="O735">
        <v>6342.62</v>
      </c>
      <c r="P735">
        <v>311</v>
      </c>
      <c r="Q735">
        <v>41890.42</v>
      </c>
      <c r="R735" t="s">
        <v>54</v>
      </c>
      <c r="S735" t="s">
        <v>34</v>
      </c>
      <c r="T735" t="s">
        <v>103</v>
      </c>
      <c r="U735" t="s">
        <v>103</v>
      </c>
      <c r="V735" t="s">
        <v>57</v>
      </c>
      <c r="W735">
        <v>5</v>
      </c>
      <c r="X735" t="s">
        <v>47</v>
      </c>
      <c r="Y735">
        <v>4</v>
      </c>
      <c r="Z735" t="s">
        <v>91</v>
      </c>
    </row>
    <row r="736" spans="1:26" x14ac:dyDescent="0.35">
      <c r="A736" t="s">
        <v>1330</v>
      </c>
      <c r="B736" s="2">
        <v>45970</v>
      </c>
      <c r="C736" t="s">
        <v>1331</v>
      </c>
      <c r="D736" t="s">
        <v>89</v>
      </c>
      <c r="E736" t="s">
        <v>43</v>
      </c>
      <c r="F736">
        <v>25</v>
      </c>
      <c r="G736" t="s">
        <v>51</v>
      </c>
      <c r="H736" t="s">
        <v>52</v>
      </c>
      <c r="I736" t="s">
        <v>51</v>
      </c>
      <c r="J736" t="s">
        <v>150</v>
      </c>
      <c r="K736">
        <v>5</v>
      </c>
      <c r="L736">
        <v>6165</v>
      </c>
      <c r="M736">
        <v>20</v>
      </c>
      <c r="N736">
        <v>6165</v>
      </c>
      <c r="O736">
        <v>4438.8</v>
      </c>
      <c r="P736">
        <v>424</v>
      </c>
      <c r="Q736">
        <v>29522.799999999999</v>
      </c>
      <c r="R736" t="s">
        <v>83</v>
      </c>
      <c r="S736" t="s">
        <v>34</v>
      </c>
      <c r="T736" t="s">
        <v>103</v>
      </c>
      <c r="U736" t="s">
        <v>103</v>
      </c>
      <c r="V736" t="s">
        <v>57</v>
      </c>
      <c r="W736">
        <v>8</v>
      </c>
      <c r="X736" t="s">
        <v>38</v>
      </c>
      <c r="Y736">
        <v>5</v>
      </c>
      <c r="Z736" t="s">
        <v>58</v>
      </c>
    </row>
    <row r="737" spans="1:26" x14ac:dyDescent="0.35">
      <c r="A737" t="s">
        <v>1332</v>
      </c>
      <c r="B737" s="2">
        <v>45939</v>
      </c>
      <c r="C737" t="s">
        <v>948</v>
      </c>
      <c r="D737" t="s">
        <v>80</v>
      </c>
      <c r="E737" t="s">
        <v>29</v>
      </c>
      <c r="F737">
        <v>59</v>
      </c>
      <c r="G737" t="s">
        <v>90</v>
      </c>
      <c r="H737" t="s">
        <v>31</v>
      </c>
      <c r="I737" t="s">
        <v>90</v>
      </c>
      <c r="J737" t="s">
        <v>62</v>
      </c>
      <c r="K737">
        <v>4</v>
      </c>
      <c r="L737">
        <v>2086</v>
      </c>
      <c r="M737">
        <v>20</v>
      </c>
      <c r="N737">
        <v>1668.8</v>
      </c>
      <c r="O737">
        <v>1201.54</v>
      </c>
      <c r="P737">
        <v>360</v>
      </c>
      <c r="Q737">
        <v>8236.74</v>
      </c>
      <c r="R737" t="s">
        <v>45</v>
      </c>
      <c r="S737" t="s">
        <v>63</v>
      </c>
      <c r="T737" t="s">
        <v>103</v>
      </c>
      <c r="U737" t="s">
        <v>103</v>
      </c>
      <c r="V737" t="s">
        <v>57</v>
      </c>
      <c r="W737">
        <v>2</v>
      </c>
      <c r="X737" t="s">
        <v>47</v>
      </c>
      <c r="Y737">
        <v>4</v>
      </c>
      <c r="Z737" t="s">
        <v>91</v>
      </c>
    </row>
    <row r="738" spans="1:26" x14ac:dyDescent="0.35">
      <c r="A738" t="s">
        <v>1333</v>
      </c>
      <c r="B738" s="2">
        <v>45859</v>
      </c>
      <c r="C738" t="s">
        <v>746</v>
      </c>
      <c r="D738" t="s">
        <v>111</v>
      </c>
      <c r="E738" t="s">
        <v>43</v>
      </c>
      <c r="F738">
        <v>47</v>
      </c>
      <c r="G738" t="s">
        <v>51</v>
      </c>
      <c r="H738" t="s">
        <v>52</v>
      </c>
      <c r="I738" t="s">
        <v>51</v>
      </c>
      <c r="J738" t="s">
        <v>112</v>
      </c>
      <c r="K738">
        <v>1</v>
      </c>
      <c r="L738">
        <v>1296</v>
      </c>
      <c r="M738">
        <v>15</v>
      </c>
      <c r="N738">
        <v>194.4</v>
      </c>
      <c r="O738">
        <v>198.29</v>
      </c>
      <c r="P738">
        <v>410</v>
      </c>
      <c r="Q738">
        <v>1709.89</v>
      </c>
      <c r="R738" t="s">
        <v>54</v>
      </c>
      <c r="S738" t="s">
        <v>34</v>
      </c>
      <c r="T738" t="s">
        <v>84</v>
      </c>
      <c r="U738" t="s">
        <v>85</v>
      </c>
      <c r="V738" t="s">
        <v>86</v>
      </c>
      <c r="W738">
        <v>5</v>
      </c>
      <c r="X738" t="s">
        <v>38</v>
      </c>
      <c r="Y738">
        <v>3</v>
      </c>
      <c r="Z738" t="s">
        <v>58</v>
      </c>
    </row>
    <row r="739" spans="1:26" x14ac:dyDescent="0.35">
      <c r="A739" t="s">
        <v>1334</v>
      </c>
      <c r="B739" s="2">
        <v>46077</v>
      </c>
      <c r="C739" t="s">
        <v>193</v>
      </c>
      <c r="D739" t="s">
        <v>108</v>
      </c>
      <c r="E739" t="s">
        <v>29</v>
      </c>
      <c r="F739">
        <v>26</v>
      </c>
      <c r="G739" t="s">
        <v>30</v>
      </c>
      <c r="H739" t="s">
        <v>31</v>
      </c>
      <c r="I739" t="s">
        <v>30</v>
      </c>
      <c r="J739" t="s">
        <v>53</v>
      </c>
      <c r="K739">
        <v>1</v>
      </c>
      <c r="L739">
        <v>43602</v>
      </c>
      <c r="M739">
        <v>15</v>
      </c>
      <c r="N739">
        <v>6540.3</v>
      </c>
      <c r="O739">
        <v>6671.11</v>
      </c>
      <c r="P739">
        <v>396</v>
      </c>
      <c r="Q739">
        <v>44128.81</v>
      </c>
      <c r="R739" t="s">
        <v>83</v>
      </c>
      <c r="S739" t="s">
        <v>34</v>
      </c>
      <c r="T739" t="s">
        <v>35</v>
      </c>
      <c r="U739" t="s">
        <v>36</v>
      </c>
      <c r="V739" t="s">
        <v>37</v>
      </c>
      <c r="W739">
        <v>1</v>
      </c>
      <c r="X739" t="s">
        <v>47</v>
      </c>
      <c r="Y739">
        <v>5</v>
      </c>
      <c r="Z739" t="s">
        <v>47</v>
      </c>
    </row>
    <row r="740" spans="1:26" x14ac:dyDescent="0.35">
      <c r="A740" t="s">
        <v>1335</v>
      </c>
      <c r="B740" s="2">
        <v>45795</v>
      </c>
      <c r="C740" t="s">
        <v>1336</v>
      </c>
      <c r="D740" t="s">
        <v>111</v>
      </c>
      <c r="E740" t="s">
        <v>29</v>
      </c>
      <c r="F740">
        <v>25</v>
      </c>
      <c r="G740" t="s">
        <v>67</v>
      </c>
      <c r="H740" t="s">
        <v>68</v>
      </c>
      <c r="I740" t="s">
        <v>67</v>
      </c>
      <c r="J740" t="s">
        <v>75</v>
      </c>
      <c r="K740">
        <v>3</v>
      </c>
      <c r="L740">
        <v>8837</v>
      </c>
      <c r="M740">
        <v>20</v>
      </c>
      <c r="N740">
        <v>5302.2</v>
      </c>
      <c r="O740">
        <v>3817.58</v>
      </c>
      <c r="P740">
        <v>344</v>
      </c>
      <c r="Q740">
        <v>25370.38</v>
      </c>
      <c r="R740" t="s">
        <v>54</v>
      </c>
      <c r="S740" t="s">
        <v>34</v>
      </c>
      <c r="T740" t="s">
        <v>103</v>
      </c>
      <c r="U740" t="s">
        <v>103</v>
      </c>
      <c r="V740" t="s">
        <v>57</v>
      </c>
      <c r="W740">
        <v>8</v>
      </c>
      <c r="X740" t="s">
        <v>47</v>
      </c>
      <c r="Y740">
        <v>3</v>
      </c>
      <c r="Z740" t="s">
        <v>47</v>
      </c>
    </row>
    <row r="741" spans="1:26" x14ac:dyDescent="0.35">
      <c r="A741" t="s">
        <v>1337</v>
      </c>
      <c r="B741" s="2">
        <v>45886</v>
      </c>
      <c r="C741" t="s">
        <v>338</v>
      </c>
      <c r="D741" t="s">
        <v>80</v>
      </c>
      <c r="E741" t="s">
        <v>29</v>
      </c>
      <c r="F741">
        <v>23</v>
      </c>
      <c r="G741" t="s">
        <v>74</v>
      </c>
      <c r="H741" t="s">
        <v>31</v>
      </c>
      <c r="I741" t="s">
        <v>74</v>
      </c>
      <c r="J741" t="s">
        <v>102</v>
      </c>
      <c r="K741">
        <v>5</v>
      </c>
      <c r="L741">
        <v>10552</v>
      </c>
      <c r="M741">
        <v>0</v>
      </c>
      <c r="N741">
        <v>0</v>
      </c>
      <c r="O741">
        <v>9496.7999999999993</v>
      </c>
      <c r="P741">
        <v>290</v>
      </c>
      <c r="Q741">
        <v>62546.8</v>
      </c>
      <c r="R741" t="s">
        <v>83</v>
      </c>
      <c r="S741" t="s">
        <v>34</v>
      </c>
      <c r="T741" t="s">
        <v>84</v>
      </c>
      <c r="U741" t="s">
        <v>85</v>
      </c>
      <c r="V741" t="s">
        <v>86</v>
      </c>
      <c r="W741">
        <v>8</v>
      </c>
      <c r="X741" t="s">
        <v>38</v>
      </c>
      <c r="Y741">
        <v>3</v>
      </c>
      <c r="Z741" t="s">
        <v>58</v>
      </c>
    </row>
    <row r="742" spans="1:26" x14ac:dyDescent="0.35">
      <c r="A742" t="s">
        <v>1338</v>
      </c>
      <c r="B742" s="2">
        <v>45922</v>
      </c>
      <c r="C742" t="s">
        <v>1048</v>
      </c>
      <c r="D742" t="s">
        <v>108</v>
      </c>
      <c r="E742" t="s">
        <v>29</v>
      </c>
      <c r="F742">
        <v>52</v>
      </c>
      <c r="G742" t="s">
        <v>44</v>
      </c>
      <c r="H742" t="s">
        <v>31</v>
      </c>
      <c r="I742" t="s">
        <v>44</v>
      </c>
      <c r="J742" t="s">
        <v>112</v>
      </c>
      <c r="K742">
        <v>3</v>
      </c>
      <c r="L742">
        <v>31793</v>
      </c>
      <c r="M742">
        <v>10</v>
      </c>
      <c r="N742">
        <v>9537.9</v>
      </c>
      <c r="O742">
        <v>15451.4</v>
      </c>
      <c r="P742">
        <v>433</v>
      </c>
      <c r="Q742">
        <v>101725.5</v>
      </c>
      <c r="R742" t="s">
        <v>54</v>
      </c>
      <c r="S742" t="s">
        <v>34</v>
      </c>
      <c r="T742" t="s">
        <v>103</v>
      </c>
      <c r="U742" t="s">
        <v>103</v>
      </c>
      <c r="V742" t="s">
        <v>57</v>
      </c>
      <c r="W742">
        <v>7</v>
      </c>
      <c r="X742" t="s">
        <v>38</v>
      </c>
      <c r="Y742">
        <v>2</v>
      </c>
      <c r="Z742" t="s">
        <v>47</v>
      </c>
    </row>
    <row r="743" spans="1:26" x14ac:dyDescent="0.35">
      <c r="A743" t="s">
        <v>1339</v>
      </c>
      <c r="B743" s="2">
        <v>46031</v>
      </c>
      <c r="C743" t="s">
        <v>834</v>
      </c>
      <c r="D743" t="s">
        <v>28</v>
      </c>
      <c r="E743" t="s">
        <v>29</v>
      </c>
      <c r="F743">
        <v>24</v>
      </c>
      <c r="G743" t="s">
        <v>94</v>
      </c>
      <c r="H743" t="s">
        <v>31</v>
      </c>
      <c r="I743" t="s">
        <v>94</v>
      </c>
      <c r="J743" t="s">
        <v>53</v>
      </c>
      <c r="K743">
        <v>4</v>
      </c>
      <c r="L743">
        <v>49840</v>
      </c>
      <c r="M743">
        <v>10</v>
      </c>
      <c r="N743">
        <v>19936</v>
      </c>
      <c r="O743">
        <v>32296.32</v>
      </c>
      <c r="P743">
        <v>58</v>
      </c>
      <c r="Q743">
        <v>211778.32</v>
      </c>
      <c r="R743" t="s">
        <v>45</v>
      </c>
      <c r="S743" t="s">
        <v>63</v>
      </c>
      <c r="T743" t="s">
        <v>103</v>
      </c>
      <c r="U743" t="s">
        <v>103</v>
      </c>
      <c r="V743" t="s">
        <v>57</v>
      </c>
      <c r="W743">
        <v>6</v>
      </c>
      <c r="X743" t="s">
        <v>47</v>
      </c>
      <c r="Y743">
        <v>2</v>
      </c>
      <c r="Z743" t="s">
        <v>39</v>
      </c>
    </row>
    <row r="744" spans="1:26" x14ac:dyDescent="0.35">
      <c r="A744" t="s">
        <v>1340</v>
      </c>
      <c r="B744" s="2">
        <v>45840</v>
      </c>
      <c r="C744" t="s">
        <v>172</v>
      </c>
      <c r="D744" t="s">
        <v>61</v>
      </c>
      <c r="E744" t="s">
        <v>43</v>
      </c>
      <c r="F744">
        <v>53</v>
      </c>
      <c r="G744" t="s">
        <v>99</v>
      </c>
      <c r="H744" t="s">
        <v>52</v>
      </c>
      <c r="I744" t="s">
        <v>99</v>
      </c>
      <c r="J744" t="s">
        <v>75</v>
      </c>
      <c r="K744">
        <v>4</v>
      </c>
      <c r="L744">
        <v>5564</v>
      </c>
      <c r="M744">
        <v>20</v>
      </c>
      <c r="N744">
        <v>4451.2</v>
      </c>
      <c r="O744">
        <v>3204.86</v>
      </c>
      <c r="P744">
        <v>166</v>
      </c>
      <c r="Q744">
        <v>21175.66</v>
      </c>
      <c r="R744" t="s">
        <v>54</v>
      </c>
      <c r="S744" t="s">
        <v>34</v>
      </c>
      <c r="T744" t="s">
        <v>95</v>
      </c>
      <c r="U744" t="s">
        <v>96</v>
      </c>
      <c r="V744" t="s">
        <v>57</v>
      </c>
      <c r="W744">
        <v>10</v>
      </c>
      <c r="X744" t="s">
        <v>47</v>
      </c>
      <c r="Y744">
        <v>4</v>
      </c>
      <c r="Z744" t="s">
        <v>58</v>
      </c>
    </row>
    <row r="745" spans="1:26" x14ac:dyDescent="0.35">
      <c r="A745" t="s">
        <v>1341</v>
      </c>
      <c r="B745" s="2">
        <v>46071</v>
      </c>
      <c r="C745" t="s">
        <v>191</v>
      </c>
      <c r="D745" t="s">
        <v>42</v>
      </c>
      <c r="E745" t="s">
        <v>29</v>
      </c>
      <c r="F745">
        <v>35</v>
      </c>
      <c r="G745" t="s">
        <v>94</v>
      </c>
      <c r="H745" t="s">
        <v>31</v>
      </c>
      <c r="I745" t="s">
        <v>94</v>
      </c>
      <c r="J745" t="s">
        <v>75</v>
      </c>
      <c r="K745">
        <v>2</v>
      </c>
      <c r="L745">
        <v>8094</v>
      </c>
      <c r="M745">
        <v>5</v>
      </c>
      <c r="N745">
        <v>809.4</v>
      </c>
      <c r="O745">
        <v>2768.15</v>
      </c>
      <c r="P745">
        <v>400</v>
      </c>
      <c r="Q745">
        <v>18546.75</v>
      </c>
      <c r="R745" t="s">
        <v>33</v>
      </c>
      <c r="S745" t="s">
        <v>34</v>
      </c>
      <c r="T745" t="s">
        <v>76</v>
      </c>
      <c r="U745" t="s">
        <v>77</v>
      </c>
      <c r="V745" t="s">
        <v>57</v>
      </c>
      <c r="W745">
        <v>9</v>
      </c>
      <c r="X745" t="s">
        <v>47</v>
      </c>
      <c r="Y745">
        <v>5</v>
      </c>
      <c r="Z745" t="s">
        <v>47</v>
      </c>
    </row>
    <row r="746" spans="1:26" x14ac:dyDescent="0.35">
      <c r="A746" t="s">
        <v>1342</v>
      </c>
      <c r="B746" s="2">
        <v>46112</v>
      </c>
      <c r="C746" t="s">
        <v>1343</v>
      </c>
      <c r="D746" t="s">
        <v>108</v>
      </c>
      <c r="E746" t="s">
        <v>43</v>
      </c>
      <c r="F746">
        <v>41</v>
      </c>
      <c r="G746" t="s">
        <v>139</v>
      </c>
      <c r="H746" t="s">
        <v>31</v>
      </c>
      <c r="I746" t="s">
        <v>139</v>
      </c>
      <c r="J746" t="s">
        <v>69</v>
      </c>
      <c r="K746">
        <v>1</v>
      </c>
      <c r="L746">
        <v>32513</v>
      </c>
      <c r="M746">
        <v>5</v>
      </c>
      <c r="N746">
        <v>1625.65</v>
      </c>
      <c r="O746">
        <v>5559.72</v>
      </c>
      <c r="P746">
        <v>141</v>
      </c>
      <c r="Q746">
        <v>36588.07</v>
      </c>
      <c r="R746" t="s">
        <v>33</v>
      </c>
      <c r="S746" t="s">
        <v>63</v>
      </c>
      <c r="T746" t="s">
        <v>35</v>
      </c>
      <c r="U746" t="s">
        <v>36</v>
      </c>
      <c r="V746" t="s">
        <v>37</v>
      </c>
      <c r="W746">
        <v>8</v>
      </c>
      <c r="X746" t="s">
        <v>38</v>
      </c>
      <c r="Y746">
        <v>5</v>
      </c>
      <c r="Z746" t="s">
        <v>58</v>
      </c>
    </row>
    <row r="747" spans="1:26" x14ac:dyDescent="0.35">
      <c r="A747" t="s">
        <v>1344</v>
      </c>
      <c r="B747" s="2">
        <v>46078</v>
      </c>
      <c r="C747" t="s">
        <v>1345</v>
      </c>
      <c r="D747" t="s">
        <v>42</v>
      </c>
      <c r="E747" t="s">
        <v>43</v>
      </c>
      <c r="F747">
        <v>30</v>
      </c>
      <c r="G747" t="s">
        <v>74</v>
      </c>
      <c r="H747" t="s">
        <v>31</v>
      </c>
      <c r="I747" t="s">
        <v>74</v>
      </c>
      <c r="J747" t="s">
        <v>53</v>
      </c>
      <c r="K747">
        <v>3</v>
      </c>
      <c r="L747">
        <v>21815</v>
      </c>
      <c r="M747">
        <v>0</v>
      </c>
      <c r="N747">
        <v>0</v>
      </c>
      <c r="O747">
        <v>11780.1</v>
      </c>
      <c r="P747">
        <v>171</v>
      </c>
      <c r="Q747">
        <v>77396.100000000006</v>
      </c>
      <c r="R747" t="s">
        <v>54</v>
      </c>
      <c r="S747" t="s">
        <v>34</v>
      </c>
      <c r="T747" t="s">
        <v>95</v>
      </c>
      <c r="U747" t="s">
        <v>96</v>
      </c>
      <c r="V747" t="s">
        <v>57</v>
      </c>
      <c r="W747">
        <v>1</v>
      </c>
      <c r="X747" t="s">
        <v>38</v>
      </c>
      <c r="Y747">
        <v>4</v>
      </c>
      <c r="Z747" t="s">
        <v>39</v>
      </c>
    </row>
    <row r="748" spans="1:26" x14ac:dyDescent="0.35">
      <c r="A748" t="s">
        <v>1346</v>
      </c>
      <c r="B748" s="2">
        <v>45775</v>
      </c>
      <c r="C748" t="s">
        <v>528</v>
      </c>
      <c r="D748" t="s">
        <v>50</v>
      </c>
      <c r="E748" t="s">
        <v>29</v>
      </c>
      <c r="F748">
        <v>22</v>
      </c>
      <c r="G748" t="s">
        <v>139</v>
      </c>
      <c r="H748" t="s">
        <v>31</v>
      </c>
      <c r="I748" t="s">
        <v>139</v>
      </c>
      <c r="J748" t="s">
        <v>69</v>
      </c>
      <c r="K748">
        <v>5</v>
      </c>
      <c r="L748">
        <v>35936</v>
      </c>
      <c r="M748">
        <v>0</v>
      </c>
      <c r="N748">
        <v>0</v>
      </c>
      <c r="O748">
        <v>32342.400000000001</v>
      </c>
      <c r="P748">
        <v>301</v>
      </c>
      <c r="Q748">
        <v>212323.4</v>
      </c>
      <c r="R748" t="s">
        <v>33</v>
      </c>
      <c r="S748" t="s">
        <v>34</v>
      </c>
      <c r="T748" t="s">
        <v>46</v>
      </c>
      <c r="U748" t="s">
        <v>36</v>
      </c>
      <c r="V748" t="s">
        <v>37</v>
      </c>
      <c r="W748">
        <v>2</v>
      </c>
      <c r="X748" t="s">
        <v>47</v>
      </c>
      <c r="Y748">
        <v>3</v>
      </c>
      <c r="Z748" t="s">
        <v>47</v>
      </c>
    </row>
    <row r="749" spans="1:26" x14ac:dyDescent="0.35">
      <c r="A749" t="s">
        <v>1347</v>
      </c>
      <c r="B749" s="2">
        <v>46029</v>
      </c>
      <c r="C749" t="s">
        <v>906</v>
      </c>
      <c r="D749" t="s">
        <v>66</v>
      </c>
      <c r="E749" t="s">
        <v>29</v>
      </c>
      <c r="F749">
        <v>24</v>
      </c>
      <c r="G749" t="s">
        <v>99</v>
      </c>
      <c r="H749" t="s">
        <v>52</v>
      </c>
      <c r="I749" t="s">
        <v>99</v>
      </c>
      <c r="J749" t="s">
        <v>112</v>
      </c>
      <c r="K749">
        <v>2</v>
      </c>
      <c r="L749">
        <v>44948</v>
      </c>
      <c r="M749">
        <v>20</v>
      </c>
      <c r="N749">
        <v>17979.2</v>
      </c>
      <c r="O749">
        <v>12945.02</v>
      </c>
      <c r="P749">
        <v>53</v>
      </c>
      <c r="Q749">
        <v>84914.82</v>
      </c>
      <c r="R749" t="s">
        <v>33</v>
      </c>
      <c r="S749" t="s">
        <v>63</v>
      </c>
      <c r="T749" t="s">
        <v>76</v>
      </c>
      <c r="U749" t="s">
        <v>77</v>
      </c>
      <c r="V749" t="s">
        <v>57</v>
      </c>
      <c r="W749">
        <v>5</v>
      </c>
      <c r="X749" t="s">
        <v>38</v>
      </c>
      <c r="Y749">
        <v>1</v>
      </c>
      <c r="Z749" t="s">
        <v>47</v>
      </c>
    </row>
    <row r="750" spans="1:26" x14ac:dyDescent="0.35">
      <c r="A750" t="s">
        <v>1348</v>
      </c>
      <c r="B750" s="2">
        <v>45928</v>
      </c>
      <c r="C750" t="s">
        <v>330</v>
      </c>
      <c r="D750" t="s">
        <v>42</v>
      </c>
      <c r="E750" t="s">
        <v>29</v>
      </c>
      <c r="F750">
        <v>38</v>
      </c>
      <c r="G750" t="s">
        <v>94</v>
      </c>
      <c r="H750" t="s">
        <v>31</v>
      </c>
      <c r="I750" t="s">
        <v>94</v>
      </c>
      <c r="J750" t="s">
        <v>75</v>
      </c>
      <c r="K750">
        <v>1</v>
      </c>
      <c r="L750">
        <v>34893</v>
      </c>
      <c r="M750">
        <v>20</v>
      </c>
      <c r="N750">
        <v>6978.6</v>
      </c>
      <c r="O750">
        <v>5024.59</v>
      </c>
      <c r="P750">
        <v>137</v>
      </c>
      <c r="Q750">
        <v>33075.99</v>
      </c>
      <c r="R750" t="s">
        <v>54</v>
      </c>
      <c r="S750" t="s">
        <v>34</v>
      </c>
      <c r="T750" t="s">
        <v>35</v>
      </c>
      <c r="U750" t="s">
        <v>36</v>
      </c>
      <c r="V750" t="s">
        <v>37</v>
      </c>
      <c r="W750">
        <v>2</v>
      </c>
      <c r="X750" t="s">
        <v>38</v>
      </c>
      <c r="Y750">
        <v>2</v>
      </c>
      <c r="Z750" t="s">
        <v>47</v>
      </c>
    </row>
    <row r="751" spans="1:26" x14ac:dyDescent="0.35">
      <c r="A751" t="s">
        <v>1349</v>
      </c>
      <c r="B751" s="2">
        <v>46104</v>
      </c>
      <c r="C751" t="s">
        <v>353</v>
      </c>
      <c r="D751" t="s">
        <v>108</v>
      </c>
      <c r="E751" t="s">
        <v>43</v>
      </c>
      <c r="F751">
        <v>54</v>
      </c>
      <c r="G751" t="s">
        <v>99</v>
      </c>
      <c r="H751" t="s">
        <v>52</v>
      </c>
      <c r="I751" t="s">
        <v>99</v>
      </c>
      <c r="J751" t="s">
        <v>150</v>
      </c>
      <c r="K751">
        <v>5</v>
      </c>
      <c r="L751">
        <v>37161</v>
      </c>
      <c r="M751">
        <v>15</v>
      </c>
      <c r="N751">
        <v>27870.75</v>
      </c>
      <c r="O751">
        <v>28428.16</v>
      </c>
      <c r="P751">
        <v>83</v>
      </c>
      <c r="Q751">
        <v>186445.42</v>
      </c>
      <c r="R751" t="s">
        <v>54</v>
      </c>
      <c r="S751" t="s">
        <v>34</v>
      </c>
      <c r="T751" t="s">
        <v>103</v>
      </c>
      <c r="U751" t="s">
        <v>103</v>
      </c>
      <c r="V751" t="s">
        <v>57</v>
      </c>
      <c r="W751">
        <v>8</v>
      </c>
      <c r="X751" t="s">
        <v>38</v>
      </c>
      <c r="Y751">
        <v>5</v>
      </c>
      <c r="Z751" t="s">
        <v>58</v>
      </c>
    </row>
    <row r="752" spans="1:26" x14ac:dyDescent="0.35">
      <c r="A752" t="s">
        <v>1350</v>
      </c>
      <c r="B752" s="2">
        <v>46117</v>
      </c>
      <c r="C752" t="s">
        <v>1351</v>
      </c>
      <c r="D752" t="s">
        <v>61</v>
      </c>
      <c r="E752" t="s">
        <v>29</v>
      </c>
      <c r="F752">
        <v>43</v>
      </c>
      <c r="G752" t="s">
        <v>51</v>
      </c>
      <c r="H752" t="s">
        <v>52</v>
      </c>
      <c r="I752" t="s">
        <v>51</v>
      </c>
      <c r="J752" t="s">
        <v>69</v>
      </c>
      <c r="K752">
        <v>3</v>
      </c>
      <c r="L752">
        <v>30146</v>
      </c>
      <c r="M752">
        <v>10</v>
      </c>
      <c r="N752">
        <v>9043.7999999999993</v>
      </c>
      <c r="O752">
        <v>14650.96</v>
      </c>
      <c r="P752">
        <v>175</v>
      </c>
      <c r="Q752">
        <v>96220.160000000003</v>
      </c>
      <c r="R752" t="s">
        <v>83</v>
      </c>
      <c r="S752" t="s">
        <v>63</v>
      </c>
      <c r="T752" t="s">
        <v>55</v>
      </c>
      <c r="U752" t="s">
        <v>56</v>
      </c>
      <c r="V752" t="s">
        <v>57</v>
      </c>
      <c r="W752">
        <v>1</v>
      </c>
      <c r="X752" t="s">
        <v>38</v>
      </c>
      <c r="Y752">
        <v>4</v>
      </c>
      <c r="Z752" t="s">
        <v>58</v>
      </c>
    </row>
    <row r="753" spans="1:26" x14ac:dyDescent="0.35">
      <c r="A753" t="s">
        <v>1352</v>
      </c>
      <c r="B753" s="2">
        <v>45759</v>
      </c>
      <c r="C753" t="s">
        <v>1005</v>
      </c>
      <c r="D753" t="s">
        <v>66</v>
      </c>
      <c r="E753" t="s">
        <v>29</v>
      </c>
      <c r="F753">
        <v>55</v>
      </c>
      <c r="G753" t="s">
        <v>30</v>
      </c>
      <c r="H753" t="s">
        <v>31</v>
      </c>
      <c r="I753" t="s">
        <v>30</v>
      </c>
      <c r="J753" t="s">
        <v>125</v>
      </c>
      <c r="K753">
        <v>5</v>
      </c>
      <c r="L753">
        <v>22055</v>
      </c>
      <c r="M753">
        <v>0</v>
      </c>
      <c r="N753">
        <v>0</v>
      </c>
      <c r="O753">
        <v>19849.5</v>
      </c>
      <c r="P753">
        <v>490</v>
      </c>
      <c r="Q753">
        <v>130614.5</v>
      </c>
      <c r="R753" t="s">
        <v>54</v>
      </c>
      <c r="S753" t="s">
        <v>34</v>
      </c>
      <c r="T753" t="s">
        <v>35</v>
      </c>
      <c r="U753" t="s">
        <v>36</v>
      </c>
      <c r="V753" t="s">
        <v>37</v>
      </c>
      <c r="W753">
        <v>1</v>
      </c>
      <c r="X753" t="s">
        <v>38</v>
      </c>
      <c r="Y753">
        <v>3</v>
      </c>
      <c r="Z753" t="s">
        <v>91</v>
      </c>
    </row>
    <row r="754" spans="1:26" x14ac:dyDescent="0.35">
      <c r="A754" t="s">
        <v>1353</v>
      </c>
      <c r="B754" s="2">
        <v>46009</v>
      </c>
      <c r="C754" t="s">
        <v>767</v>
      </c>
      <c r="D754" t="s">
        <v>28</v>
      </c>
      <c r="E754" t="s">
        <v>43</v>
      </c>
      <c r="F754">
        <v>31</v>
      </c>
      <c r="G754" t="s">
        <v>99</v>
      </c>
      <c r="H754" t="s">
        <v>52</v>
      </c>
      <c r="I754" t="s">
        <v>99</v>
      </c>
      <c r="J754" t="s">
        <v>75</v>
      </c>
      <c r="K754">
        <v>1</v>
      </c>
      <c r="L754">
        <v>43437</v>
      </c>
      <c r="M754">
        <v>5</v>
      </c>
      <c r="N754">
        <v>2171.85</v>
      </c>
      <c r="O754">
        <v>7427.73</v>
      </c>
      <c r="P754">
        <v>286</v>
      </c>
      <c r="Q754">
        <v>48978.879999999997</v>
      </c>
      <c r="R754" t="s">
        <v>54</v>
      </c>
      <c r="S754" t="s">
        <v>34</v>
      </c>
      <c r="T754" t="s">
        <v>55</v>
      </c>
      <c r="U754" t="s">
        <v>56</v>
      </c>
      <c r="V754" t="s">
        <v>57</v>
      </c>
      <c r="W754">
        <v>9</v>
      </c>
      <c r="X754" t="s">
        <v>38</v>
      </c>
      <c r="Y754">
        <v>3</v>
      </c>
      <c r="Z754" t="s">
        <v>58</v>
      </c>
    </row>
    <row r="755" spans="1:26" x14ac:dyDescent="0.35">
      <c r="A755" t="s">
        <v>1354</v>
      </c>
      <c r="B755" s="2">
        <v>45903</v>
      </c>
      <c r="C755" t="s">
        <v>279</v>
      </c>
      <c r="D755" t="s">
        <v>80</v>
      </c>
      <c r="E755" t="s">
        <v>29</v>
      </c>
      <c r="F755">
        <v>18</v>
      </c>
      <c r="G755" t="s">
        <v>51</v>
      </c>
      <c r="H755" t="s">
        <v>52</v>
      </c>
      <c r="I755" t="s">
        <v>51</v>
      </c>
      <c r="J755" t="s">
        <v>201</v>
      </c>
      <c r="K755">
        <v>1</v>
      </c>
      <c r="L755">
        <v>16469</v>
      </c>
      <c r="M755">
        <v>20</v>
      </c>
      <c r="N755">
        <v>3293.8</v>
      </c>
      <c r="O755">
        <v>2371.54</v>
      </c>
      <c r="P755">
        <v>266</v>
      </c>
      <c r="Q755">
        <v>15812.74</v>
      </c>
      <c r="R755" t="s">
        <v>54</v>
      </c>
      <c r="S755" t="s">
        <v>34</v>
      </c>
      <c r="T755" t="s">
        <v>103</v>
      </c>
      <c r="U755" t="s">
        <v>103</v>
      </c>
      <c r="V755" t="s">
        <v>57</v>
      </c>
      <c r="W755">
        <v>7</v>
      </c>
      <c r="X755" t="s">
        <v>38</v>
      </c>
      <c r="Y755">
        <v>4</v>
      </c>
      <c r="Z755" t="s">
        <v>47</v>
      </c>
    </row>
    <row r="756" spans="1:26" x14ac:dyDescent="0.35">
      <c r="A756" t="s">
        <v>1355</v>
      </c>
      <c r="B756" s="2">
        <v>46070</v>
      </c>
      <c r="C756" t="s">
        <v>1356</v>
      </c>
      <c r="D756" t="s">
        <v>111</v>
      </c>
      <c r="E756" t="s">
        <v>29</v>
      </c>
      <c r="F756">
        <v>48</v>
      </c>
      <c r="G756" t="s">
        <v>51</v>
      </c>
      <c r="H756" t="s">
        <v>52</v>
      </c>
      <c r="I756" t="s">
        <v>51</v>
      </c>
      <c r="J756" t="s">
        <v>150</v>
      </c>
      <c r="K756">
        <v>1</v>
      </c>
      <c r="L756">
        <v>44498</v>
      </c>
      <c r="M756">
        <v>10</v>
      </c>
      <c r="N756">
        <v>4449.8</v>
      </c>
      <c r="O756">
        <v>7208.68</v>
      </c>
      <c r="P756">
        <v>101</v>
      </c>
      <c r="Q756">
        <v>47357.88</v>
      </c>
      <c r="R756" t="s">
        <v>45</v>
      </c>
      <c r="S756" t="s">
        <v>34</v>
      </c>
      <c r="T756" t="s">
        <v>76</v>
      </c>
      <c r="U756" t="s">
        <v>77</v>
      </c>
      <c r="V756" t="s">
        <v>57</v>
      </c>
      <c r="W756">
        <v>7</v>
      </c>
      <c r="X756" t="s">
        <v>38</v>
      </c>
      <c r="Y756">
        <v>2</v>
      </c>
      <c r="Z756" t="s">
        <v>47</v>
      </c>
    </row>
    <row r="757" spans="1:26" x14ac:dyDescent="0.35">
      <c r="A757" t="s">
        <v>1357</v>
      </c>
      <c r="B757" s="2">
        <v>45968</v>
      </c>
      <c r="C757" t="s">
        <v>1187</v>
      </c>
      <c r="D757" t="s">
        <v>28</v>
      </c>
      <c r="E757" t="s">
        <v>29</v>
      </c>
      <c r="F757">
        <v>33</v>
      </c>
      <c r="G757" t="s">
        <v>134</v>
      </c>
      <c r="H757" t="s">
        <v>31</v>
      </c>
      <c r="I757" t="s">
        <v>134</v>
      </c>
      <c r="J757" t="s">
        <v>102</v>
      </c>
      <c r="K757">
        <v>5</v>
      </c>
      <c r="L757">
        <v>31205</v>
      </c>
      <c r="M757">
        <v>10</v>
      </c>
      <c r="N757">
        <v>15602.5</v>
      </c>
      <c r="O757">
        <v>25276.05</v>
      </c>
      <c r="P757">
        <v>301</v>
      </c>
      <c r="Q757">
        <v>165999.54999999999</v>
      </c>
      <c r="R757" t="s">
        <v>54</v>
      </c>
      <c r="S757" t="s">
        <v>63</v>
      </c>
      <c r="T757" t="s">
        <v>55</v>
      </c>
      <c r="U757" t="s">
        <v>56</v>
      </c>
      <c r="V757" t="s">
        <v>57</v>
      </c>
      <c r="W757">
        <v>5</v>
      </c>
      <c r="X757" t="s">
        <v>38</v>
      </c>
      <c r="Y757">
        <v>3</v>
      </c>
      <c r="Z757" t="s">
        <v>39</v>
      </c>
    </row>
    <row r="758" spans="1:26" x14ac:dyDescent="0.35">
      <c r="A758" t="s">
        <v>1358</v>
      </c>
      <c r="B758" s="2">
        <v>45892</v>
      </c>
      <c r="C758" t="s">
        <v>287</v>
      </c>
      <c r="D758" t="s">
        <v>61</v>
      </c>
      <c r="E758" t="s">
        <v>43</v>
      </c>
      <c r="F758">
        <v>41</v>
      </c>
      <c r="G758" t="s">
        <v>51</v>
      </c>
      <c r="H758" t="s">
        <v>52</v>
      </c>
      <c r="I758" t="s">
        <v>51</v>
      </c>
      <c r="J758" t="s">
        <v>112</v>
      </c>
      <c r="K758">
        <v>2</v>
      </c>
      <c r="L758">
        <v>48901</v>
      </c>
      <c r="M758">
        <v>0</v>
      </c>
      <c r="N758">
        <v>0</v>
      </c>
      <c r="O758">
        <v>17604.36</v>
      </c>
      <c r="P758">
        <v>80</v>
      </c>
      <c r="Q758">
        <v>115486.36</v>
      </c>
      <c r="R758" t="s">
        <v>83</v>
      </c>
      <c r="S758" t="s">
        <v>63</v>
      </c>
      <c r="T758" t="s">
        <v>55</v>
      </c>
      <c r="U758" t="s">
        <v>56</v>
      </c>
      <c r="V758" t="s">
        <v>57</v>
      </c>
      <c r="W758">
        <v>8</v>
      </c>
      <c r="X758" t="s">
        <v>47</v>
      </c>
      <c r="Y758">
        <v>4</v>
      </c>
      <c r="Z758" t="s">
        <v>58</v>
      </c>
    </row>
    <row r="759" spans="1:26" x14ac:dyDescent="0.35">
      <c r="A759" t="s">
        <v>1359</v>
      </c>
      <c r="B759" s="2">
        <v>46079</v>
      </c>
      <c r="C759" t="s">
        <v>956</v>
      </c>
      <c r="D759" t="s">
        <v>28</v>
      </c>
      <c r="E759" t="s">
        <v>29</v>
      </c>
      <c r="F759">
        <v>27</v>
      </c>
      <c r="G759" t="s">
        <v>44</v>
      </c>
      <c r="H759" t="s">
        <v>31</v>
      </c>
      <c r="I759" t="s">
        <v>44</v>
      </c>
      <c r="J759" t="s">
        <v>125</v>
      </c>
      <c r="K759">
        <v>3</v>
      </c>
      <c r="L759">
        <v>2214</v>
      </c>
      <c r="M759">
        <v>20</v>
      </c>
      <c r="N759">
        <v>1328.4</v>
      </c>
      <c r="O759">
        <v>956.45</v>
      </c>
      <c r="P759">
        <v>182</v>
      </c>
      <c r="Q759">
        <v>6452.05</v>
      </c>
      <c r="R759" t="s">
        <v>83</v>
      </c>
      <c r="S759" t="s">
        <v>34</v>
      </c>
      <c r="T759" t="s">
        <v>35</v>
      </c>
      <c r="U759" t="s">
        <v>36</v>
      </c>
      <c r="V759" t="s">
        <v>37</v>
      </c>
      <c r="W759">
        <v>4</v>
      </c>
      <c r="X759" t="s">
        <v>47</v>
      </c>
      <c r="Y759">
        <v>2</v>
      </c>
      <c r="Z759" t="s">
        <v>91</v>
      </c>
    </row>
    <row r="760" spans="1:26" x14ac:dyDescent="0.35">
      <c r="A760" t="s">
        <v>1360</v>
      </c>
      <c r="B760" s="2">
        <v>45967</v>
      </c>
      <c r="C760" t="s">
        <v>1361</v>
      </c>
      <c r="D760" t="s">
        <v>89</v>
      </c>
      <c r="E760" t="s">
        <v>43</v>
      </c>
      <c r="F760">
        <v>59</v>
      </c>
      <c r="G760" t="s">
        <v>30</v>
      </c>
      <c r="H760" t="s">
        <v>31</v>
      </c>
      <c r="I760" t="s">
        <v>30</v>
      </c>
      <c r="J760" t="s">
        <v>53</v>
      </c>
      <c r="K760">
        <v>5</v>
      </c>
      <c r="L760">
        <v>37151</v>
      </c>
      <c r="M760">
        <v>5</v>
      </c>
      <c r="N760">
        <v>9287.75</v>
      </c>
      <c r="O760">
        <v>31764.1</v>
      </c>
      <c r="P760">
        <v>164</v>
      </c>
      <c r="Q760">
        <v>208395.36</v>
      </c>
      <c r="R760" t="s">
        <v>33</v>
      </c>
      <c r="S760" t="s">
        <v>34</v>
      </c>
      <c r="T760" t="s">
        <v>76</v>
      </c>
      <c r="U760" t="s">
        <v>77</v>
      </c>
      <c r="V760" t="s">
        <v>57</v>
      </c>
      <c r="W760">
        <v>4</v>
      </c>
      <c r="X760" t="s">
        <v>47</v>
      </c>
      <c r="Y760">
        <v>2</v>
      </c>
      <c r="Z760" t="s">
        <v>91</v>
      </c>
    </row>
    <row r="761" spans="1:26" x14ac:dyDescent="0.35">
      <c r="A761" t="s">
        <v>1362</v>
      </c>
      <c r="B761" s="2">
        <v>45893</v>
      </c>
      <c r="C761" t="s">
        <v>977</v>
      </c>
      <c r="D761" t="s">
        <v>66</v>
      </c>
      <c r="E761" t="s">
        <v>43</v>
      </c>
      <c r="F761">
        <v>37</v>
      </c>
      <c r="G761" t="s">
        <v>74</v>
      </c>
      <c r="H761" t="s">
        <v>31</v>
      </c>
      <c r="I761" t="s">
        <v>74</v>
      </c>
      <c r="J761" t="s">
        <v>75</v>
      </c>
      <c r="K761">
        <v>3</v>
      </c>
      <c r="L761">
        <v>37260</v>
      </c>
      <c r="M761">
        <v>0</v>
      </c>
      <c r="N761">
        <v>0</v>
      </c>
      <c r="O761">
        <v>20120.400000000001</v>
      </c>
      <c r="P761">
        <v>17</v>
      </c>
      <c r="Q761">
        <v>131917.4</v>
      </c>
      <c r="R761" t="s">
        <v>45</v>
      </c>
      <c r="S761" t="s">
        <v>34</v>
      </c>
      <c r="T761" t="s">
        <v>95</v>
      </c>
      <c r="U761" t="s">
        <v>96</v>
      </c>
      <c r="V761" t="s">
        <v>57</v>
      </c>
      <c r="W761">
        <v>2</v>
      </c>
      <c r="X761" t="s">
        <v>38</v>
      </c>
      <c r="Y761">
        <v>3</v>
      </c>
      <c r="Z761" t="s">
        <v>58</v>
      </c>
    </row>
    <row r="762" spans="1:26" x14ac:dyDescent="0.35">
      <c r="A762" t="s">
        <v>1363</v>
      </c>
      <c r="B762" s="2">
        <v>45847</v>
      </c>
      <c r="C762" t="s">
        <v>344</v>
      </c>
      <c r="D762" t="s">
        <v>89</v>
      </c>
      <c r="E762" t="s">
        <v>29</v>
      </c>
      <c r="F762">
        <v>19</v>
      </c>
      <c r="G762" t="s">
        <v>139</v>
      </c>
      <c r="H762" t="s">
        <v>31</v>
      </c>
      <c r="I762" t="s">
        <v>139</v>
      </c>
      <c r="J762" t="s">
        <v>102</v>
      </c>
      <c r="K762">
        <v>1</v>
      </c>
      <c r="L762">
        <v>47891</v>
      </c>
      <c r="M762">
        <v>0</v>
      </c>
      <c r="N762">
        <v>0</v>
      </c>
      <c r="O762">
        <v>8620.3799999999992</v>
      </c>
      <c r="P762">
        <v>382</v>
      </c>
      <c r="Q762">
        <v>56893.38</v>
      </c>
      <c r="R762" t="s">
        <v>45</v>
      </c>
      <c r="S762" t="s">
        <v>63</v>
      </c>
      <c r="T762" t="s">
        <v>35</v>
      </c>
      <c r="U762" t="s">
        <v>36</v>
      </c>
      <c r="V762" t="s">
        <v>37</v>
      </c>
      <c r="W762">
        <v>3</v>
      </c>
      <c r="X762" t="s">
        <v>38</v>
      </c>
      <c r="Y762">
        <v>2</v>
      </c>
      <c r="Z762" t="s">
        <v>91</v>
      </c>
    </row>
    <row r="763" spans="1:26" x14ac:dyDescent="0.35">
      <c r="A763" t="s">
        <v>1364</v>
      </c>
      <c r="B763" s="2">
        <v>46070</v>
      </c>
      <c r="C763" t="s">
        <v>404</v>
      </c>
      <c r="D763" t="s">
        <v>80</v>
      </c>
      <c r="E763" t="s">
        <v>29</v>
      </c>
      <c r="F763">
        <v>55</v>
      </c>
      <c r="G763" t="s">
        <v>74</v>
      </c>
      <c r="H763" t="s">
        <v>31</v>
      </c>
      <c r="I763" t="s">
        <v>74</v>
      </c>
      <c r="J763" t="s">
        <v>53</v>
      </c>
      <c r="K763">
        <v>5</v>
      </c>
      <c r="L763">
        <v>16719</v>
      </c>
      <c r="M763">
        <v>5</v>
      </c>
      <c r="N763">
        <v>4179.75</v>
      </c>
      <c r="O763">
        <v>14294.74</v>
      </c>
      <c r="P763">
        <v>308</v>
      </c>
      <c r="Q763">
        <v>94017.99</v>
      </c>
      <c r="R763" t="s">
        <v>45</v>
      </c>
      <c r="S763" t="s">
        <v>34</v>
      </c>
      <c r="T763" t="s">
        <v>70</v>
      </c>
      <c r="U763" t="s">
        <v>56</v>
      </c>
      <c r="V763" t="s">
        <v>57</v>
      </c>
      <c r="W763">
        <v>10</v>
      </c>
      <c r="X763" t="s">
        <v>38</v>
      </c>
      <c r="Y763">
        <v>2</v>
      </c>
      <c r="Z763" t="s">
        <v>47</v>
      </c>
    </row>
    <row r="764" spans="1:26" x14ac:dyDescent="0.35">
      <c r="A764" t="s">
        <v>1365</v>
      </c>
      <c r="B764" s="2">
        <v>45771</v>
      </c>
      <c r="C764" t="s">
        <v>1366</v>
      </c>
      <c r="D764" t="s">
        <v>89</v>
      </c>
      <c r="E764" t="s">
        <v>43</v>
      </c>
      <c r="F764">
        <v>29</v>
      </c>
      <c r="G764" t="s">
        <v>51</v>
      </c>
      <c r="H764" t="s">
        <v>52</v>
      </c>
      <c r="I764" t="s">
        <v>51</v>
      </c>
      <c r="J764" t="s">
        <v>102</v>
      </c>
      <c r="K764">
        <v>2</v>
      </c>
      <c r="L764">
        <v>35205</v>
      </c>
      <c r="M764">
        <v>0</v>
      </c>
      <c r="N764">
        <v>0</v>
      </c>
      <c r="O764">
        <v>12673.8</v>
      </c>
      <c r="P764">
        <v>27</v>
      </c>
      <c r="Q764">
        <v>83110.8</v>
      </c>
      <c r="R764" t="s">
        <v>54</v>
      </c>
      <c r="S764" t="s">
        <v>34</v>
      </c>
      <c r="T764" t="s">
        <v>35</v>
      </c>
      <c r="U764" t="s">
        <v>36</v>
      </c>
      <c r="V764" t="s">
        <v>37</v>
      </c>
      <c r="W764">
        <v>7</v>
      </c>
      <c r="X764" t="s">
        <v>38</v>
      </c>
      <c r="Y764">
        <v>1</v>
      </c>
      <c r="Z764" t="s">
        <v>47</v>
      </c>
    </row>
    <row r="765" spans="1:26" x14ac:dyDescent="0.35">
      <c r="A765" t="s">
        <v>1367</v>
      </c>
      <c r="B765" s="2">
        <v>45782</v>
      </c>
      <c r="C765" t="s">
        <v>310</v>
      </c>
      <c r="D765" t="s">
        <v>42</v>
      </c>
      <c r="E765" t="s">
        <v>29</v>
      </c>
      <c r="F765">
        <v>56</v>
      </c>
      <c r="G765" t="s">
        <v>44</v>
      </c>
      <c r="H765" t="s">
        <v>31</v>
      </c>
      <c r="I765" t="s">
        <v>44</v>
      </c>
      <c r="J765" t="s">
        <v>150</v>
      </c>
      <c r="K765">
        <v>5</v>
      </c>
      <c r="L765">
        <v>1924</v>
      </c>
      <c r="M765">
        <v>10</v>
      </c>
      <c r="N765">
        <v>962</v>
      </c>
      <c r="O765">
        <v>1558.44</v>
      </c>
      <c r="P765">
        <v>474</v>
      </c>
      <c r="Q765">
        <v>10690.44</v>
      </c>
      <c r="R765" t="s">
        <v>83</v>
      </c>
      <c r="S765" t="s">
        <v>63</v>
      </c>
      <c r="T765" t="s">
        <v>70</v>
      </c>
      <c r="U765" t="s">
        <v>56</v>
      </c>
      <c r="V765" t="s">
        <v>57</v>
      </c>
      <c r="W765">
        <v>1</v>
      </c>
      <c r="X765" t="s">
        <v>47</v>
      </c>
      <c r="Y765">
        <v>3</v>
      </c>
      <c r="Z765" t="s">
        <v>47</v>
      </c>
    </row>
    <row r="766" spans="1:26" x14ac:dyDescent="0.35">
      <c r="A766" t="s">
        <v>1368</v>
      </c>
      <c r="B766" s="2">
        <v>45949</v>
      </c>
      <c r="C766" t="s">
        <v>1369</v>
      </c>
      <c r="D766" t="s">
        <v>50</v>
      </c>
      <c r="E766" t="s">
        <v>29</v>
      </c>
      <c r="F766">
        <v>40</v>
      </c>
      <c r="G766" t="s">
        <v>90</v>
      </c>
      <c r="H766" t="s">
        <v>31</v>
      </c>
      <c r="I766" t="s">
        <v>90</v>
      </c>
      <c r="J766" t="s">
        <v>102</v>
      </c>
      <c r="K766">
        <v>5</v>
      </c>
      <c r="L766">
        <v>1111</v>
      </c>
      <c r="M766">
        <v>10</v>
      </c>
      <c r="N766">
        <v>555.5</v>
      </c>
      <c r="O766">
        <v>899.91</v>
      </c>
      <c r="P766">
        <v>32</v>
      </c>
      <c r="Q766">
        <v>5931.41</v>
      </c>
      <c r="R766" t="s">
        <v>54</v>
      </c>
      <c r="S766" t="s">
        <v>34</v>
      </c>
      <c r="T766" t="s">
        <v>55</v>
      </c>
      <c r="U766" t="s">
        <v>56</v>
      </c>
      <c r="V766" t="s">
        <v>57</v>
      </c>
      <c r="W766">
        <v>2</v>
      </c>
      <c r="X766" t="s">
        <v>38</v>
      </c>
      <c r="Y766">
        <v>4</v>
      </c>
      <c r="Z766" t="s">
        <v>47</v>
      </c>
    </row>
    <row r="767" spans="1:26" x14ac:dyDescent="0.35">
      <c r="A767" t="s">
        <v>1370</v>
      </c>
      <c r="B767" s="2">
        <v>46082</v>
      </c>
      <c r="C767" t="s">
        <v>209</v>
      </c>
      <c r="D767" t="s">
        <v>73</v>
      </c>
      <c r="E767" t="s">
        <v>29</v>
      </c>
      <c r="F767">
        <v>55</v>
      </c>
      <c r="G767" t="s">
        <v>134</v>
      </c>
      <c r="H767" t="s">
        <v>31</v>
      </c>
      <c r="I767" t="s">
        <v>134</v>
      </c>
      <c r="J767" t="s">
        <v>32</v>
      </c>
      <c r="K767">
        <v>3</v>
      </c>
      <c r="L767">
        <v>4451</v>
      </c>
      <c r="M767">
        <v>10</v>
      </c>
      <c r="N767">
        <v>1335.3</v>
      </c>
      <c r="O767">
        <v>2163.19</v>
      </c>
      <c r="P767">
        <v>484</v>
      </c>
      <c r="Q767">
        <v>14664.89</v>
      </c>
      <c r="R767" t="s">
        <v>33</v>
      </c>
      <c r="S767" t="s">
        <v>63</v>
      </c>
      <c r="T767" t="s">
        <v>95</v>
      </c>
      <c r="U767" t="s">
        <v>96</v>
      </c>
      <c r="V767" t="s">
        <v>57</v>
      </c>
      <c r="W767">
        <v>8</v>
      </c>
      <c r="X767" t="s">
        <v>38</v>
      </c>
      <c r="Y767">
        <v>1</v>
      </c>
      <c r="Z767" t="s">
        <v>91</v>
      </c>
    </row>
    <row r="768" spans="1:26" x14ac:dyDescent="0.35">
      <c r="A768" t="s">
        <v>1371</v>
      </c>
      <c r="B768" s="2">
        <v>46072</v>
      </c>
      <c r="C768" t="s">
        <v>568</v>
      </c>
      <c r="D768" t="s">
        <v>80</v>
      </c>
      <c r="E768" t="s">
        <v>29</v>
      </c>
      <c r="F768">
        <v>51</v>
      </c>
      <c r="G768" t="s">
        <v>90</v>
      </c>
      <c r="H768" t="s">
        <v>31</v>
      </c>
      <c r="I768" t="s">
        <v>90</v>
      </c>
      <c r="J768" t="s">
        <v>150</v>
      </c>
      <c r="K768">
        <v>1</v>
      </c>
      <c r="L768">
        <v>44909</v>
      </c>
      <c r="M768">
        <v>20</v>
      </c>
      <c r="N768">
        <v>8981.7999999999993</v>
      </c>
      <c r="O768">
        <v>6466.9</v>
      </c>
      <c r="P768">
        <v>384</v>
      </c>
      <c r="Q768">
        <v>42778.1</v>
      </c>
      <c r="R768" t="s">
        <v>45</v>
      </c>
      <c r="S768" t="s">
        <v>34</v>
      </c>
      <c r="T768" t="s">
        <v>103</v>
      </c>
      <c r="U768" t="s">
        <v>103</v>
      </c>
      <c r="V768" t="s">
        <v>57</v>
      </c>
      <c r="W768">
        <v>9</v>
      </c>
      <c r="X768" t="s">
        <v>47</v>
      </c>
      <c r="Y768">
        <v>1</v>
      </c>
      <c r="Z768" t="s">
        <v>91</v>
      </c>
    </row>
    <row r="769" spans="1:26" x14ac:dyDescent="0.35">
      <c r="A769" t="s">
        <v>1372</v>
      </c>
      <c r="B769" s="2">
        <v>45841</v>
      </c>
      <c r="C769" t="s">
        <v>658</v>
      </c>
      <c r="D769" t="s">
        <v>66</v>
      </c>
      <c r="E769" t="s">
        <v>43</v>
      </c>
      <c r="F769">
        <v>29</v>
      </c>
      <c r="G769" t="s">
        <v>90</v>
      </c>
      <c r="H769" t="s">
        <v>31</v>
      </c>
      <c r="I769" t="s">
        <v>90</v>
      </c>
      <c r="J769" t="s">
        <v>112</v>
      </c>
      <c r="K769">
        <v>4</v>
      </c>
      <c r="L769">
        <v>43820</v>
      </c>
      <c r="M769">
        <v>10</v>
      </c>
      <c r="N769">
        <v>17528</v>
      </c>
      <c r="O769">
        <v>28395.360000000001</v>
      </c>
      <c r="P769">
        <v>157</v>
      </c>
      <c r="Q769">
        <v>186304.36</v>
      </c>
      <c r="R769" t="s">
        <v>45</v>
      </c>
      <c r="S769" t="s">
        <v>63</v>
      </c>
      <c r="T769" t="s">
        <v>84</v>
      </c>
      <c r="U769" t="s">
        <v>85</v>
      </c>
      <c r="V769" t="s">
        <v>86</v>
      </c>
      <c r="W769">
        <v>10</v>
      </c>
      <c r="X769" t="s">
        <v>47</v>
      </c>
      <c r="Y769">
        <v>4</v>
      </c>
      <c r="Z769" t="s">
        <v>91</v>
      </c>
    </row>
    <row r="770" spans="1:26" x14ac:dyDescent="0.35">
      <c r="A770" t="s">
        <v>1373</v>
      </c>
      <c r="B770" s="2">
        <v>45862</v>
      </c>
      <c r="C770" t="s">
        <v>1374</v>
      </c>
      <c r="D770" t="s">
        <v>42</v>
      </c>
      <c r="E770" t="s">
        <v>29</v>
      </c>
      <c r="F770">
        <v>40</v>
      </c>
      <c r="G770" t="s">
        <v>51</v>
      </c>
      <c r="H770" t="s">
        <v>52</v>
      </c>
      <c r="I770" t="s">
        <v>51</v>
      </c>
      <c r="J770" t="s">
        <v>201</v>
      </c>
      <c r="K770">
        <v>3</v>
      </c>
      <c r="L770">
        <v>13810</v>
      </c>
      <c r="M770">
        <v>10</v>
      </c>
      <c r="N770">
        <v>4143</v>
      </c>
      <c r="O770">
        <v>6711.66</v>
      </c>
      <c r="P770">
        <v>258</v>
      </c>
      <c r="Q770">
        <v>44256.66</v>
      </c>
      <c r="R770" t="s">
        <v>54</v>
      </c>
      <c r="S770" t="s">
        <v>34</v>
      </c>
      <c r="T770" t="s">
        <v>95</v>
      </c>
      <c r="U770" t="s">
        <v>96</v>
      </c>
      <c r="V770" t="s">
        <v>57</v>
      </c>
      <c r="W770">
        <v>9</v>
      </c>
      <c r="X770" t="s">
        <v>38</v>
      </c>
      <c r="Y770">
        <v>1</v>
      </c>
      <c r="Z770" t="s">
        <v>39</v>
      </c>
    </row>
    <row r="771" spans="1:26" x14ac:dyDescent="0.35">
      <c r="A771" t="s">
        <v>1375</v>
      </c>
      <c r="B771" s="2">
        <v>46047</v>
      </c>
      <c r="C771" t="s">
        <v>1162</v>
      </c>
      <c r="D771" t="s">
        <v>61</v>
      </c>
      <c r="E771" t="s">
        <v>43</v>
      </c>
      <c r="F771">
        <v>40</v>
      </c>
      <c r="G771" t="s">
        <v>44</v>
      </c>
      <c r="H771" t="s">
        <v>31</v>
      </c>
      <c r="I771" t="s">
        <v>44</v>
      </c>
      <c r="J771" t="s">
        <v>32</v>
      </c>
      <c r="K771">
        <v>2</v>
      </c>
      <c r="L771">
        <v>46551</v>
      </c>
      <c r="M771">
        <v>15</v>
      </c>
      <c r="N771">
        <v>13965.3</v>
      </c>
      <c r="O771">
        <v>14244.61</v>
      </c>
      <c r="P771">
        <v>269</v>
      </c>
      <c r="Q771">
        <v>93650.31</v>
      </c>
      <c r="R771" t="s">
        <v>45</v>
      </c>
      <c r="S771" t="s">
        <v>63</v>
      </c>
      <c r="T771" t="s">
        <v>95</v>
      </c>
      <c r="U771" t="s">
        <v>96</v>
      </c>
      <c r="V771" t="s">
        <v>57</v>
      </c>
      <c r="W771">
        <v>10</v>
      </c>
      <c r="X771" t="s">
        <v>38</v>
      </c>
      <c r="Y771">
        <v>3</v>
      </c>
      <c r="Z771" t="s">
        <v>58</v>
      </c>
    </row>
    <row r="772" spans="1:26" x14ac:dyDescent="0.35">
      <c r="A772" t="s">
        <v>1376</v>
      </c>
      <c r="B772" s="2">
        <v>46024</v>
      </c>
      <c r="C772" t="s">
        <v>365</v>
      </c>
      <c r="D772" t="s">
        <v>89</v>
      </c>
      <c r="E772" t="s">
        <v>29</v>
      </c>
      <c r="F772">
        <v>51</v>
      </c>
      <c r="G772" t="s">
        <v>30</v>
      </c>
      <c r="H772" t="s">
        <v>31</v>
      </c>
      <c r="I772" t="s">
        <v>30</v>
      </c>
      <c r="J772" t="s">
        <v>62</v>
      </c>
      <c r="K772">
        <v>1</v>
      </c>
      <c r="L772">
        <v>39927</v>
      </c>
      <c r="M772">
        <v>20</v>
      </c>
      <c r="N772">
        <v>7985.4</v>
      </c>
      <c r="O772">
        <v>5749.49</v>
      </c>
      <c r="P772">
        <v>5</v>
      </c>
      <c r="Q772">
        <v>37696.089999999997</v>
      </c>
      <c r="R772" t="s">
        <v>45</v>
      </c>
      <c r="S772" t="s">
        <v>34</v>
      </c>
      <c r="T772" t="s">
        <v>76</v>
      </c>
      <c r="U772" t="s">
        <v>77</v>
      </c>
      <c r="V772" t="s">
        <v>57</v>
      </c>
      <c r="W772">
        <v>1</v>
      </c>
      <c r="X772" t="s">
        <v>38</v>
      </c>
      <c r="Y772">
        <v>5</v>
      </c>
      <c r="Z772" t="s">
        <v>91</v>
      </c>
    </row>
    <row r="773" spans="1:26" x14ac:dyDescent="0.35">
      <c r="A773" t="s">
        <v>1377</v>
      </c>
      <c r="B773" s="2">
        <v>45966</v>
      </c>
      <c r="C773" t="s">
        <v>1378</v>
      </c>
      <c r="D773" t="s">
        <v>89</v>
      </c>
      <c r="E773" t="s">
        <v>29</v>
      </c>
      <c r="F773">
        <v>24</v>
      </c>
      <c r="G773" t="s">
        <v>99</v>
      </c>
      <c r="H773" t="s">
        <v>52</v>
      </c>
      <c r="I773" t="s">
        <v>99</v>
      </c>
      <c r="J773" t="s">
        <v>53</v>
      </c>
      <c r="K773">
        <v>4</v>
      </c>
      <c r="L773">
        <v>26531</v>
      </c>
      <c r="M773">
        <v>15</v>
      </c>
      <c r="N773">
        <v>15918.6</v>
      </c>
      <c r="O773">
        <v>16236.97</v>
      </c>
      <c r="P773">
        <v>424</v>
      </c>
      <c r="Q773">
        <v>106866.37</v>
      </c>
      <c r="R773" t="s">
        <v>83</v>
      </c>
      <c r="S773" t="s">
        <v>34</v>
      </c>
      <c r="T773" t="s">
        <v>55</v>
      </c>
      <c r="U773" t="s">
        <v>56</v>
      </c>
      <c r="V773" t="s">
        <v>57</v>
      </c>
      <c r="W773">
        <v>4</v>
      </c>
      <c r="X773" t="s">
        <v>38</v>
      </c>
      <c r="Y773">
        <v>4</v>
      </c>
      <c r="Z773" t="s">
        <v>91</v>
      </c>
    </row>
    <row r="774" spans="1:26" x14ac:dyDescent="0.35">
      <c r="A774" t="s">
        <v>1379</v>
      </c>
      <c r="B774" s="2">
        <v>45874</v>
      </c>
      <c r="C774" t="s">
        <v>523</v>
      </c>
      <c r="D774" t="s">
        <v>42</v>
      </c>
      <c r="E774" t="s">
        <v>29</v>
      </c>
      <c r="F774">
        <v>50</v>
      </c>
      <c r="G774" t="s">
        <v>67</v>
      </c>
      <c r="H774" t="s">
        <v>68</v>
      </c>
      <c r="I774" t="s">
        <v>67</v>
      </c>
      <c r="J774" t="s">
        <v>53</v>
      </c>
      <c r="K774">
        <v>3</v>
      </c>
      <c r="L774">
        <v>17924</v>
      </c>
      <c r="M774">
        <v>5</v>
      </c>
      <c r="N774">
        <v>2688.6</v>
      </c>
      <c r="O774">
        <v>9195.01</v>
      </c>
      <c r="P774">
        <v>37</v>
      </c>
      <c r="Q774">
        <v>60315.41</v>
      </c>
      <c r="R774" t="s">
        <v>45</v>
      </c>
      <c r="S774" t="s">
        <v>63</v>
      </c>
      <c r="T774" t="s">
        <v>46</v>
      </c>
      <c r="U774" t="s">
        <v>36</v>
      </c>
      <c r="V774" t="s">
        <v>37</v>
      </c>
      <c r="W774">
        <v>8</v>
      </c>
      <c r="X774" t="s">
        <v>47</v>
      </c>
      <c r="Y774">
        <v>1</v>
      </c>
      <c r="Z774" t="s">
        <v>58</v>
      </c>
    </row>
    <row r="775" spans="1:26" x14ac:dyDescent="0.35">
      <c r="A775" t="s">
        <v>1380</v>
      </c>
      <c r="B775" s="2">
        <v>45921</v>
      </c>
      <c r="C775" t="s">
        <v>631</v>
      </c>
      <c r="D775" t="s">
        <v>28</v>
      </c>
      <c r="E775" t="s">
        <v>29</v>
      </c>
      <c r="F775">
        <v>26</v>
      </c>
      <c r="G775" t="s">
        <v>134</v>
      </c>
      <c r="H775" t="s">
        <v>31</v>
      </c>
      <c r="I775" t="s">
        <v>134</v>
      </c>
      <c r="J775" t="s">
        <v>62</v>
      </c>
      <c r="K775">
        <v>5</v>
      </c>
      <c r="L775">
        <v>14793</v>
      </c>
      <c r="M775">
        <v>0</v>
      </c>
      <c r="N775">
        <v>0</v>
      </c>
      <c r="O775">
        <v>13313.7</v>
      </c>
      <c r="P775">
        <v>61</v>
      </c>
      <c r="Q775">
        <v>87339.7</v>
      </c>
      <c r="R775" t="s">
        <v>83</v>
      </c>
      <c r="S775" t="s">
        <v>63</v>
      </c>
      <c r="T775" t="s">
        <v>55</v>
      </c>
      <c r="U775" t="s">
        <v>56</v>
      </c>
      <c r="V775" t="s">
        <v>57</v>
      </c>
      <c r="W775">
        <v>4</v>
      </c>
      <c r="X775" t="s">
        <v>38</v>
      </c>
      <c r="Y775">
        <v>5</v>
      </c>
      <c r="Z775" t="s">
        <v>39</v>
      </c>
    </row>
    <row r="776" spans="1:26" x14ac:dyDescent="0.35">
      <c r="A776" t="s">
        <v>1381</v>
      </c>
      <c r="B776" s="2">
        <v>45866</v>
      </c>
      <c r="C776" t="s">
        <v>722</v>
      </c>
      <c r="D776" t="s">
        <v>111</v>
      </c>
      <c r="E776" t="s">
        <v>43</v>
      </c>
      <c r="F776">
        <v>26</v>
      </c>
      <c r="G776" t="s">
        <v>44</v>
      </c>
      <c r="H776" t="s">
        <v>31</v>
      </c>
      <c r="I776" t="s">
        <v>44</v>
      </c>
      <c r="J776" t="s">
        <v>62</v>
      </c>
      <c r="K776">
        <v>5</v>
      </c>
      <c r="L776">
        <v>47888</v>
      </c>
      <c r="M776">
        <v>10</v>
      </c>
      <c r="N776">
        <v>23944</v>
      </c>
      <c r="O776">
        <v>38789.279999999999</v>
      </c>
      <c r="P776">
        <v>381</v>
      </c>
      <c r="Q776">
        <v>254666.28</v>
      </c>
      <c r="R776" t="s">
        <v>54</v>
      </c>
      <c r="S776" t="s">
        <v>63</v>
      </c>
      <c r="T776" t="s">
        <v>46</v>
      </c>
      <c r="U776" t="s">
        <v>36</v>
      </c>
      <c r="V776" t="s">
        <v>37</v>
      </c>
      <c r="W776">
        <v>1</v>
      </c>
      <c r="X776" t="s">
        <v>38</v>
      </c>
      <c r="Y776">
        <v>3</v>
      </c>
      <c r="Z776" t="s">
        <v>58</v>
      </c>
    </row>
    <row r="777" spans="1:26" x14ac:dyDescent="0.35">
      <c r="A777" t="s">
        <v>1382</v>
      </c>
      <c r="B777" s="2">
        <v>45774</v>
      </c>
      <c r="C777" t="s">
        <v>149</v>
      </c>
      <c r="D777" t="s">
        <v>28</v>
      </c>
      <c r="E777" t="s">
        <v>43</v>
      </c>
      <c r="F777">
        <v>42</v>
      </c>
      <c r="G777" t="s">
        <v>139</v>
      </c>
      <c r="H777" t="s">
        <v>31</v>
      </c>
      <c r="I777" t="s">
        <v>139</v>
      </c>
      <c r="J777" t="s">
        <v>102</v>
      </c>
      <c r="K777">
        <v>4</v>
      </c>
      <c r="L777">
        <v>9646</v>
      </c>
      <c r="M777">
        <v>5</v>
      </c>
      <c r="N777">
        <v>1929.2</v>
      </c>
      <c r="O777">
        <v>6597.86</v>
      </c>
      <c r="P777">
        <v>331</v>
      </c>
      <c r="Q777">
        <v>43583.66</v>
      </c>
      <c r="R777" t="s">
        <v>54</v>
      </c>
      <c r="S777" t="s">
        <v>63</v>
      </c>
      <c r="T777" t="s">
        <v>95</v>
      </c>
      <c r="U777" t="s">
        <v>96</v>
      </c>
      <c r="V777" t="s">
        <v>57</v>
      </c>
      <c r="W777">
        <v>8</v>
      </c>
      <c r="X777" t="s">
        <v>47</v>
      </c>
      <c r="Y777">
        <v>5</v>
      </c>
      <c r="Z777" t="s">
        <v>47</v>
      </c>
    </row>
    <row r="778" spans="1:26" x14ac:dyDescent="0.35">
      <c r="A778" t="s">
        <v>1383</v>
      </c>
      <c r="B778" s="2">
        <v>45805</v>
      </c>
      <c r="C778" t="s">
        <v>451</v>
      </c>
      <c r="D778" t="s">
        <v>61</v>
      </c>
      <c r="E778" t="s">
        <v>29</v>
      </c>
      <c r="F778">
        <v>38</v>
      </c>
      <c r="G778" t="s">
        <v>74</v>
      </c>
      <c r="H778" t="s">
        <v>31</v>
      </c>
      <c r="I778" t="s">
        <v>74</v>
      </c>
      <c r="J778" t="s">
        <v>102</v>
      </c>
      <c r="K778">
        <v>4</v>
      </c>
      <c r="L778">
        <v>4941</v>
      </c>
      <c r="M778">
        <v>20</v>
      </c>
      <c r="N778">
        <v>3952.8</v>
      </c>
      <c r="O778">
        <v>2846.02</v>
      </c>
      <c r="P778">
        <v>305</v>
      </c>
      <c r="Q778">
        <v>18962.22</v>
      </c>
      <c r="R778" t="s">
        <v>33</v>
      </c>
      <c r="S778" t="s">
        <v>63</v>
      </c>
      <c r="T778" t="s">
        <v>35</v>
      </c>
      <c r="U778" t="s">
        <v>36</v>
      </c>
      <c r="V778" t="s">
        <v>37</v>
      </c>
      <c r="W778">
        <v>9</v>
      </c>
      <c r="X778" t="s">
        <v>38</v>
      </c>
      <c r="Y778">
        <v>1</v>
      </c>
      <c r="Z778" t="s">
        <v>39</v>
      </c>
    </row>
    <row r="779" spans="1:26" x14ac:dyDescent="0.35">
      <c r="A779" t="s">
        <v>1384</v>
      </c>
      <c r="B779" s="2">
        <v>45849</v>
      </c>
      <c r="C779" t="s">
        <v>1237</v>
      </c>
      <c r="D779" t="s">
        <v>28</v>
      </c>
      <c r="E779" t="s">
        <v>29</v>
      </c>
      <c r="F779">
        <v>52</v>
      </c>
      <c r="G779" t="s">
        <v>99</v>
      </c>
      <c r="H779" t="s">
        <v>52</v>
      </c>
      <c r="I779" t="s">
        <v>99</v>
      </c>
      <c r="J779" t="s">
        <v>62</v>
      </c>
      <c r="K779">
        <v>3</v>
      </c>
      <c r="L779">
        <v>39057</v>
      </c>
      <c r="M779">
        <v>10</v>
      </c>
      <c r="N779">
        <v>11717.1</v>
      </c>
      <c r="O779">
        <v>18981.7</v>
      </c>
      <c r="P779">
        <v>493</v>
      </c>
      <c r="Q779">
        <v>124928.6</v>
      </c>
      <c r="R779" t="s">
        <v>54</v>
      </c>
      <c r="S779" t="s">
        <v>63</v>
      </c>
      <c r="T779" t="s">
        <v>84</v>
      </c>
      <c r="U779" t="s">
        <v>85</v>
      </c>
      <c r="V779" t="s">
        <v>86</v>
      </c>
      <c r="W779">
        <v>1</v>
      </c>
      <c r="X779" t="s">
        <v>38</v>
      </c>
      <c r="Y779">
        <v>3</v>
      </c>
      <c r="Z779" t="s">
        <v>58</v>
      </c>
    </row>
    <row r="780" spans="1:26" x14ac:dyDescent="0.35">
      <c r="A780" t="s">
        <v>1385</v>
      </c>
      <c r="B780" s="2">
        <v>45840</v>
      </c>
      <c r="C780" t="s">
        <v>814</v>
      </c>
      <c r="D780" t="s">
        <v>28</v>
      </c>
      <c r="E780" t="s">
        <v>29</v>
      </c>
      <c r="F780">
        <v>49</v>
      </c>
      <c r="G780" t="s">
        <v>30</v>
      </c>
      <c r="H780" t="s">
        <v>31</v>
      </c>
      <c r="I780" t="s">
        <v>30</v>
      </c>
      <c r="J780" t="s">
        <v>125</v>
      </c>
      <c r="K780">
        <v>3</v>
      </c>
      <c r="L780">
        <v>1818</v>
      </c>
      <c r="M780">
        <v>10</v>
      </c>
      <c r="N780">
        <v>545.4</v>
      </c>
      <c r="O780">
        <v>883.55</v>
      </c>
      <c r="P780">
        <v>304</v>
      </c>
      <c r="Q780">
        <v>6096.15</v>
      </c>
      <c r="R780" t="s">
        <v>54</v>
      </c>
      <c r="S780" t="s">
        <v>63</v>
      </c>
      <c r="T780" t="s">
        <v>70</v>
      </c>
      <c r="U780" t="s">
        <v>56</v>
      </c>
      <c r="V780" t="s">
        <v>57</v>
      </c>
      <c r="W780">
        <v>2</v>
      </c>
      <c r="X780" t="s">
        <v>38</v>
      </c>
      <c r="Y780">
        <v>4</v>
      </c>
      <c r="Z780" t="s">
        <v>91</v>
      </c>
    </row>
    <row r="781" spans="1:26" x14ac:dyDescent="0.35">
      <c r="A781" t="s">
        <v>1386</v>
      </c>
      <c r="B781" s="2">
        <v>46108</v>
      </c>
      <c r="C781" t="s">
        <v>1387</v>
      </c>
      <c r="D781" t="s">
        <v>66</v>
      </c>
      <c r="E781" t="s">
        <v>43</v>
      </c>
      <c r="F781">
        <v>18</v>
      </c>
      <c r="G781" t="s">
        <v>90</v>
      </c>
      <c r="H781" t="s">
        <v>31</v>
      </c>
      <c r="I781" t="s">
        <v>90</v>
      </c>
      <c r="J781" t="s">
        <v>102</v>
      </c>
      <c r="K781">
        <v>2</v>
      </c>
      <c r="L781">
        <v>18717</v>
      </c>
      <c r="M781">
        <v>10</v>
      </c>
      <c r="N781">
        <v>3743.4</v>
      </c>
      <c r="O781">
        <v>6064.31</v>
      </c>
      <c r="P781">
        <v>4</v>
      </c>
      <c r="Q781">
        <v>39758.910000000003</v>
      </c>
      <c r="R781" t="s">
        <v>83</v>
      </c>
      <c r="S781" t="s">
        <v>34</v>
      </c>
      <c r="T781" t="s">
        <v>46</v>
      </c>
      <c r="U781" t="s">
        <v>36</v>
      </c>
      <c r="V781" t="s">
        <v>37</v>
      </c>
      <c r="W781">
        <v>3</v>
      </c>
      <c r="X781" t="s">
        <v>47</v>
      </c>
      <c r="Y781">
        <v>1</v>
      </c>
      <c r="Z781" t="s">
        <v>91</v>
      </c>
    </row>
    <row r="782" spans="1:26" x14ac:dyDescent="0.35">
      <c r="A782" t="s">
        <v>1388</v>
      </c>
      <c r="B782" s="2">
        <v>46054</v>
      </c>
      <c r="C782" t="s">
        <v>101</v>
      </c>
      <c r="D782" t="s">
        <v>89</v>
      </c>
      <c r="E782" t="s">
        <v>43</v>
      </c>
      <c r="F782">
        <v>21</v>
      </c>
      <c r="G782" t="s">
        <v>51</v>
      </c>
      <c r="H782" t="s">
        <v>52</v>
      </c>
      <c r="I782" t="s">
        <v>51</v>
      </c>
      <c r="J782" t="s">
        <v>69</v>
      </c>
      <c r="K782">
        <v>4</v>
      </c>
      <c r="L782">
        <v>14573</v>
      </c>
      <c r="M782">
        <v>0</v>
      </c>
      <c r="N782">
        <v>0</v>
      </c>
      <c r="O782">
        <v>10492.56</v>
      </c>
      <c r="P782">
        <v>385</v>
      </c>
      <c r="Q782">
        <v>69169.56</v>
      </c>
      <c r="R782" t="s">
        <v>54</v>
      </c>
      <c r="S782" t="s">
        <v>63</v>
      </c>
      <c r="T782" t="s">
        <v>95</v>
      </c>
      <c r="U782" t="s">
        <v>96</v>
      </c>
      <c r="V782" t="s">
        <v>57</v>
      </c>
      <c r="W782">
        <v>10</v>
      </c>
      <c r="X782" t="s">
        <v>38</v>
      </c>
      <c r="Y782">
        <v>3</v>
      </c>
      <c r="Z782" t="s">
        <v>91</v>
      </c>
    </row>
    <row r="783" spans="1:26" x14ac:dyDescent="0.35">
      <c r="A783" t="s">
        <v>1389</v>
      </c>
      <c r="B783" s="2">
        <v>45956</v>
      </c>
      <c r="C783" t="s">
        <v>1390</v>
      </c>
      <c r="D783" t="s">
        <v>50</v>
      </c>
      <c r="E783" t="s">
        <v>43</v>
      </c>
      <c r="F783">
        <v>54</v>
      </c>
      <c r="G783" t="s">
        <v>134</v>
      </c>
      <c r="H783" t="s">
        <v>31</v>
      </c>
      <c r="I783" t="s">
        <v>134</v>
      </c>
      <c r="J783" t="s">
        <v>102</v>
      </c>
      <c r="K783">
        <v>4</v>
      </c>
      <c r="L783">
        <v>11813</v>
      </c>
      <c r="M783">
        <v>10</v>
      </c>
      <c r="N783">
        <v>4725.2</v>
      </c>
      <c r="O783">
        <v>7654.82</v>
      </c>
      <c r="P783">
        <v>205</v>
      </c>
      <c r="Q783">
        <v>50386.62</v>
      </c>
      <c r="R783" t="s">
        <v>83</v>
      </c>
      <c r="S783" t="s">
        <v>63</v>
      </c>
      <c r="T783" t="s">
        <v>76</v>
      </c>
      <c r="U783" t="s">
        <v>77</v>
      </c>
      <c r="V783" t="s">
        <v>57</v>
      </c>
      <c r="W783">
        <v>9</v>
      </c>
      <c r="X783" t="s">
        <v>38</v>
      </c>
      <c r="Y783">
        <v>2</v>
      </c>
      <c r="Z783" t="s">
        <v>47</v>
      </c>
    </row>
    <row r="784" spans="1:26" x14ac:dyDescent="0.35">
      <c r="A784" t="s">
        <v>1391</v>
      </c>
      <c r="B784" s="2">
        <v>45854</v>
      </c>
      <c r="C784" t="s">
        <v>1392</v>
      </c>
      <c r="D784" t="s">
        <v>108</v>
      </c>
      <c r="E784" t="s">
        <v>43</v>
      </c>
      <c r="F784">
        <v>32</v>
      </c>
      <c r="G784" t="s">
        <v>30</v>
      </c>
      <c r="H784" t="s">
        <v>31</v>
      </c>
      <c r="I784" t="s">
        <v>30</v>
      </c>
      <c r="J784" t="s">
        <v>62</v>
      </c>
      <c r="K784">
        <v>1</v>
      </c>
      <c r="L784">
        <v>8738</v>
      </c>
      <c r="M784">
        <v>5</v>
      </c>
      <c r="N784">
        <v>436.9</v>
      </c>
      <c r="O784">
        <v>1494.2</v>
      </c>
      <c r="P784">
        <v>184</v>
      </c>
      <c r="Q784">
        <v>9979.2999999999993</v>
      </c>
      <c r="R784" t="s">
        <v>83</v>
      </c>
      <c r="S784" t="s">
        <v>63</v>
      </c>
      <c r="T784" t="s">
        <v>103</v>
      </c>
      <c r="U784" t="s">
        <v>103</v>
      </c>
      <c r="V784" t="s">
        <v>57</v>
      </c>
      <c r="W784">
        <v>7</v>
      </c>
      <c r="X784" t="s">
        <v>38</v>
      </c>
      <c r="Y784">
        <v>4</v>
      </c>
      <c r="Z784" t="s">
        <v>91</v>
      </c>
    </row>
    <row r="785" spans="1:26" x14ac:dyDescent="0.35">
      <c r="A785" t="s">
        <v>1393</v>
      </c>
      <c r="B785" s="2">
        <v>45963</v>
      </c>
      <c r="C785" t="s">
        <v>323</v>
      </c>
      <c r="D785" t="s">
        <v>111</v>
      </c>
      <c r="E785" t="s">
        <v>43</v>
      </c>
      <c r="F785">
        <v>29</v>
      </c>
      <c r="G785" t="s">
        <v>30</v>
      </c>
      <c r="H785" t="s">
        <v>31</v>
      </c>
      <c r="I785" t="s">
        <v>30</v>
      </c>
      <c r="J785" t="s">
        <v>32</v>
      </c>
      <c r="K785">
        <v>4</v>
      </c>
      <c r="L785">
        <v>1489</v>
      </c>
      <c r="M785">
        <v>20</v>
      </c>
      <c r="N785">
        <v>1191.2</v>
      </c>
      <c r="O785">
        <v>857.66</v>
      </c>
      <c r="P785">
        <v>442</v>
      </c>
      <c r="Q785">
        <v>6064.46</v>
      </c>
      <c r="R785" t="s">
        <v>45</v>
      </c>
      <c r="S785" t="s">
        <v>63</v>
      </c>
      <c r="T785" t="s">
        <v>76</v>
      </c>
      <c r="U785" t="s">
        <v>77</v>
      </c>
      <c r="V785" t="s">
        <v>57</v>
      </c>
      <c r="W785">
        <v>5</v>
      </c>
      <c r="X785" t="s">
        <v>47</v>
      </c>
      <c r="Y785">
        <v>5</v>
      </c>
      <c r="Z785" t="s">
        <v>39</v>
      </c>
    </row>
    <row r="786" spans="1:26" x14ac:dyDescent="0.35">
      <c r="A786" t="s">
        <v>1394</v>
      </c>
      <c r="B786" s="2">
        <v>46083</v>
      </c>
      <c r="C786" t="s">
        <v>1063</v>
      </c>
      <c r="D786" t="s">
        <v>89</v>
      </c>
      <c r="E786" t="s">
        <v>43</v>
      </c>
      <c r="F786">
        <v>29</v>
      </c>
      <c r="G786" t="s">
        <v>99</v>
      </c>
      <c r="H786" t="s">
        <v>52</v>
      </c>
      <c r="I786" t="s">
        <v>99</v>
      </c>
      <c r="J786" t="s">
        <v>62</v>
      </c>
      <c r="K786">
        <v>1</v>
      </c>
      <c r="L786">
        <v>9101</v>
      </c>
      <c r="M786">
        <v>5</v>
      </c>
      <c r="N786">
        <v>455.05</v>
      </c>
      <c r="O786">
        <v>1556.27</v>
      </c>
      <c r="P786">
        <v>408</v>
      </c>
      <c r="Q786">
        <v>10610.22</v>
      </c>
      <c r="R786" t="s">
        <v>83</v>
      </c>
      <c r="S786" t="s">
        <v>63</v>
      </c>
      <c r="T786" t="s">
        <v>84</v>
      </c>
      <c r="U786" t="s">
        <v>85</v>
      </c>
      <c r="V786" t="s">
        <v>86</v>
      </c>
      <c r="W786">
        <v>2</v>
      </c>
      <c r="X786" t="s">
        <v>47</v>
      </c>
      <c r="Y786">
        <v>3</v>
      </c>
      <c r="Z786" t="s">
        <v>91</v>
      </c>
    </row>
    <row r="787" spans="1:26" x14ac:dyDescent="0.35">
      <c r="A787" t="s">
        <v>1395</v>
      </c>
      <c r="B787" s="2">
        <v>46105</v>
      </c>
      <c r="C787" t="s">
        <v>521</v>
      </c>
      <c r="D787" t="s">
        <v>42</v>
      </c>
      <c r="E787" t="s">
        <v>43</v>
      </c>
      <c r="F787">
        <v>58</v>
      </c>
      <c r="G787" t="s">
        <v>51</v>
      </c>
      <c r="H787" t="s">
        <v>52</v>
      </c>
      <c r="I787" t="s">
        <v>51</v>
      </c>
      <c r="J787" t="s">
        <v>112</v>
      </c>
      <c r="K787">
        <v>3</v>
      </c>
      <c r="L787">
        <v>28364</v>
      </c>
      <c r="M787">
        <v>20</v>
      </c>
      <c r="N787">
        <v>17018.400000000001</v>
      </c>
      <c r="O787">
        <v>12253.25</v>
      </c>
      <c r="P787">
        <v>411</v>
      </c>
      <c r="Q787">
        <v>80737.850000000006</v>
      </c>
      <c r="R787" t="s">
        <v>83</v>
      </c>
      <c r="S787" t="s">
        <v>34</v>
      </c>
      <c r="T787" t="s">
        <v>76</v>
      </c>
      <c r="U787" t="s">
        <v>77</v>
      </c>
      <c r="V787" t="s">
        <v>57</v>
      </c>
      <c r="W787">
        <v>7</v>
      </c>
      <c r="X787" t="s">
        <v>47</v>
      </c>
      <c r="Y787">
        <v>4</v>
      </c>
      <c r="Z787" t="s">
        <v>47</v>
      </c>
    </row>
    <row r="788" spans="1:26" x14ac:dyDescent="0.35">
      <c r="A788" t="s">
        <v>1396</v>
      </c>
      <c r="B788" s="2">
        <v>46029</v>
      </c>
      <c r="C788" t="s">
        <v>1397</v>
      </c>
      <c r="D788" t="s">
        <v>42</v>
      </c>
      <c r="E788" t="s">
        <v>43</v>
      </c>
      <c r="F788">
        <v>25</v>
      </c>
      <c r="G788" t="s">
        <v>74</v>
      </c>
      <c r="H788" t="s">
        <v>31</v>
      </c>
      <c r="I788" t="s">
        <v>74</v>
      </c>
      <c r="J788" t="s">
        <v>62</v>
      </c>
      <c r="K788">
        <v>3</v>
      </c>
      <c r="L788">
        <v>26567</v>
      </c>
      <c r="M788">
        <v>20</v>
      </c>
      <c r="N788">
        <v>15940.2</v>
      </c>
      <c r="O788">
        <v>11476.94</v>
      </c>
      <c r="P788">
        <v>289</v>
      </c>
      <c r="Q788">
        <v>75526.740000000005</v>
      </c>
      <c r="R788" t="s">
        <v>54</v>
      </c>
      <c r="S788" t="s">
        <v>63</v>
      </c>
      <c r="T788" t="s">
        <v>103</v>
      </c>
      <c r="U788" t="s">
        <v>103</v>
      </c>
      <c r="V788" t="s">
        <v>57</v>
      </c>
      <c r="W788">
        <v>8</v>
      </c>
      <c r="X788" t="s">
        <v>47</v>
      </c>
      <c r="Y788">
        <v>2</v>
      </c>
      <c r="Z788" t="s">
        <v>47</v>
      </c>
    </row>
    <row r="789" spans="1:26" x14ac:dyDescent="0.35">
      <c r="A789" t="s">
        <v>1398</v>
      </c>
      <c r="B789" s="2">
        <v>46026</v>
      </c>
      <c r="C789" t="s">
        <v>1399</v>
      </c>
      <c r="D789" t="s">
        <v>50</v>
      </c>
      <c r="E789" t="s">
        <v>43</v>
      </c>
      <c r="F789">
        <v>40</v>
      </c>
      <c r="G789" t="s">
        <v>74</v>
      </c>
      <c r="H789" t="s">
        <v>31</v>
      </c>
      <c r="I789" t="s">
        <v>74</v>
      </c>
      <c r="J789" t="s">
        <v>32</v>
      </c>
      <c r="K789">
        <v>4</v>
      </c>
      <c r="L789">
        <v>36398</v>
      </c>
      <c r="M789">
        <v>20</v>
      </c>
      <c r="N789">
        <v>29118.400000000001</v>
      </c>
      <c r="O789">
        <v>20965.25</v>
      </c>
      <c r="P789">
        <v>62</v>
      </c>
      <c r="Q789">
        <v>137500.85</v>
      </c>
      <c r="R789" t="s">
        <v>33</v>
      </c>
      <c r="S789" t="s">
        <v>63</v>
      </c>
      <c r="T789" t="s">
        <v>103</v>
      </c>
      <c r="U789" t="s">
        <v>103</v>
      </c>
      <c r="V789" t="s">
        <v>57</v>
      </c>
      <c r="W789">
        <v>8</v>
      </c>
      <c r="X789" t="s">
        <v>38</v>
      </c>
      <c r="Y789">
        <v>2</v>
      </c>
      <c r="Z789" t="s">
        <v>47</v>
      </c>
    </row>
    <row r="790" spans="1:26" x14ac:dyDescent="0.35">
      <c r="A790" t="s">
        <v>1400</v>
      </c>
      <c r="B790" s="2">
        <v>45858</v>
      </c>
      <c r="C790" t="s">
        <v>1401</v>
      </c>
      <c r="D790" t="s">
        <v>42</v>
      </c>
      <c r="E790" t="s">
        <v>29</v>
      </c>
      <c r="F790">
        <v>26</v>
      </c>
      <c r="G790" t="s">
        <v>139</v>
      </c>
      <c r="H790" t="s">
        <v>31</v>
      </c>
      <c r="I790" t="s">
        <v>139</v>
      </c>
      <c r="J790" t="s">
        <v>125</v>
      </c>
      <c r="K790">
        <v>3</v>
      </c>
      <c r="L790">
        <v>5708</v>
      </c>
      <c r="M790">
        <v>10</v>
      </c>
      <c r="N790">
        <v>1712.4</v>
      </c>
      <c r="O790">
        <v>2774.09</v>
      </c>
      <c r="P790">
        <v>270</v>
      </c>
      <c r="Q790">
        <v>18455.689999999999</v>
      </c>
      <c r="R790" t="s">
        <v>83</v>
      </c>
      <c r="S790" t="s">
        <v>34</v>
      </c>
      <c r="T790" t="s">
        <v>55</v>
      </c>
      <c r="U790" t="s">
        <v>56</v>
      </c>
      <c r="V790" t="s">
        <v>57</v>
      </c>
      <c r="W790">
        <v>2</v>
      </c>
      <c r="X790" t="s">
        <v>47</v>
      </c>
      <c r="Y790">
        <v>1</v>
      </c>
      <c r="Z790" t="s">
        <v>91</v>
      </c>
    </row>
    <row r="791" spans="1:26" x14ac:dyDescent="0.35">
      <c r="A791" t="s">
        <v>1402</v>
      </c>
      <c r="B791" s="2">
        <v>45757</v>
      </c>
      <c r="C791" t="s">
        <v>162</v>
      </c>
      <c r="D791" t="s">
        <v>50</v>
      </c>
      <c r="E791" t="s">
        <v>43</v>
      </c>
      <c r="F791">
        <v>34</v>
      </c>
      <c r="G791" t="s">
        <v>44</v>
      </c>
      <c r="H791" t="s">
        <v>31</v>
      </c>
      <c r="I791" t="s">
        <v>44</v>
      </c>
      <c r="J791" t="s">
        <v>112</v>
      </c>
      <c r="K791">
        <v>5</v>
      </c>
      <c r="L791">
        <v>41929</v>
      </c>
      <c r="M791">
        <v>10</v>
      </c>
      <c r="N791">
        <v>20964.5</v>
      </c>
      <c r="O791">
        <v>33962.49</v>
      </c>
      <c r="P791">
        <v>167</v>
      </c>
      <c r="Q791">
        <v>222809.99</v>
      </c>
      <c r="R791" t="s">
        <v>45</v>
      </c>
      <c r="S791" t="s">
        <v>63</v>
      </c>
      <c r="T791" t="s">
        <v>95</v>
      </c>
      <c r="U791" t="s">
        <v>96</v>
      </c>
      <c r="V791" t="s">
        <v>57</v>
      </c>
      <c r="W791">
        <v>7</v>
      </c>
      <c r="X791" t="s">
        <v>38</v>
      </c>
      <c r="Y791">
        <v>3</v>
      </c>
      <c r="Z791" t="s">
        <v>58</v>
      </c>
    </row>
    <row r="792" spans="1:26" x14ac:dyDescent="0.35">
      <c r="A792" t="s">
        <v>1403</v>
      </c>
      <c r="B792" s="2">
        <v>46081</v>
      </c>
      <c r="C792" t="s">
        <v>1404</v>
      </c>
      <c r="D792" t="s">
        <v>111</v>
      </c>
      <c r="E792" t="s">
        <v>43</v>
      </c>
      <c r="F792">
        <v>43</v>
      </c>
      <c r="G792" t="s">
        <v>139</v>
      </c>
      <c r="H792" t="s">
        <v>31</v>
      </c>
      <c r="I792" t="s">
        <v>139</v>
      </c>
      <c r="J792" t="s">
        <v>62</v>
      </c>
      <c r="K792">
        <v>4</v>
      </c>
      <c r="L792">
        <v>28575</v>
      </c>
      <c r="M792">
        <v>15</v>
      </c>
      <c r="N792">
        <v>17145</v>
      </c>
      <c r="O792">
        <v>17487.900000000001</v>
      </c>
      <c r="P792">
        <v>226</v>
      </c>
      <c r="Q792">
        <v>114868.9</v>
      </c>
      <c r="R792" t="s">
        <v>45</v>
      </c>
      <c r="S792" t="s">
        <v>63</v>
      </c>
      <c r="T792" t="s">
        <v>76</v>
      </c>
      <c r="U792" t="s">
        <v>77</v>
      </c>
      <c r="V792" t="s">
        <v>57</v>
      </c>
      <c r="W792">
        <v>1</v>
      </c>
      <c r="X792" t="s">
        <v>38</v>
      </c>
      <c r="Y792">
        <v>5</v>
      </c>
      <c r="Z792" t="s">
        <v>39</v>
      </c>
    </row>
    <row r="793" spans="1:26" x14ac:dyDescent="0.35">
      <c r="A793" t="s">
        <v>1405</v>
      </c>
      <c r="B793" s="2">
        <v>46052</v>
      </c>
      <c r="C793" t="s">
        <v>1336</v>
      </c>
      <c r="D793" t="s">
        <v>66</v>
      </c>
      <c r="E793" t="s">
        <v>43</v>
      </c>
      <c r="F793">
        <v>55</v>
      </c>
      <c r="G793" t="s">
        <v>44</v>
      </c>
      <c r="H793" t="s">
        <v>31</v>
      </c>
      <c r="I793" t="s">
        <v>44</v>
      </c>
      <c r="J793" t="s">
        <v>75</v>
      </c>
      <c r="K793">
        <v>3</v>
      </c>
      <c r="L793">
        <v>13660</v>
      </c>
      <c r="M793">
        <v>20</v>
      </c>
      <c r="N793">
        <v>8196</v>
      </c>
      <c r="O793">
        <v>5901.12</v>
      </c>
      <c r="P793">
        <v>12</v>
      </c>
      <c r="Q793">
        <v>38697.120000000003</v>
      </c>
      <c r="R793" t="s">
        <v>54</v>
      </c>
      <c r="S793" t="s">
        <v>63</v>
      </c>
      <c r="T793" t="s">
        <v>84</v>
      </c>
      <c r="U793" t="s">
        <v>85</v>
      </c>
      <c r="V793" t="s">
        <v>86</v>
      </c>
      <c r="W793">
        <v>6</v>
      </c>
      <c r="X793" t="s">
        <v>47</v>
      </c>
      <c r="Y793">
        <v>1</v>
      </c>
      <c r="Z793" t="s">
        <v>47</v>
      </c>
    </row>
    <row r="794" spans="1:26" x14ac:dyDescent="0.35">
      <c r="A794" t="s">
        <v>1406</v>
      </c>
      <c r="B794" s="2">
        <v>45980</v>
      </c>
      <c r="C794" t="s">
        <v>1407</v>
      </c>
      <c r="D794" t="s">
        <v>50</v>
      </c>
      <c r="E794" t="s">
        <v>29</v>
      </c>
      <c r="F794">
        <v>23</v>
      </c>
      <c r="G794" t="s">
        <v>51</v>
      </c>
      <c r="H794" t="s">
        <v>52</v>
      </c>
      <c r="I794" t="s">
        <v>51</v>
      </c>
      <c r="J794" t="s">
        <v>112</v>
      </c>
      <c r="K794">
        <v>2</v>
      </c>
      <c r="L794">
        <v>24228</v>
      </c>
      <c r="M794">
        <v>10</v>
      </c>
      <c r="N794">
        <v>4845.6000000000004</v>
      </c>
      <c r="O794">
        <v>7849.87</v>
      </c>
      <c r="P794">
        <v>308</v>
      </c>
      <c r="Q794">
        <v>51768.27</v>
      </c>
      <c r="R794" t="s">
        <v>45</v>
      </c>
      <c r="S794" t="s">
        <v>34</v>
      </c>
      <c r="T794" t="s">
        <v>84</v>
      </c>
      <c r="U794" t="s">
        <v>85</v>
      </c>
      <c r="V794" t="s">
        <v>86</v>
      </c>
      <c r="W794">
        <v>10</v>
      </c>
      <c r="X794" t="s">
        <v>47</v>
      </c>
      <c r="Y794">
        <v>5</v>
      </c>
      <c r="Z794" t="s">
        <v>58</v>
      </c>
    </row>
    <row r="795" spans="1:26" x14ac:dyDescent="0.35">
      <c r="A795" t="s">
        <v>1408</v>
      </c>
      <c r="B795" s="2">
        <v>45772</v>
      </c>
      <c r="C795" t="s">
        <v>1155</v>
      </c>
      <c r="D795" t="s">
        <v>108</v>
      </c>
      <c r="E795" t="s">
        <v>29</v>
      </c>
      <c r="F795">
        <v>47</v>
      </c>
      <c r="G795" t="s">
        <v>44</v>
      </c>
      <c r="H795" t="s">
        <v>31</v>
      </c>
      <c r="I795" t="s">
        <v>44</v>
      </c>
      <c r="J795" t="s">
        <v>62</v>
      </c>
      <c r="K795">
        <v>3</v>
      </c>
      <c r="L795">
        <v>39349</v>
      </c>
      <c r="M795">
        <v>20</v>
      </c>
      <c r="N795">
        <v>23609.4</v>
      </c>
      <c r="O795">
        <v>16998.77</v>
      </c>
      <c r="P795">
        <v>228</v>
      </c>
      <c r="Q795">
        <v>111664.37</v>
      </c>
      <c r="R795" t="s">
        <v>33</v>
      </c>
      <c r="S795" t="s">
        <v>34</v>
      </c>
      <c r="T795" t="s">
        <v>46</v>
      </c>
      <c r="U795" t="s">
        <v>36</v>
      </c>
      <c r="V795" t="s">
        <v>37</v>
      </c>
      <c r="W795">
        <v>2</v>
      </c>
      <c r="X795" t="s">
        <v>47</v>
      </c>
      <c r="Y795">
        <v>2</v>
      </c>
      <c r="Z795" t="s">
        <v>91</v>
      </c>
    </row>
    <row r="796" spans="1:26" x14ac:dyDescent="0.35">
      <c r="A796" t="s">
        <v>1409</v>
      </c>
      <c r="B796" s="2">
        <v>45921</v>
      </c>
      <c r="C796" t="s">
        <v>249</v>
      </c>
      <c r="D796" t="s">
        <v>89</v>
      </c>
      <c r="E796" t="s">
        <v>29</v>
      </c>
      <c r="F796">
        <v>37</v>
      </c>
      <c r="G796" t="s">
        <v>139</v>
      </c>
      <c r="H796" t="s">
        <v>31</v>
      </c>
      <c r="I796" t="s">
        <v>139</v>
      </c>
      <c r="J796" t="s">
        <v>32</v>
      </c>
      <c r="K796">
        <v>5</v>
      </c>
      <c r="L796">
        <v>10892</v>
      </c>
      <c r="M796">
        <v>20</v>
      </c>
      <c r="N796">
        <v>10892</v>
      </c>
      <c r="O796">
        <v>7842.24</v>
      </c>
      <c r="P796">
        <v>420</v>
      </c>
      <c r="Q796">
        <v>51830.239999999998</v>
      </c>
      <c r="R796" t="s">
        <v>33</v>
      </c>
      <c r="S796" t="s">
        <v>63</v>
      </c>
      <c r="T796" t="s">
        <v>35</v>
      </c>
      <c r="U796" t="s">
        <v>36</v>
      </c>
      <c r="V796" t="s">
        <v>37</v>
      </c>
      <c r="W796">
        <v>7</v>
      </c>
      <c r="X796" t="s">
        <v>38</v>
      </c>
      <c r="Y796">
        <v>1</v>
      </c>
      <c r="Z796" t="s">
        <v>58</v>
      </c>
    </row>
    <row r="797" spans="1:26" x14ac:dyDescent="0.35">
      <c r="A797" t="s">
        <v>1410</v>
      </c>
      <c r="B797" s="2">
        <v>45885</v>
      </c>
      <c r="C797" t="s">
        <v>1411</v>
      </c>
      <c r="D797" t="s">
        <v>61</v>
      </c>
      <c r="E797" t="s">
        <v>43</v>
      </c>
      <c r="F797">
        <v>37</v>
      </c>
      <c r="G797" t="s">
        <v>90</v>
      </c>
      <c r="H797" t="s">
        <v>31</v>
      </c>
      <c r="I797" t="s">
        <v>90</v>
      </c>
      <c r="J797" t="s">
        <v>32</v>
      </c>
      <c r="K797">
        <v>1</v>
      </c>
      <c r="L797">
        <v>22810</v>
      </c>
      <c r="M797">
        <v>10</v>
      </c>
      <c r="N797">
        <v>2281</v>
      </c>
      <c r="O797">
        <v>3695.22</v>
      </c>
      <c r="P797">
        <v>477</v>
      </c>
      <c r="Q797">
        <v>24701.22</v>
      </c>
      <c r="R797" t="s">
        <v>54</v>
      </c>
      <c r="S797" t="s">
        <v>63</v>
      </c>
      <c r="T797" t="s">
        <v>95</v>
      </c>
      <c r="U797" t="s">
        <v>96</v>
      </c>
      <c r="V797" t="s">
        <v>57</v>
      </c>
      <c r="W797">
        <v>5</v>
      </c>
      <c r="X797" t="s">
        <v>47</v>
      </c>
      <c r="Y797">
        <v>4</v>
      </c>
      <c r="Z797" t="s">
        <v>91</v>
      </c>
    </row>
    <row r="798" spans="1:26" x14ac:dyDescent="0.35">
      <c r="A798" t="s">
        <v>1412</v>
      </c>
      <c r="B798" s="2">
        <v>45829</v>
      </c>
      <c r="C798" t="s">
        <v>1413</v>
      </c>
      <c r="D798" t="s">
        <v>50</v>
      </c>
      <c r="E798" t="s">
        <v>29</v>
      </c>
      <c r="F798">
        <v>57</v>
      </c>
      <c r="G798" t="s">
        <v>74</v>
      </c>
      <c r="H798" t="s">
        <v>31</v>
      </c>
      <c r="I798" t="s">
        <v>74</v>
      </c>
      <c r="J798" t="s">
        <v>53</v>
      </c>
      <c r="K798">
        <v>2</v>
      </c>
      <c r="L798">
        <v>14573</v>
      </c>
      <c r="M798">
        <v>20</v>
      </c>
      <c r="N798">
        <v>5829.2</v>
      </c>
      <c r="O798">
        <v>4197.0200000000004</v>
      </c>
      <c r="P798">
        <v>237</v>
      </c>
      <c r="Q798">
        <v>27750.82</v>
      </c>
      <c r="R798" t="s">
        <v>33</v>
      </c>
      <c r="S798" t="s">
        <v>63</v>
      </c>
      <c r="T798" t="s">
        <v>84</v>
      </c>
      <c r="U798" t="s">
        <v>85</v>
      </c>
      <c r="V798" t="s">
        <v>86</v>
      </c>
      <c r="W798">
        <v>4</v>
      </c>
      <c r="X798" t="s">
        <v>47</v>
      </c>
      <c r="Y798">
        <v>2</v>
      </c>
      <c r="Z798" t="s">
        <v>58</v>
      </c>
    </row>
    <row r="799" spans="1:26" x14ac:dyDescent="0.35">
      <c r="A799" t="s">
        <v>1414</v>
      </c>
      <c r="B799" s="2">
        <v>46088</v>
      </c>
      <c r="C799" t="s">
        <v>901</v>
      </c>
      <c r="D799" t="s">
        <v>61</v>
      </c>
      <c r="E799" t="s">
        <v>43</v>
      </c>
      <c r="F799">
        <v>31</v>
      </c>
      <c r="G799" t="s">
        <v>67</v>
      </c>
      <c r="H799" t="s">
        <v>68</v>
      </c>
      <c r="I799" t="s">
        <v>67</v>
      </c>
      <c r="J799" t="s">
        <v>75</v>
      </c>
      <c r="K799">
        <v>5</v>
      </c>
      <c r="L799">
        <v>24050</v>
      </c>
      <c r="M799">
        <v>15</v>
      </c>
      <c r="N799">
        <v>18037.5</v>
      </c>
      <c r="O799">
        <v>18398.25</v>
      </c>
      <c r="P799">
        <v>437</v>
      </c>
      <c r="Q799">
        <v>121047.75</v>
      </c>
      <c r="R799" t="s">
        <v>33</v>
      </c>
      <c r="S799" t="s">
        <v>63</v>
      </c>
      <c r="T799" t="s">
        <v>55</v>
      </c>
      <c r="U799" t="s">
        <v>56</v>
      </c>
      <c r="V799" t="s">
        <v>57</v>
      </c>
      <c r="W799">
        <v>4</v>
      </c>
      <c r="X799" t="s">
        <v>38</v>
      </c>
      <c r="Y799">
        <v>4</v>
      </c>
      <c r="Z799" t="s">
        <v>47</v>
      </c>
    </row>
    <row r="800" spans="1:26" x14ac:dyDescent="0.35">
      <c r="A800" t="s">
        <v>1415</v>
      </c>
      <c r="B800" s="2">
        <v>46099</v>
      </c>
      <c r="C800" t="s">
        <v>1416</v>
      </c>
      <c r="D800" t="s">
        <v>89</v>
      </c>
      <c r="E800" t="s">
        <v>29</v>
      </c>
      <c r="F800">
        <v>47</v>
      </c>
      <c r="G800" t="s">
        <v>44</v>
      </c>
      <c r="H800" t="s">
        <v>31</v>
      </c>
      <c r="I800" t="s">
        <v>44</v>
      </c>
      <c r="J800" t="s">
        <v>112</v>
      </c>
      <c r="K800">
        <v>5</v>
      </c>
      <c r="L800">
        <v>48099</v>
      </c>
      <c r="M800">
        <v>5</v>
      </c>
      <c r="N800">
        <v>12024.75</v>
      </c>
      <c r="O800">
        <v>41124.639999999999</v>
      </c>
      <c r="P800">
        <v>491</v>
      </c>
      <c r="Q800">
        <v>270085.90000000002</v>
      </c>
      <c r="R800" t="s">
        <v>45</v>
      </c>
      <c r="S800" t="s">
        <v>63</v>
      </c>
      <c r="T800" t="s">
        <v>95</v>
      </c>
      <c r="U800" t="s">
        <v>96</v>
      </c>
      <c r="V800" t="s">
        <v>57</v>
      </c>
      <c r="W800">
        <v>2</v>
      </c>
      <c r="X800" t="s">
        <v>47</v>
      </c>
      <c r="Y800">
        <v>5</v>
      </c>
      <c r="Z800" t="s">
        <v>58</v>
      </c>
    </row>
    <row r="801" spans="1:26" x14ac:dyDescent="0.35">
      <c r="A801" t="s">
        <v>1417</v>
      </c>
      <c r="B801" s="2">
        <v>45875</v>
      </c>
      <c r="C801" t="s">
        <v>1343</v>
      </c>
      <c r="D801" t="s">
        <v>80</v>
      </c>
      <c r="E801" t="s">
        <v>43</v>
      </c>
      <c r="F801">
        <v>18</v>
      </c>
      <c r="G801" t="s">
        <v>30</v>
      </c>
      <c r="H801" t="s">
        <v>31</v>
      </c>
      <c r="I801" t="s">
        <v>30</v>
      </c>
      <c r="J801" t="s">
        <v>112</v>
      </c>
      <c r="K801">
        <v>5</v>
      </c>
      <c r="L801">
        <v>37475</v>
      </c>
      <c r="M801">
        <v>10</v>
      </c>
      <c r="N801">
        <v>18737.5</v>
      </c>
      <c r="O801">
        <v>30354.75</v>
      </c>
      <c r="P801">
        <v>279</v>
      </c>
      <c r="Q801">
        <v>199271.25</v>
      </c>
      <c r="R801" t="s">
        <v>83</v>
      </c>
      <c r="S801" t="s">
        <v>63</v>
      </c>
      <c r="T801" t="s">
        <v>70</v>
      </c>
      <c r="U801" t="s">
        <v>56</v>
      </c>
      <c r="V801" t="s">
        <v>57</v>
      </c>
      <c r="W801">
        <v>6</v>
      </c>
      <c r="X801" t="s">
        <v>47</v>
      </c>
      <c r="Y801">
        <v>4</v>
      </c>
      <c r="Z801" t="s">
        <v>91</v>
      </c>
    </row>
    <row r="802" spans="1:26" x14ac:dyDescent="0.35">
      <c r="A802" t="s">
        <v>1418</v>
      </c>
      <c r="B802" s="2">
        <v>45840</v>
      </c>
      <c r="C802" t="s">
        <v>1087</v>
      </c>
      <c r="D802" t="s">
        <v>66</v>
      </c>
      <c r="E802" t="s">
        <v>29</v>
      </c>
      <c r="F802">
        <v>58</v>
      </c>
      <c r="G802" t="s">
        <v>90</v>
      </c>
      <c r="H802" t="s">
        <v>31</v>
      </c>
      <c r="I802" t="s">
        <v>90</v>
      </c>
      <c r="J802" t="s">
        <v>69</v>
      </c>
      <c r="K802">
        <v>2</v>
      </c>
      <c r="L802">
        <v>36204</v>
      </c>
      <c r="M802">
        <v>0</v>
      </c>
      <c r="N802">
        <v>0</v>
      </c>
      <c r="O802">
        <v>13033.44</v>
      </c>
      <c r="P802">
        <v>133</v>
      </c>
      <c r="Q802">
        <v>85574.44</v>
      </c>
      <c r="R802" t="s">
        <v>45</v>
      </c>
      <c r="S802" t="s">
        <v>63</v>
      </c>
      <c r="T802" t="s">
        <v>46</v>
      </c>
      <c r="U802" t="s">
        <v>36</v>
      </c>
      <c r="V802" t="s">
        <v>37</v>
      </c>
      <c r="W802">
        <v>6</v>
      </c>
      <c r="X802" t="s">
        <v>38</v>
      </c>
      <c r="Y802">
        <v>3</v>
      </c>
      <c r="Z802" t="s">
        <v>58</v>
      </c>
    </row>
    <row r="803" spans="1:26" x14ac:dyDescent="0.35">
      <c r="A803" t="s">
        <v>1419</v>
      </c>
      <c r="B803" s="2">
        <v>46008</v>
      </c>
      <c r="C803" t="s">
        <v>709</v>
      </c>
      <c r="D803" t="s">
        <v>73</v>
      </c>
      <c r="E803" t="s">
        <v>29</v>
      </c>
      <c r="F803">
        <v>26</v>
      </c>
      <c r="G803" t="s">
        <v>134</v>
      </c>
      <c r="H803" t="s">
        <v>31</v>
      </c>
      <c r="I803" t="s">
        <v>134</v>
      </c>
      <c r="J803" t="s">
        <v>53</v>
      </c>
      <c r="K803">
        <v>4</v>
      </c>
      <c r="L803">
        <v>38685</v>
      </c>
      <c r="M803">
        <v>0</v>
      </c>
      <c r="N803">
        <v>0</v>
      </c>
      <c r="O803">
        <v>27853.200000000001</v>
      </c>
      <c r="P803">
        <v>454</v>
      </c>
      <c r="Q803">
        <v>183047.2</v>
      </c>
      <c r="R803" t="s">
        <v>33</v>
      </c>
      <c r="S803" t="s">
        <v>34</v>
      </c>
      <c r="T803" t="s">
        <v>55</v>
      </c>
      <c r="U803" t="s">
        <v>56</v>
      </c>
      <c r="V803" t="s">
        <v>57</v>
      </c>
      <c r="W803">
        <v>7</v>
      </c>
      <c r="X803" t="s">
        <v>38</v>
      </c>
      <c r="Y803">
        <v>3</v>
      </c>
      <c r="Z803" t="s">
        <v>47</v>
      </c>
    </row>
    <row r="804" spans="1:26" x14ac:dyDescent="0.35">
      <c r="A804" t="s">
        <v>1420</v>
      </c>
      <c r="B804" s="2">
        <v>45888</v>
      </c>
      <c r="C804" t="s">
        <v>1421</v>
      </c>
      <c r="D804" t="s">
        <v>80</v>
      </c>
      <c r="E804" t="s">
        <v>29</v>
      </c>
      <c r="F804">
        <v>52</v>
      </c>
      <c r="G804" t="s">
        <v>74</v>
      </c>
      <c r="H804" t="s">
        <v>31</v>
      </c>
      <c r="I804" t="s">
        <v>74</v>
      </c>
      <c r="J804" t="s">
        <v>125</v>
      </c>
      <c r="K804">
        <v>3</v>
      </c>
      <c r="L804">
        <v>14708</v>
      </c>
      <c r="M804">
        <v>10</v>
      </c>
      <c r="N804">
        <v>4412.3999999999996</v>
      </c>
      <c r="O804">
        <v>7148.09</v>
      </c>
      <c r="P804">
        <v>196</v>
      </c>
      <c r="Q804">
        <v>47055.69</v>
      </c>
      <c r="R804" t="s">
        <v>54</v>
      </c>
      <c r="S804" t="s">
        <v>34</v>
      </c>
      <c r="T804" t="s">
        <v>35</v>
      </c>
      <c r="U804" t="s">
        <v>36</v>
      </c>
      <c r="V804" t="s">
        <v>37</v>
      </c>
      <c r="W804">
        <v>8</v>
      </c>
      <c r="X804" t="s">
        <v>47</v>
      </c>
      <c r="Y804">
        <v>3</v>
      </c>
      <c r="Z804" t="s">
        <v>47</v>
      </c>
    </row>
    <row r="805" spans="1:26" x14ac:dyDescent="0.35">
      <c r="A805" t="s">
        <v>1422</v>
      </c>
      <c r="B805" s="2">
        <v>45990</v>
      </c>
      <c r="C805" t="s">
        <v>182</v>
      </c>
      <c r="D805" t="s">
        <v>28</v>
      </c>
      <c r="E805" t="s">
        <v>43</v>
      </c>
      <c r="F805">
        <v>24</v>
      </c>
      <c r="G805" t="s">
        <v>99</v>
      </c>
      <c r="H805" t="s">
        <v>52</v>
      </c>
      <c r="I805" t="s">
        <v>99</v>
      </c>
      <c r="J805" t="s">
        <v>32</v>
      </c>
      <c r="K805">
        <v>3</v>
      </c>
      <c r="L805">
        <v>14838</v>
      </c>
      <c r="M805">
        <v>10</v>
      </c>
      <c r="N805">
        <v>4451.3999999999996</v>
      </c>
      <c r="O805">
        <v>7211.27</v>
      </c>
      <c r="P805">
        <v>147</v>
      </c>
      <c r="Q805">
        <v>47420.87</v>
      </c>
      <c r="R805" t="s">
        <v>54</v>
      </c>
      <c r="S805" t="s">
        <v>34</v>
      </c>
      <c r="T805" t="s">
        <v>35</v>
      </c>
      <c r="U805" t="s">
        <v>36</v>
      </c>
      <c r="V805" t="s">
        <v>37</v>
      </c>
      <c r="W805">
        <v>10</v>
      </c>
      <c r="X805" t="s">
        <v>47</v>
      </c>
      <c r="Y805">
        <v>2</v>
      </c>
      <c r="Z805" t="s">
        <v>47</v>
      </c>
    </row>
    <row r="806" spans="1:26" x14ac:dyDescent="0.35">
      <c r="A806" t="s">
        <v>1423</v>
      </c>
      <c r="B806" s="2">
        <v>45771</v>
      </c>
      <c r="C806" t="s">
        <v>816</v>
      </c>
      <c r="D806" t="s">
        <v>66</v>
      </c>
      <c r="E806" t="s">
        <v>29</v>
      </c>
      <c r="F806">
        <v>26</v>
      </c>
      <c r="G806" t="s">
        <v>30</v>
      </c>
      <c r="H806" t="s">
        <v>31</v>
      </c>
      <c r="I806" t="s">
        <v>30</v>
      </c>
      <c r="J806" t="s">
        <v>102</v>
      </c>
      <c r="K806">
        <v>4</v>
      </c>
      <c r="L806">
        <v>34698</v>
      </c>
      <c r="M806">
        <v>10</v>
      </c>
      <c r="N806">
        <v>13879.2</v>
      </c>
      <c r="O806">
        <v>22484.3</v>
      </c>
      <c r="P806">
        <v>304</v>
      </c>
      <c r="Q806">
        <v>147701.1</v>
      </c>
      <c r="R806" t="s">
        <v>54</v>
      </c>
      <c r="S806" t="s">
        <v>34</v>
      </c>
      <c r="T806" t="s">
        <v>84</v>
      </c>
      <c r="U806" t="s">
        <v>85</v>
      </c>
      <c r="V806" t="s">
        <v>86</v>
      </c>
      <c r="W806">
        <v>1</v>
      </c>
      <c r="X806" t="s">
        <v>47</v>
      </c>
      <c r="Y806">
        <v>2</v>
      </c>
      <c r="Z806" t="s">
        <v>58</v>
      </c>
    </row>
    <row r="807" spans="1:26" x14ac:dyDescent="0.35">
      <c r="A807" t="s">
        <v>1424</v>
      </c>
      <c r="B807" s="2">
        <v>45963</v>
      </c>
      <c r="C807" t="s">
        <v>719</v>
      </c>
      <c r="D807" t="s">
        <v>66</v>
      </c>
      <c r="E807" t="s">
        <v>29</v>
      </c>
      <c r="F807">
        <v>47</v>
      </c>
      <c r="G807" t="s">
        <v>74</v>
      </c>
      <c r="H807" t="s">
        <v>31</v>
      </c>
      <c r="I807" t="s">
        <v>74</v>
      </c>
      <c r="J807" t="s">
        <v>53</v>
      </c>
      <c r="K807">
        <v>5</v>
      </c>
      <c r="L807">
        <v>46766</v>
      </c>
      <c r="M807">
        <v>10</v>
      </c>
      <c r="N807">
        <v>23383</v>
      </c>
      <c r="O807">
        <v>37880.46</v>
      </c>
      <c r="P807">
        <v>163</v>
      </c>
      <c r="Q807">
        <v>248490.46</v>
      </c>
      <c r="R807" t="s">
        <v>83</v>
      </c>
      <c r="S807" t="s">
        <v>34</v>
      </c>
      <c r="T807" t="s">
        <v>46</v>
      </c>
      <c r="U807" t="s">
        <v>36</v>
      </c>
      <c r="V807" t="s">
        <v>37</v>
      </c>
      <c r="W807">
        <v>4</v>
      </c>
      <c r="X807" t="s">
        <v>38</v>
      </c>
      <c r="Y807">
        <v>3</v>
      </c>
      <c r="Z807" t="s">
        <v>47</v>
      </c>
    </row>
    <row r="808" spans="1:26" x14ac:dyDescent="0.35">
      <c r="A808" t="s">
        <v>1425</v>
      </c>
      <c r="B808" s="2">
        <v>45786</v>
      </c>
      <c r="C808" t="s">
        <v>1426</v>
      </c>
      <c r="D808" t="s">
        <v>42</v>
      </c>
      <c r="E808" t="s">
        <v>29</v>
      </c>
      <c r="F808">
        <v>30</v>
      </c>
      <c r="G808" t="s">
        <v>74</v>
      </c>
      <c r="H808" t="s">
        <v>31</v>
      </c>
      <c r="I808" t="s">
        <v>74</v>
      </c>
      <c r="J808" t="s">
        <v>102</v>
      </c>
      <c r="K808">
        <v>3</v>
      </c>
      <c r="L808">
        <v>644</v>
      </c>
      <c r="M808">
        <v>5</v>
      </c>
      <c r="N808">
        <v>96.6</v>
      </c>
      <c r="O808">
        <v>330.37</v>
      </c>
      <c r="P808">
        <v>253</v>
      </c>
      <c r="Q808">
        <v>2418.77</v>
      </c>
      <c r="R808" t="s">
        <v>33</v>
      </c>
      <c r="S808" t="s">
        <v>63</v>
      </c>
      <c r="T808" t="s">
        <v>76</v>
      </c>
      <c r="U808" t="s">
        <v>77</v>
      </c>
      <c r="V808" t="s">
        <v>57</v>
      </c>
      <c r="W808">
        <v>10</v>
      </c>
      <c r="X808" t="s">
        <v>38</v>
      </c>
      <c r="Y808">
        <v>1</v>
      </c>
      <c r="Z808" t="s">
        <v>58</v>
      </c>
    </row>
    <row r="809" spans="1:26" x14ac:dyDescent="0.35">
      <c r="A809" t="s">
        <v>1427</v>
      </c>
      <c r="B809" s="2">
        <v>45966</v>
      </c>
      <c r="C809" t="s">
        <v>1428</v>
      </c>
      <c r="D809" t="s">
        <v>42</v>
      </c>
      <c r="E809" t="s">
        <v>29</v>
      </c>
      <c r="F809">
        <v>49</v>
      </c>
      <c r="G809" t="s">
        <v>134</v>
      </c>
      <c r="H809" t="s">
        <v>31</v>
      </c>
      <c r="I809" t="s">
        <v>134</v>
      </c>
      <c r="J809" t="s">
        <v>102</v>
      </c>
      <c r="K809">
        <v>1</v>
      </c>
      <c r="L809">
        <v>7604</v>
      </c>
      <c r="M809">
        <v>10</v>
      </c>
      <c r="N809">
        <v>760.4</v>
      </c>
      <c r="O809">
        <v>1231.8499999999999</v>
      </c>
      <c r="P809">
        <v>405</v>
      </c>
      <c r="Q809">
        <v>8480.4500000000007</v>
      </c>
      <c r="R809" t="s">
        <v>54</v>
      </c>
      <c r="S809" t="s">
        <v>63</v>
      </c>
      <c r="T809" t="s">
        <v>95</v>
      </c>
      <c r="U809" t="s">
        <v>96</v>
      </c>
      <c r="V809" t="s">
        <v>57</v>
      </c>
      <c r="W809">
        <v>8</v>
      </c>
      <c r="X809" t="s">
        <v>38</v>
      </c>
      <c r="Y809">
        <v>2</v>
      </c>
      <c r="Z809" t="s">
        <v>58</v>
      </c>
    </row>
    <row r="810" spans="1:26" x14ac:dyDescent="0.35">
      <c r="A810" t="s">
        <v>1429</v>
      </c>
      <c r="B810" s="2">
        <v>45993</v>
      </c>
      <c r="C810" t="s">
        <v>275</v>
      </c>
      <c r="D810" t="s">
        <v>80</v>
      </c>
      <c r="E810" t="s">
        <v>29</v>
      </c>
      <c r="F810">
        <v>25</v>
      </c>
      <c r="G810" t="s">
        <v>99</v>
      </c>
      <c r="H810" t="s">
        <v>52</v>
      </c>
      <c r="I810" t="s">
        <v>99</v>
      </c>
      <c r="J810" t="s">
        <v>112</v>
      </c>
      <c r="K810">
        <v>5</v>
      </c>
      <c r="L810">
        <v>19653</v>
      </c>
      <c r="M810">
        <v>0</v>
      </c>
      <c r="N810">
        <v>0</v>
      </c>
      <c r="O810">
        <v>17687.7</v>
      </c>
      <c r="P810">
        <v>309</v>
      </c>
      <c r="Q810">
        <v>116261.7</v>
      </c>
      <c r="R810" t="s">
        <v>45</v>
      </c>
      <c r="S810" t="s">
        <v>34</v>
      </c>
      <c r="T810" t="s">
        <v>46</v>
      </c>
      <c r="U810" t="s">
        <v>36</v>
      </c>
      <c r="V810" t="s">
        <v>37</v>
      </c>
      <c r="W810">
        <v>4</v>
      </c>
      <c r="X810" t="s">
        <v>47</v>
      </c>
      <c r="Y810">
        <v>3</v>
      </c>
      <c r="Z810" t="s">
        <v>47</v>
      </c>
    </row>
    <row r="811" spans="1:26" x14ac:dyDescent="0.35">
      <c r="A811" t="s">
        <v>1430</v>
      </c>
      <c r="B811" s="2">
        <v>46035</v>
      </c>
      <c r="C811" t="s">
        <v>1431</v>
      </c>
      <c r="D811" t="s">
        <v>66</v>
      </c>
      <c r="E811" t="s">
        <v>29</v>
      </c>
      <c r="F811">
        <v>37</v>
      </c>
      <c r="G811" t="s">
        <v>74</v>
      </c>
      <c r="H811" t="s">
        <v>31</v>
      </c>
      <c r="I811" t="s">
        <v>74</v>
      </c>
      <c r="J811" t="s">
        <v>125</v>
      </c>
      <c r="K811">
        <v>2</v>
      </c>
      <c r="L811">
        <v>42230</v>
      </c>
      <c r="M811">
        <v>10</v>
      </c>
      <c r="N811">
        <v>8446</v>
      </c>
      <c r="O811">
        <v>13682.52</v>
      </c>
      <c r="P811">
        <v>156</v>
      </c>
      <c r="Q811">
        <v>89852.52</v>
      </c>
      <c r="R811" t="s">
        <v>83</v>
      </c>
      <c r="S811" t="s">
        <v>63</v>
      </c>
      <c r="T811" t="s">
        <v>76</v>
      </c>
      <c r="U811" t="s">
        <v>77</v>
      </c>
      <c r="V811" t="s">
        <v>57</v>
      </c>
      <c r="W811">
        <v>1</v>
      </c>
      <c r="X811" t="s">
        <v>47</v>
      </c>
      <c r="Y811">
        <v>2</v>
      </c>
      <c r="Z811" t="s">
        <v>39</v>
      </c>
    </row>
    <row r="812" spans="1:26" x14ac:dyDescent="0.35">
      <c r="A812" t="s">
        <v>1432</v>
      </c>
      <c r="B812" s="2">
        <v>45847</v>
      </c>
      <c r="C812" t="s">
        <v>1433</v>
      </c>
      <c r="D812" t="s">
        <v>50</v>
      </c>
      <c r="E812" t="s">
        <v>29</v>
      </c>
      <c r="F812">
        <v>23</v>
      </c>
      <c r="G812" t="s">
        <v>99</v>
      </c>
      <c r="H812" t="s">
        <v>52</v>
      </c>
      <c r="I812" t="s">
        <v>99</v>
      </c>
      <c r="J812" t="s">
        <v>53</v>
      </c>
      <c r="K812">
        <v>2</v>
      </c>
      <c r="L812">
        <v>29934</v>
      </c>
      <c r="M812">
        <v>20</v>
      </c>
      <c r="N812">
        <v>11973.6</v>
      </c>
      <c r="O812">
        <v>8620.99</v>
      </c>
      <c r="P812">
        <v>362</v>
      </c>
      <c r="Q812">
        <v>56877.39</v>
      </c>
      <c r="R812" t="s">
        <v>33</v>
      </c>
      <c r="S812" t="s">
        <v>63</v>
      </c>
      <c r="T812" t="s">
        <v>35</v>
      </c>
      <c r="U812" t="s">
        <v>36</v>
      </c>
      <c r="V812" t="s">
        <v>37</v>
      </c>
      <c r="W812">
        <v>6</v>
      </c>
      <c r="X812" t="s">
        <v>38</v>
      </c>
      <c r="Y812">
        <v>5</v>
      </c>
      <c r="Z812" t="s">
        <v>58</v>
      </c>
    </row>
    <row r="813" spans="1:26" x14ac:dyDescent="0.35">
      <c r="A813" t="s">
        <v>1434</v>
      </c>
      <c r="B813" s="2">
        <v>45817</v>
      </c>
      <c r="C813" t="s">
        <v>259</v>
      </c>
      <c r="D813" t="s">
        <v>111</v>
      </c>
      <c r="E813" t="s">
        <v>29</v>
      </c>
      <c r="F813">
        <v>27</v>
      </c>
      <c r="G813" t="s">
        <v>67</v>
      </c>
      <c r="H813" t="s">
        <v>68</v>
      </c>
      <c r="I813" t="s">
        <v>67</v>
      </c>
      <c r="J813" t="s">
        <v>62</v>
      </c>
      <c r="K813">
        <v>1</v>
      </c>
      <c r="L813">
        <v>28168</v>
      </c>
      <c r="M813">
        <v>10</v>
      </c>
      <c r="N813">
        <v>2816.8</v>
      </c>
      <c r="O813">
        <v>4563.22</v>
      </c>
      <c r="P813">
        <v>158</v>
      </c>
      <c r="Q813">
        <v>30072.42</v>
      </c>
      <c r="R813" t="s">
        <v>33</v>
      </c>
      <c r="S813" t="s">
        <v>63</v>
      </c>
      <c r="T813" t="s">
        <v>95</v>
      </c>
      <c r="U813" t="s">
        <v>96</v>
      </c>
      <c r="V813" t="s">
        <v>57</v>
      </c>
      <c r="W813">
        <v>5</v>
      </c>
      <c r="X813" t="s">
        <v>47</v>
      </c>
      <c r="Y813">
        <v>2</v>
      </c>
      <c r="Z813" t="s">
        <v>47</v>
      </c>
    </row>
    <row r="814" spans="1:26" x14ac:dyDescent="0.35">
      <c r="A814" t="s">
        <v>1435</v>
      </c>
      <c r="B814" s="2">
        <v>45977</v>
      </c>
      <c r="C814" t="s">
        <v>1436</v>
      </c>
      <c r="D814" t="s">
        <v>50</v>
      </c>
      <c r="E814" t="s">
        <v>43</v>
      </c>
      <c r="F814">
        <v>36</v>
      </c>
      <c r="G814" t="s">
        <v>30</v>
      </c>
      <c r="H814" t="s">
        <v>31</v>
      </c>
      <c r="I814" t="s">
        <v>30</v>
      </c>
      <c r="J814" t="s">
        <v>150</v>
      </c>
      <c r="K814">
        <v>4</v>
      </c>
      <c r="L814">
        <v>35314</v>
      </c>
      <c r="M814">
        <v>5</v>
      </c>
      <c r="N814">
        <v>7062.8</v>
      </c>
      <c r="O814">
        <v>24154.78</v>
      </c>
      <c r="P814">
        <v>456</v>
      </c>
      <c r="Q814">
        <v>158803.98000000001</v>
      </c>
      <c r="R814" t="s">
        <v>54</v>
      </c>
      <c r="S814" t="s">
        <v>34</v>
      </c>
      <c r="T814" t="s">
        <v>70</v>
      </c>
      <c r="U814" t="s">
        <v>56</v>
      </c>
      <c r="V814" t="s">
        <v>57</v>
      </c>
      <c r="W814">
        <v>2</v>
      </c>
      <c r="X814" t="s">
        <v>38</v>
      </c>
      <c r="Y814">
        <v>5</v>
      </c>
      <c r="Z814" t="s">
        <v>91</v>
      </c>
    </row>
    <row r="815" spans="1:26" x14ac:dyDescent="0.35">
      <c r="A815" t="s">
        <v>1437</v>
      </c>
      <c r="B815" s="2">
        <v>45949</v>
      </c>
      <c r="C815" t="s">
        <v>160</v>
      </c>
      <c r="D815" t="s">
        <v>50</v>
      </c>
      <c r="E815" t="s">
        <v>43</v>
      </c>
      <c r="F815">
        <v>55</v>
      </c>
      <c r="G815" t="s">
        <v>94</v>
      </c>
      <c r="H815" t="s">
        <v>31</v>
      </c>
      <c r="I815" t="s">
        <v>94</v>
      </c>
      <c r="J815" t="s">
        <v>75</v>
      </c>
      <c r="K815">
        <v>1</v>
      </c>
      <c r="L815">
        <v>27249</v>
      </c>
      <c r="M815">
        <v>20</v>
      </c>
      <c r="N815">
        <v>5449.8</v>
      </c>
      <c r="O815">
        <v>3923.86</v>
      </c>
      <c r="P815">
        <v>475</v>
      </c>
      <c r="Q815">
        <v>26198.06</v>
      </c>
      <c r="R815" t="s">
        <v>33</v>
      </c>
      <c r="S815" t="s">
        <v>63</v>
      </c>
      <c r="T815" t="s">
        <v>103</v>
      </c>
      <c r="U815" t="s">
        <v>103</v>
      </c>
      <c r="V815" t="s">
        <v>57</v>
      </c>
      <c r="W815">
        <v>5</v>
      </c>
      <c r="X815" t="s">
        <v>38</v>
      </c>
      <c r="Y815">
        <v>1</v>
      </c>
      <c r="Z815" t="s">
        <v>39</v>
      </c>
    </row>
    <row r="816" spans="1:26" x14ac:dyDescent="0.35">
      <c r="A816" t="s">
        <v>1438</v>
      </c>
      <c r="B816" s="2">
        <v>45761</v>
      </c>
      <c r="C816" t="s">
        <v>330</v>
      </c>
      <c r="D816" t="s">
        <v>61</v>
      </c>
      <c r="E816" t="s">
        <v>43</v>
      </c>
      <c r="F816">
        <v>29</v>
      </c>
      <c r="G816" t="s">
        <v>51</v>
      </c>
      <c r="H816" t="s">
        <v>52</v>
      </c>
      <c r="I816" t="s">
        <v>51</v>
      </c>
      <c r="J816" t="s">
        <v>150</v>
      </c>
      <c r="K816">
        <v>3</v>
      </c>
      <c r="L816">
        <v>49236</v>
      </c>
      <c r="M816">
        <v>10</v>
      </c>
      <c r="N816">
        <v>14770.8</v>
      </c>
      <c r="O816">
        <v>23928.7</v>
      </c>
      <c r="P816">
        <v>256</v>
      </c>
      <c r="Q816">
        <v>157121.9</v>
      </c>
      <c r="R816" t="s">
        <v>54</v>
      </c>
      <c r="S816" t="s">
        <v>34</v>
      </c>
      <c r="T816" t="s">
        <v>55</v>
      </c>
      <c r="U816" t="s">
        <v>56</v>
      </c>
      <c r="V816" t="s">
        <v>57</v>
      </c>
      <c r="W816">
        <v>3</v>
      </c>
      <c r="X816" t="s">
        <v>38</v>
      </c>
      <c r="Y816">
        <v>3</v>
      </c>
      <c r="Z816" t="s">
        <v>91</v>
      </c>
    </row>
    <row r="817" spans="1:26" x14ac:dyDescent="0.35">
      <c r="A817" t="s">
        <v>1439</v>
      </c>
      <c r="B817" s="2">
        <v>46003</v>
      </c>
      <c r="C817" t="s">
        <v>786</v>
      </c>
      <c r="D817" t="s">
        <v>61</v>
      </c>
      <c r="E817" t="s">
        <v>43</v>
      </c>
      <c r="F817">
        <v>26</v>
      </c>
      <c r="G817" t="s">
        <v>67</v>
      </c>
      <c r="H817" t="s">
        <v>68</v>
      </c>
      <c r="I817" t="s">
        <v>67</v>
      </c>
      <c r="J817" t="s">
        <v>125</v>
      </c>
      <c r="K817">
        <v>1</v>
      </c>
      <c r="L817">
        <v>30859</v>
      </c>
      <c r="M817">
        <v>5</v>
      </c>
      <c r="N817">
        <v>1542.95</v>
      </c>
      <c r="O817">
        <v>5276.89</v>
      </c>
      <c r="P817">
        <v>480</v>
      </c>
      <c r="Q817">
        <v>35072.94</v>
      </c>
      <c r="R817" t="s">
        <v>54</v>
      </c>
      <c r="S817" t="s">
        <v>63</v>
      </c>
      <c r="T817" t="s">
        <v>35</v>
      </c>
      <c r="U817" t="s">
        <v>36</v>
      </c>
      <c r="V817" t="s">
        <v>37</v>
      </c>
      <c r="W817">
        <v>4</v>
      </c>
      <c r="X817" t="s">
        <v>38</v>
      </c>
      <c r="Y817">
        <v>4</v>
      </c>
      <c r="Z817" t="s">
        <v>58</v>
      </c>
    </row>
    <row r="818" spans="1:26" x14ac:dyDescent="0.35">
      <c r="A818" t="s">
        <v>1440</v>
      </c>
      <c r="B818" s="2">
        <v>45825</v>
      </c>
      <c r="C818" t="s">
        <v>921</v>
      </c>
      <c r="D818" t="s">
        <v>89</v>
      </c>
      <c r="E818" t="s">
        <v>43</v>
      </c>
      <c r="F818">
        <v>44</v>
      </c>
      <c r="G818" t="s">
        <v>99</v>
      </c>
      <c r="H818" t="s">
        <v>52</v>
      </c>
      <c r="I818" t="s">
        <v>99</v>
      </c>
      <c r="J818" t="s">
        <v>75</v>
      </c>
      <c r="K818">
        <v>4</v>
      </c>
      <c r="L818">
        <v>37642</v>
      </c>
      <c r="M818">
        <v>15</v>
      </c>
      <c r="N818">
        <v>22585.200000000001</v>
      </c>
      <c r="O818">
        <v>23036.9</v>
      </c>
      <c r="P818">
        <v>32</v>
      </c>
      <c r="Q818">
        <v>151051.70000000001</v>
      </c>
      <c r="R818" t="s">
        <v>45</v>
      </c>
      <c r="S818" t="s">
        <v>34</v>
      </c>
      <c r="T818" t="s">
        <v>70</v>
      </c>
      <c r="U818" t="s">
        <v>56</v>
      </c>
      <c r="V818" t="s">
        <v>57</v>
      </c>
      <c r="W818">
        <v>1</v>
      </c>
      <c r="X818" t="s">
        <v>38</v>
      </c>
      <c r="Y818">
        <v>5</v>
      </c>
      <c r="Z818" t="s">
        <v>39</v>
      </c>
    </row>
    <row r="819" spans="1:26" x14ac:dyDescent="0.35">
      <c r="A819" t="s">
        <v>1441</v>
      </c>
      <c r="B819" s="2">
        <v>45857</v>
      </c>
      <c r="C819" t="s">
        <v>1442</v>
      </c>
      <c r="D819" t="s">
        <v>108</v>
      </c>
      <c r="E819" t="s">
        <v>29</v>
      </c>
      <c r="F819">
        <v>23</v>
      </c>
      <c r="G819" t="s">
        <v>94</v>
      </c>
      <c r="H819" t="s">
        <v>31</v>
      </c>
      <c r="I819" t="s">
        <v>94</v>
      </c>
      <c r="J819" t="s">
        <v>102</v>
      </c>
      <c r="K819">
        <v>5</v>
      </c>
      <c r="L819">
        <v>48628</v>
      </c>
      <c r="M819">
        <v>15</v>
      </c>
      <c r="N819">
        <v>36471</v>
      </c>
      <c r="O819">
        <v>37200.42</v>
      </c>
      <c r="P819">
        <v>224</v>
      </c>
      <c r="Q819">
        <v>244093.42</v>
      </c>
      <c r="R819" t="s">
        <v>54</v>
      </c>
      <c r="S819" t="s">
        <v>34</v>
      </c>
      <c r="T819" t="s">
        <v>55</v>
      </c>
      <c r="U819" t="s">
        <v>56</v>
      </c>
      <c r="V819" t="s">
        <v>57</v>
      </c>
      <c r="W819">
        <v>9</v>
      </c>
      <c r="X819" t="s">
        <v>47</v>
      </c>
      <c r="Y819">
        <v>2</v>
      </c>
      <c r="Z819" t="s">
        <v>39</v>
      </c>
    </row>
    <row r="820" spans="1:26" x14ac:dyDescent="0.35">
      <c r="A820" t="s">
        <v>1443</v>
      </c>
      <c r="B820" s="2">
        <v>45786</v>
      </c>
      <c r="C820" t="s">
        <v>425</v>
      </c>
      <c r="D820" t="s">
        <v>111</v>
      </c>
      <c r="E820" t="s">
        <v>29</v>
      </c>
      <c r="F820">
        <v>49</v>
      </c>
      <c r="G820" t="s">
        <v>139</v>
      </c>
      <c r="H820" t="s">
        <v>31</v>
      </c>
      <c r="I820" t="s">
        <v>139</v>
      </c>
      <c r="J820" t="s">
        <v>32</v>
      </c>
      <c r="K820">
        <v>5</v>
      </c>
      <c r="L820">
        <v>16368</v>
      </c>
      <c r="M820">
        <v>15</v>
      </c>
      <c r="N820">
        <v>12276</v>
      </c>
      <c r="O820">
        <v>12521.52</v>
      </c>
      <c r="P820">
        <v>443</v>
      </c>
      <c r="Q820">
        <v>82528.52</v>
      </c>
      <c r="R820" t="s">
        <v>45</v>
      </c>
      <c r="S820" t="s">
        <v>63</v>
      </c>
      <c r="T820" t="s">
        <v>70</v>
      </c>
      <c r="U820" t="s">
        <v>56</v>
      </c>
      <c r="V820" t="s">
        <v>57</v>
      </c>
      <c r="W820">
        <v>8</v>
      </c>
      <c r="X820" t="s">
        <v>47</v>
      </c>
      <c r="Y820">
        <v>2</v>
      </c>
      <c r="Z820" t="s">
        <v>47</v>
      </c>
    </row>
    <row r="821" spans="1:26" x14ac:dyDescent="0.35">
      <c r="A821" t="s">
        <v>1444</v>
      </c>
      <c r="B821" s="2">
        <v>45913</v>
      </c>
      <c r="C821" t="s">
        <v>1180</v>
      </c>
      <c r="D821" t="s">
        <v>28</v>
      </c>
      <c r="E821" t="s">
        <v>29</v>
      </c>
      <c r="F821">
        <v>37</v>
      </c>
      <c r="G821" t="s">
        <v>44</v>
      </c>
      <c r="H821" t="s">
        <v>31</v>
      </c>
      <c r="I821" t="s">
        <v>44</v>
      </c>
      <c r="J821" t="s">
        <v>112</v>
      </c>
      <c r="K821">
        <v>2</v>
      </c>
      <c r="L821">
        <v>31757</v>
      </c>
      <c r="M821">
        <v>0</v>
      </c>
      <c r="N821">
        <v>0</v>
      </c>
      <c r="O821">
        <v>11432.52</v>
      </c>
      <c r="P821">
        <v>191</v>
      </c>
      <c r="Q821">
        <v>75137.52</v>
      </c>
      <c r="R821" t="s">
        <v>45</v>
      </c>
      <c r="S821" t="s">
        <v>34</v>
      </c>
      <c r="T821" t="s">
        <v>55</v>
      </c>
      <c r="U821" t="s">
        <v>56</v>
      </c>
      <c r="V821" t="s">
        <v>57</v>
      </c>
      <c r="W821">
        <v>3</v>
      </c>
      <c r="X821" t="s">
        <v>38</v>
      </c>
      <c r="Y821">
        <v>3</v>
      </c>
      <c r="Z821" t="s">
        <v>47</v>
      </c>
    </row>
    <row r="822" spans="1:26" x14ac:dyDescent="0.35">
      <c r="A822" t="s">
        <v>1445</v>
      </c>
      <c r="B822" s="2">
        <v>45853</v>
      </c>
      <c r="C822" t="s">
        <v>1446</v>
      </c>
      <c r="D822" t="s">
        <v>73</v>
      </c>
      <c r="E822" t="s">
        <v>43</v>
      </c>
      <c r="F822">
        <v>29</v>
      </c>
      <c r="G822" t="s">
        <v>90</v>
      </c>
      <c r="H822" t="s">
        <v>31</v>
      </c>
      <c r="I822" t="s">
        <v>90</v>
      </c>
      <c r="J822" t="s">
        <v>75</v>
      </c>
      <c r="K822">
        <v>4</v>
      </c>
      <c r="L822">
        <v>37757</v>
      </c>
      <c r="M822">
        <v>10</v>
      </c>
      <c r="N822">
        <v>15102.8</v>
      </c>
      <c r="O822">
        <v>24466.54</v>
      </c>
      <c r="P822">
        <v>430</v>
      </c>
      <c r="Q822">
        <v>160821.74</v>
      </c>
      <c r="R822" t="s">
        <v>83</v>
      </c>
      <c r="S822" t="s">
        <v>63</v>
      </c>
      <c r="T822" t="s">
        <v>70</v>
      </c>
      <c r="U822" t="s">
        <v>56</v>
      </c>
      <c r="V822" t="s">
        <v>57</v>
      </c>
      <c r="W822">
        <v>3</v>
      </c>
      <c r="X822" t="s">
        <v>47</v>
      </c>
      <c r="Y822">
        <v>4</v>
      </c>
      <c r="Z822" t="s">
        <v>47</v>
      </c>
    </row>
    <row r="823" spans="1:26" x14ac:dyDescent="0.35">
      <c r="A823" t="s">
        <v>1447</v>
      </c>
      <c r="B823" s="2">
        <v>46020</v>
      </c>
      <c r="C823" t="s">
        <v>213</v>
      </c>
      <c r="D823" t="s">
        <v>50</v>
      </c>
      <c r="E823" t="s">
        <v>43</v>
      </c>
      <c r="F823">
        <v>55</v>
      </c>
      <c r="G823" t="s">
        <v>139</v>
      </c>
      <c r="H823" t="s">
        <v>31</v>
      </c>
      <c r="I823" t="s">
        <v>139</v>
      </c>
      <c r="J823" t="s">
        <v>150</v>
      </c>
      <c r="K823">
        <v>2</v>
      </c>
      <c r="L823">
        <v>42743</v>
      </c>
      <c r="M823">
        <v>5</v>
      </c>
      <c r="N823">
        <v>4274.3</v>
      </c>
      <c r="O823">
        <v>14618.11</v>
      </c>
      <c r="P823">
        <v>473</v>
      </c>
      <c r="Q823">
        <v>96302.81</v>
      </c>
      <c r="R823" t="s">
        <v>54</v>
      </c>
      <c r="S823" t="s">
        <v>63</v>
      </c>
      <c r="T823" t="s">
        <v>70</v>
      </c>
      <c r="U823" t="s">
        <v>56</v>
      </c>
      <c r="V823" t="s">
        <v>57</v>
      </c>
      <c r="W823">
        <v>9</v>
      </c>
      <c r="X823" t="s">
        <v>47</v>
      </c>
      <c r="Y823">
        <v>4</v>
      </c>
      <c r="Z823" t="s">
        <v>91</v>
      </c>
    </row>
    <row r="824" spans="1:26" x14ac:dyDescent="0.35">
      <c r="A824" t="s">
        <v>1448</v>
      </c>
      <c r="B824" s="2">
        <v>45849</v>
      </c>
      <c r="C824" t="s">
        <v>656</v>
      </c>
      <c r="D824" t="s">
        <v>61</v>
      </c>
      <c r="E824" t="s">
        <v>29</v>
      </c>
      <c r="F824">
        <v>58</v>
      </c>
      <c r="G824" t="s">
        <v>74</v>
      </c>
      <c r="H824" t="s">
        <v>31</v>
      </c>
      <c r="I824" t="s">
        <v>74</v>
      </c>
      <c r="J824" t="s">
        <v>102</v>
      </c>
      <c r="K824">
        <v>3</v>
      </c>
      <c r="L824">
        <v>20225</v>
      </c>
      <c r="M824">
        <v>10</v>
      </c>
      <c r="N824">
        <v>6067.5</v>
      </c>
      <c r="O824">
        <v>9829.35</v>
      </c>
      <c r="P824">
        <v>463</v>
      </c>
      <c r="Q824">
        <v>64899.85</v>
      </c>
      <c r="R824" t="s">
        <v>45</v>
      </c>
      <c r="S824" t="s">
        <v>63</v>
      </c>
      <c r="T824" t="s">
        <v>70</v>
      </c>
      <c r="U824" t="s">
        <v>56</v>
      </c>
      <c r="V824" t="s">
        <v>57</v>
      </c>
      <c r="W824">
        <v>9</v>
      </c>
      <c r="X824" t="s">
        <v>47</v>
      </c>
      <c r="Y824">
        <v>1</v>
      </c>
      <c r="Z824" t="s">
        <v>58</v>
      </c>
    </row>
    <row r="825" spans="1:26" x14ac:dyDescent="0.35">
      <c r="A825" t="s">
        <v>1449</v>
      </c>
      <c r="B825" s="2">
        <v>46063</v>
      </c>
      <c r="C825" t="s">
        <v>777</v>
      </c>
      <c r="D825" t="s">
        <v>28</v>
      </c>
      <c r="E825" t="s">
        <v>43</v>
      </c>
      <c r="F825">
        <v>49</v>
      </c>
      <c r="G825" t="s">
        <v>51</v>
      </c>
      <c r="H825" t="s">
        <v>52</v>
      </c>
      <c r="I825" t="s">
        <v>51</v>
      </c>
      <c r="J825" t="s">
        <v>112</v>
      </c>
      <c r="K825">
        <v>2</v>
      </c>
      <c r="L825">
        <v>8375</v>
      </c>
      <c r="M825">
        <v>15</v>
      </c>
      <c r="N825">
        <v>2512.5</v>
      </c>
      <c r="O825">
        <v>2562.75</v>
      </c>
      <c r="P825">
        <v>470</v>
      </c>
      <c r="Q825">
        <v>17270.25</v>
      </c>
      <c r="R825" t="s">
        <v>45</v>
      </c>
      <c r="S825" t="s">
        <v>34</v>
      </c>
      <c r="T825" t="s">
        <v>84</v>
      </c>
      <c r="U825" t="s">
        <v>85</v>
      </c>
      <c r="V825" t="s">
        <v>86</v>
      </c>
      <c r="W825">
        <v>1</v>
      </c>
      <c r="X825" t="s">
        <v>38</v>
      </c>
      <c r="Y825">
        <v>3</v>
      </c>
      <c r="Z825" t="s">
        <v>91</v>
      </c>
    </row>
    <row r="826" spans="1:26" x14ac:dyDescent="0.35">
      <c r="A826" t="s">
        <v>1450</v>
      </c>
      <c r="B826" s="2">
        <v>45803</v>
      </c>
      <c r="C826" t="s">
        <v>1451</v>
      </c>
      <c r="D826" t="s">
        <v>73</v>
      </c>
      <c r="E826" t="s">
        <v>43</v>
      </c>
      <c r="F826">
        <v>58</v>
      </c>
      <c r="G826" t="s">
        <v>90</v>
      </c>
      <c r="H826" t="s">
        <v>31</v>
      </c>
      <c r="I826" t="s">
        <v>90</v>
      </c>
      <c r="J826" t="s">
        <v>53</v>
      </c>
      <c r="K826">
        <v>1</v>
      </c>
      <c r="L826">
        <v>5347</v>
      </c>
      <c r="M826">
        <v>10</v>
      </c>
      <c r="N826">
        <v>534.70000000000005</v>
      </c>
      <c r="O826">
        <v>866.21</v>
      </c>
      <c r="P826">
        <v>428</v>
      </c>
      <c r="Q826">
        <v>6106.51</v>
      </c>
      <c r="R826" t="s">
        <v>83</v>
      </c>
      <c r="S826" t="s">
        <v>63</v>
      </c>
      <c r="T826" t="s">
        <v>95</v>
      </c>
      <c r="U826" t="s">
        <v>96</v>
      </c>
      <c r="V826" t="s">
        <v>57</v>
      </c>
      <c r="W826">
        <v>2</v>
      </c>
      <c r="X826" t="s">
        <v>38</v>
      </c>
      <c r="Y826">
        <v>4</v>
      </c>
      <c r="Z826" t="s">
        <v>91</v>
      </c>
    </row>
    <row r="827" spans="1:26" x14ac:dyDescent="0.35">
      <c r="A827" t="s">
        <v>1452</v>
      </c>
      <c r="B827" s="2">
        <v>46092</v>
      </c>
      <c r="C827" t="s">
        <v>1453</v>
      </c>
      <c r="D827" t="s">
        <v>73</v>
      </c>
      <c r="E827" t="s">
        <v>43</v>
      </c>
      <c r="F827">
        <v>19</v>
      </c>
      <c r="G827" t="s">
        <v>99</v>
      </c>
      <c r="H827" t="s">
        <v>52</v>
      </c>
      <c r="I827" t="s">
        <v>99</v>
      </c>
      <c r="J827" t="s">
        <v>102</v>
      </c>
      <c r="K827">
        <v>2</v>
      </c>
      <c r="L827">
        <v>24967</v>
      </c>
      <c r="M827">
        <v>10</v>
      </c>
      <c r="N827">
        <v>4993.3999999999996</v>
      </c>
      <c r="O827">
        <v>8089.31</v>
      </c>
      <c r="P827">
        <v>104</v>
      </c>
      <c r="Q827">
        <v>53133.91</v>
      </c>
      <c r="R827" t="s">
        <v>54</v>
      </c>
      <c r="S827" t="s">
        <v>34</v>
      </c>
      <c r="T827" t="s">
        <v>76</v>
      </c>
      <c r="U827" t="s">
        <v>77</v>
      </c>
      <c r="V827" t="s">
        <v>57</v>
      </c>
      <c r="W827">
        <v>1</v>
      </c>
      <c r="X827" t="s">
        <v>38</v>
      </c>
      <c r="Y827">
        <v>4</v>
      </c>
      <c r="Z827" t="s">
        <v>58</v>
      </c>
    </row>
    <row r="828" spans="1:26" x14ac:dyDescent="0.35">
      <c r="A828" t="s">
        <v>1454</v>
      </c>
      <c r="B828" s="2">
        <v>46043</v>
      </c>
      <c r="C828" t="s">
        <v>874</v>
      </c>
      <c r="D828" t="s">
        <v>80</v>
      </c>
      <c r="E828" t="s">
        <v>43</v>
      </c>
      <c r="F828">
        <v>38</v>
      </c>
      <c r="G828" t="s">
        <v>51</v>
      </c>
      <c r="H828" t="s">
        <v>52</v>
      </c>
      <c r="I828" t="s">
        <v>51</v>
      </c>
      <c r="J828" t="s">
        <v>53</v>
      </c>
      <c r="K828">
        <v>4</v>
      </c>
      <c r="L828">
        <v>33363</v>
      </c>
      <c r="M828">
        <v>0</v>
      </c>
      <c r="N828">
        <v>0</v>
      </c>
      <c r="O828">
        <v>24021.360000000001</v>
      </c>
      <c r="P828">
        <v>353</v>
      </c>
      <c r="Q828">
        <v>157826.35999999999</v>
      </c>
      <c r="R828" t="s">
        <v>83</v>
      </c>
      <c r="S828" t="s">
        <v>63</v>
      </c>
      <c r="T828" t="s">
        <v>70</v>
      </c>
      <c r="U828" t="s">
        <v>56</v>
      </c>
      <c r="V828" t="s">
        <v>57</v>
      </c>
      <c r="W828">
        <v>1</v>
      </c>
      <c r="X828" t="s">
        <v>38</v>
      </c>
      <c r="Y828">
        <v>2</v>
      </c>
      <c r="Z828" t="s">
        <v>91</v>
      </c>
    </row>
    <row r="829" spans="1:26" x14ac:dyDescent="0.35">
      <c r="A829" t="s">
        <v>1455</v>
      </c>
      <c r="B829" s="2">
        <v>45887</v>
      </c>
      <c r="C829" t="s">
        <v>131</v>
      </c>
      <c r="D829" t="s">
        <v>42</v>
      </c>
      <c r="E829" t="s">
        <v>43</v>
      </c>
      <c r="F829">
        <v>38</v>
      </c>
      <c r="G829" t="s">
        <v>51</v>
      </c>
      <c r="H829" t="s">
        <v>52</v>
      </c>
      <c r="I829" t="s">
        <v>51</v>
      </c>
      <c r="J829" t="s">
        <v>201</v>
      </c>
      <c r="K829">
        <v>3</v>
      </c>
      <c r="L829">
        <v>11118</v>
      </c>
      <c r="M829">
        <v>15</v>
      </c>
      <c r="N829">
        <v>5003.1000000000004</v>
      </c>
      <c r="O829">
        <v>5103.16</v>
      </c>
      <c r="P829">
        <v>443</v>
      </c>
      <c r="Q829">
        <v>33897.06</v>
      </c>
      <c r="R829" t="s">
        <v>83</v>
      </c>
      <c r="S829" t="s">
        <v>63</v>
      </c>
      <c r="T829" t="s">
        <v>84</v>
      </c>
      <c r="U829" t="s">
        <v>85</v>
      </c>
      <c r="V829" t="s">
        <v>86</v>
      </c>
      <c r="W829">
        <v>8</v>
      </c>
      <c r="X829" t="s">
        <v>38</v>
      </c>
      <c r="Y829">
        <v>3</v>
      </c>
      <c r="Z829" t="s">
        <v>91</v>
      </c>
    </row>
    <row r="830" spans="1:26" x14ac:dyDescent="0.35">
      <c r="A830" t="s">
        <v>1456</v>
      </c>
      <c r="B830" s="2">
        <v>45763</v>
      </c>
      <c r="C830" t="s">
        <v>1457</v>
      </c>
      <c r="D830" t="s">
        <v>66</v>
      </c>
      <c r="E830" t="s">
        <v>43</v>
      </c>
      <c r="F830">
        <v>59</v>
      </c>
      <c r="G830" t="s">
        <v>99</v>
      </c>
      <c r="H830" t="s">
        <v>52</v>
      </c>
      <c r="I830" t="s">
        <v>99</v>
      </c>
      <c r="J830" t="s">
        <v>32</v>
      </c>
      <c r="K830">
        <v>1</v>
      </c>
      <c r="L830">
        <v>34518</v>
      </c>
      <c r="M830">
        <v>0</v>
      </c>
      <c r="N830">
        <v>0</v>
      </c>
      <c r="O830">
        <v>6213.24</v>
      </c>
      <c r="P830">
        <v>91</v>
      </c>
      <c r="Q830">
        <v>40822.239999999998</v>
      </c>
      <c r="R830" t="s">
        <v>54</v>
      </c>
      <c r="S830" t="s">
        <v>63</v>
      </c>
      <c r="T830" t="s">
        <v>76</v>
      </c>
      <c r="U830" t="s">
        <v>77</v>
      </c>
      <c r="V830" t="s">
        <v>57</v>
      </c>
      <c r="W830">
        <v>8</v>
      </c>
      <c r="X830" t="s">
        <v>47</v>
      </c>
      <c r="Y830">
        <v>5</v>
      </c>
      <c r="Z830" t="s">
        <v>91</v>
      </c>
    </row>
    <row r="831" spans="1:26" x14ac:dyDescent="0.35">
      <c r="A831" t="s">
        <v>1458</v>
      </c>
      <c r="B831" s="2">
        <v>45942</v>
      </c>
      <c r="C831" t="s">
        <v>231</v>
      </c>
      <c r="D831" t="s">
        <v>111</v>
      </c>
      <c r="E831" t="s">
        <v>29</v>
      </c>
      <c r="F831">
        <v>56</v>
      </c>
      <c r="G831" t="s">
        <v>30</v>
      </c>
      <c r="H831" t="s">
        <v>31</v>
      </c>
      <c r="I831" t="s">
        <v>30</v>
      </c>
      <c r="J831" t="s">
        <v>53</v>
      </c>
      <c r="K831">
        <v>3</v>
      </c>
      <c r="L831">
        <v>30273</v>
      </c>
      <c r="M831">
        <v>10</v>
      </c>
      <c r="N831">
        <v>9081.9</v>
      </c>
      <c r="O831">
        <v>14712.68</v>
      </c>
      <c r="P831">
        <v>294</v>
      </c>
      <c r="Q831">
        <v>96743.78</v>
      </c>
      <c r="R831" t="s">
        <v>33</v>
      </c>
      <c r="S831" t="s">
        <v>63</v>
      </c>
      <c r="T831" t="s">
        <v>46</v>
      </c>
      <c r="U831" t="s">
        <v>36</v>
      </c>
      <c r="V831" t="s">
        <v>37</v>
      </c>
      <c r="W831">
        <v>8</v>
      </c>
      <c r="X831" t="s">
        <v>47</v>
      </c>
      <c r="Y831">
        <v>5</v>
      </c>
      <c r="Z831" t="s">
        <v>47</v>
      </c>
    </row>
    <row r="832" spans="1:26" x14ac:dyDescent="0.35">
      <c r="A832" t="s">
        <v>1459</v>
      </c>
      <c r="B832" s="2">
        <v>46049</v>
      </c>
      <c r="C832" t="s">
        <v>711</v>
      </c>
      <c r="D832" t="s">
        <v>73</v>
      </c>
      <c r="E832" t="s">
        <v>29</v>
      </c>
      <c r="F832">
        <v>42</v>
      </c>
      <c r="G832" t="s">
        <v>74</v>
      </c>
      <c r="H832" t="s">
        <v>31</v>
      </c>
      <c r="I832" t="s">
        <v>74</v>
      </c>
      <c r="J832" t="s">
        <v>112</v>
      </c>
      <c r="K832">
        <v>2</v>
      </c>
      <c r="L832">
        <v>11342</v>
      </c>
      <c r="M832">
        <v>10</v>
      </c>
      <c r="N832">
        <v>2268.4</v>
      </c>
      <c r="O832">
        <v>3674.81</v>
      </c>
      <c r="P832">
        <v>459</v>
      </c>
      <c r="Q832">
        <v>24549.41</v>
      </c>
      <c r="R832" t="s">
        <v>33</v>
      </c>
      <c r="S832" t="s">
        <v>34</v>
      </c>
      <c r="T832" t="s">
        <v>95</v>
      </c>
      <c r="U832" t="s">
        <v>96</v>
      </c>
      <c r="V832" t="s">
        <v>57</v>
      </c>
      <c r="W832">
        <v>7</v>
      </c>
      <c r="X832" t="s">
        <v>38</v>
      </c>
      <c r="Y832">
        <v>1</v>
      </c>
      <c r="Z832" t="s">
        <v>58</v>
      </c>
    </row>
    <row r="833" spans="1:26" x14ac:dyDescent="0.35">
      <c r="A833" t="s">
        <v>1460</v>
      </c>
      <c r="B833" s="2">
        <v>45892</v>
      </c>
      <c r="C833" t="s">
        <v>881</v>
      </c>
      <c r="D833" t="s">
        <v>50</v>
      </c>
      <c r="E833" t="s">
        <v>43</v>
      </c>
      <c r="F833">
        <v>58</v>
      </c>
      <c r="G833" t="s">
        <v>94</v>
      </c>
      <c r="H833" t="s">
        <v>31</v>
      </c>
      <c r="I833" t="s">
        <v>94</v>
      </c>
      <c r="J833" t="s">
        <v>75</v>
      </c>
      <c r="K833">
        <v>1</v>
      </c>
      <c r="L833">
        <v>48064</v>
      </c>
      <c r="M833">
        <v>20</v>
      </c>
      <c r="N833">
        <v>9612.7999999999993</v>
      </c>
      <c r="O833">
        <v>6921.22</v>
      </c>
      <c r="P833">
        <v>115</v>
      </c>
      <c r="Q833">
        <v>45487.42</v>
      </c>
      <c r="R833" t="s">
        <v>33</v>
      </c>
      <c r="S833" t="s">
        <v>34</v>
      </c>
      <c r="T833" t="s">
        <v>103</v>
      </c>
      <c r="U833" t="s">
        <v>103</v>
      </c>
      <c r="V833" t="s">
        <v>57</v>
      </c>
      <c r="W833">
        <v>1</v>
      </c>
      <c r="X833" t="s">
        <v>47</v>
      </c>
      <c r="Y833">
        <v>3</v>
      </c>
      <c r="Z833" t="s">
        <v>39</v>
      </c>
    </row>
    <row r="834" spans="1:26" x14ac:dyDescent="0.35">
      <c r="A834" t="s">
        <v>1461</v>
      </c>
      <c r="B834" s="2">
        <v>46014</v>
      </c>
      <c r="C834" t="s">
        <v>127</v>
      </c>
      <c r="D834" t="s">
        <v>89</v>
      </c>
      <c r="E834" t="s">
        <v>43</v>
      </c>
      <c r="F834">
        <v>35</v>
      </c>
      <c r="G834" t="s">
        <v>90</v>
      </c>
      <c r="H834" t="s">
        <v>31</v>
      </c>
      <c r="I834" t="s">
        <v>90</v>
      </c>
      <c r="J834" t="s">
        <v>201</v>
      </c>
      <c r="K834">
        <v>5</v>
      </c>
      <c r="L834">
        <v>32836</v>
      </c>
      <c r="M834">
        <v>15</v>
      </c>
      <c r="N834">
        <v>24627</v>
      </c>
      <c r="O834">
        <v>25119.54</v>
      </c>
      <c r="P834">
        <v>464</v>
      </c>
      <c r="Q834">
        <v>165136.54</v>
      </c>
      <c r="R834" t="s">
        <v>33</v>
      </c>
      <c r="S834" t="s">
        <v>63</v>
      </c>
      <c r="T834" t="s">
        <v>35</v>
      </c>
      <c r="U834" t="s">
        <v>36</v>
      </c>
      <c r="V834" t="s">
        <v>37</v>
      </c>
      <c r="W834">
        <v>3</v>
      </c>
      <c r="X834" t="s">
        <v>38</v>
      </c>
      <c r="Y834">
        <v>2</v>
      </c>
      <c r="Z834" t="s">
        <v>47</v>
      </c>
    </row>
    <row r="835" spans="1:26" x14ac:dyDescent="0.35">
      <c r="A835" t="s">
        <v>1462</v>
      </c>
      <c r="B835" s="2">
        <v>46094</v>
      </c>
      <c r="C835" t="s">
        <v>523</v>
      </c>
      <c r="D835" t="s">
        <v>73</v>
      </c>
      <c r="E835" t="s">
        <v>43</v>
      </c>
      <c r="F835">
        <v>40</v>
      </c>
      <c r="G835" t="s">
        <v>44</v>
      </c>
      <c r="H835" t="s">
        <v>31</v>
      </c>
      <c r="I835" t="s">
        <v>44</v>
      </c>
      <c r="J835" t="s">
        <v>53</v>
      </c>
      <c r="K835">
        <v>5</v>
      </c>
      <c r="L835">
        <v>43163</v>
      </c>
      <c r="M835">
        <v>10</v>
      </c>
      <c r="N835">
        <v>21581.5</v>
      </c>
      <c r="O835">
        <v>34962.03</v>
      </c>
      <c r="P835">
        <v>202</v>
      </c>
      <c r="Q835">
        <v>229397.53</v>
      </c>
      <c r="R835" t="s">
        <v>54</v>
      </c>
      <c r="S835" t="s">
        <v>63</v>
      </c>
      <c r="T835" t="s">
        <v>46</v>
      </c>
      <c r="U835" t="s">
        <v>36</v>
      </c>
      <c r="V835" t="s">
        <v>37</v>
      </c>
      <c r="W835">
        <v>1</v>
      </c>
      <c r="X835" t="s">
        <v>38</v>
      </c>
      <c r="Y835">
        <v>5</v>
      </c>
      <c r="Z835" t="s">
        <v>91</v>
      </c>
    </row>
    <row r="836" spans="1:26" x14ac:dyDescent="0.35">
      <c r="A836" t="s">
        <v>1463</v>
      </c>
      <c r="B836" s="2">
        <v>45792</v>
      </c>
      <c r="C836" t="s">
        <v>1464</v>
      </c>
      <c r="D836" t="s">
        <v>108</v>
      </c>
      <c r="E836" t="s">
        <v>29</v>
      </c>
      <c r="F836">
        <v>29</v>
      </c>
      <c r="G836" t="s">
        <v>94</v>
      </c>
      <c r="H836" t="s">
        <v>31</v>
      </c>
      <c r="I836" t="s">
        <v>94</v>
      </c>
      <c r="J836" t="s">
        <v>75</v>
      </c>
      <c r="K836">
        <v>1</v>
      </c>
      <c r="L836">
        <v>31573</v>
      </c>
      <c r="M836">
        <v>10</v>
      </c>
      <c r="N836">
        <v>3157.3</v>
      </c>
      <c r="O836">
        <v>5114.83</v>
      </c>
      <c r="P836">
        <v>152</v>
      </c>
      <c r="Q836">
        <v>33682.53</v>
      </c>
      <c r="R836" t="s">
        <v>54</v>
      </c>
      <c r="S836" t="s">
        <v>34</v>
      </c>
      <c r="T836" t="s">
        <v>55</v>
      </c>
      <c r="U836" t="s">
        <v>56</v>
      </c>
      <c r="V836" t="s">
        <v>57</v>
      </c>
      <c r="W836">
        <v>4</v>
      </c>
      <c r="X836" t="s">
        <v>47</v>
      </c>
      <c r="Y836">
        <v>1</v>
      </c>
      <c r="Z836" t="s">
        <v>39</v>
      </c>
    </row>
    <row r="837" spans="1:26" x14ac:dyDescent="0.35">
      <c r="A837" t="s">
        <v>1465</v>
      </c>
      <c r="B837" s="2">
        <v>45956</v>
      </c>
      <c r="C837" t="s">
        <v>1466</v>
      </c>
      <c r="D837" t="s">
        <v>89</v>
      </c>
      <c r="E837" t="s">
        <v>43</v>
      </c>
      <c r="F837">
        <v>29</v>
      </c>
      <c r="G837" t="s">
        <v>67</v>
      </c>
      <c r="H837" t="s">
        <v>68</v>
      </c>
      <c r="I837" t="s">
        <v>67</v>
      </c>
      <c r="J837" t="s">
        <v>150</v>
      </c>
      <c r="K837">
        <v>1</v>
      </c>
      <c r="L837">
        <v>48245</v>
      </c>
      <c r="M837">
        <v>20</v>
      </c>
      <c r="N837">
        <v>9649</v>
      </c>
      <c r="O837">
        <v>6947.28</v>
      </c>
      <c r="P837">
        <v>5</v>
      </c>
      <c r="Q837">
        <v>45548.28</v>
      </c>
      <c r="R837" t="s">
        <v>45</v>
      </c>
      <c r="S837" t="s">
        <v>34</v>
      </c>
      <c r="T837" t="s">
        <v>70</v>
      </c>
      <c r="U837" t="s">
        <v>56</v>
      </c>
      <c r="V837" t="s">
        <v>57</v>
      </c>
      <c r="W837">
        <v>6</v>
      </c>
      <c r="X837" t="s">
        <v>38</v>
      </c>
      <c r="Y837">
        <v>3</v>
      </c>
      <c r="Z837" t="s">
        <v>91</v>
      </c>
    </row>
    <row r="838" spans="1:26" x14ac:dyDescent="0.35">
      <c r="A838" t="s">
        <v>1467</v>
      </c>
      <c r="B838" s="2">
        <v>45968</v>
      </c>
      <c r="C838" t="s">
        <v>934</v>
      </c>
      <c r="D838" t="s">
        <v>66</v>
      </c>
      <c r="E838" t="s">
        <v>43</v>
      </c>
      <c r="F838">
        <v>27</v>
      </c>
      <c r="G838" t="s">
        <v>134</v>
      </c>
      <c r="H838" t="s">
        <v>31</v>
      </c>
      <c r="I838" t="s">
        <v>134</v>
      </c>
      <c r="J838" t="s">
        <v>69</v>
      </c>
      <c r="K838">
        <v>4</v>
      </c>
      <c r="L838">
        <v>47145</v>
      </c>
      <c r="M838">
        <v>20</v>
      </c>
      <c r="N838">
        <v>37716</v>
      </c>
      <c r="O838">
        <v>27155.52</v>
      </c>
      <c r="P838">
        <v>457</v>
      </c>
      <c r="Q838">
        <v>178476.52</v>
      </c>
      <c r="R838" t="s">
        <v>54</v>
      </c>
      <c r="S838" t="s">
        <v>63</v>
      </c>
      <c r="T838" t="s">
        <v>103</v>
      </c>
      <c r="U838" t="s">
        <v>103</v>
      </c>
      <c r="V838" t="s">
        <v>57</v>
      </c>
      <c r="W838">
        <v>1</v>
      </c>
      <c r="X838" t="s">
        <v>47</v>
      </c>
      <c r="Y838">
        <v>5</v>
      </c>
      <c r="Z838" t="s">
        <v>47</v>
      </c>
    </row>
    <row r="839" spans="1:26" x14ac:dyDescent="0.35">
      <c r="A839" t="s">
        <v>1468</v>
      </c>
      <c r="B839" s="2">
        <v>45982</v>
      </c>
      <c r="C839" t="s">
        <v>623</v>
      </c>
      <c r="D839" t="s">
        <v>66</v>
      </c>
      <c r="E839" t="s">
        <v>43</v>
      </c>
      <c r="F839">
        <v>56</v>
      </c>
      <c r="G839" t="s">
        <v>51</v>
      </c>
      <c r="H839" t="s">
        <v>52</v>
      </c>
      <c r="I839" t="s">
        <v>51</v>
      </c>
      <c r="J839" t="s">
        <v>125</v>
      </c>
      <c r="K839">
        <v>5</v>
      </c>
      <c r="L839">
        <v>25380</v>
      </c>
      <c r="M839">
        <v>0</v>
      </c>
      <c r="N839">
        <v>0</v>
      </c>
      <c r="O839">
        <v>22842</v>
      </c>
      <c r="P839">
        <v>309</v>
      </c>
      <c r="Q839">
        <v>150051</v>
      </c>
      <c r="R839" t="s">
        <v>45</v>
      </c>
      <c r="S839" t="s">
        <v>34</v>
      </c>
      <c r="T839" t="s">
        <v>46</v>
      </c>
      <c r="U839" t="s">
        <v>36</v>
      </c>
      <c r="V839" t="s">
        <v>37</v>
      </c>
      <c r="W839">
        <v>1</v>
      </c>
      <c r="X839" t="s">
        <v>47</v>
      </c>
      <c r="Y839">
        <v>2</v>
      </c>
      <c r="Z839" t="s">
        <v>58</v>
      </c>
    </row>
    <row r="840" spans="1:26" x14ac:dyDescent="0.35">
      <c r="A840" t="s">
        <v>1469</v>
      </c>
      <c r="B840" s="2">
        <v>45911</v>
      </c>
      <c r="C840" t="s">
        <v>965</v>
      </c>
      <c r="D840" t="s">
        <v>28</v>
      </c>
      <c r="E840" t="s">
        <v>29</v>
      </c>
      <c r="F840">
        <v>22</v>
      </c>
      <c r="G840" t="s">
        <v>134</v>
      </c>
      <c r="H840" t="s">
        <v>31</v>
      </c>
      <c r="I840" t="s">
        <v>134</v>
      </c>
      <c r="J840" t="s">
        <v>32</v>
      </c>
      <c r="K840">
        <v>1</v>
      </c>
      <c r="L840">
        <v>40566</v>
      </c>
      <c r="M840">
        <v>10</v>
      </c>
      <c r="N840">
        <v>4056.6</v>
      </c>
      <c r="O840">
        <v>6571.69</v>
      </c>
      <c r="P840">
        <v>112</v>
      </c>
      <c r="Q840">
        <v>43193.09</v>
      </c>
      <c r="R840" t="s">
        <v>45</v>
      </c>
      <c r="S840" t="s">
        <v>63</v>
      </c>
      <c r="T840" t="s">
        <v>55</v>
      </c>
      <c r="U840" t="s">
        <v>56</v>
      </c>
      <c r="V840" t="s">
        <v>57</v>
      </c>
      <c r="W840">
        <v>8</v>
      </c>
      <c r="X840" t="s">
        <v>47</v>
      </c>
      <c r="Y840">
        <v>2</v>
      </c>
      <c r="Z840" t="s">
        <v>47</v>
      </c>
    </row>
    <row r="841" spans="1:26" x14ac:dyDescent="0.35">
      <c r="A841" t="s">
        <v>1470</v>
      </c>
      <c r="B841" s="2">
        <v>45969</v>
      </c>
      <c r="C841" t="s">
        <v>414</v>
      </c>
      <c r="D841" t="s">
        <v>66</v>
      </c>
      <c r="E841" t="s">
        <v>43</v>
      </c>
      <c r="F841">
        <v>37</v>
      </c>
      <c r="G841" t="s">
        <v>30</v>
      </c>
      <c r="H841" t="s">
        <v>31</v>
      </c>
      <c r="I841" t="s">
        <v>30</v>
      </c>
      <c r="J841" t="s">
        <v>201</v>
      </c>
      <c r="K841">
        <v>1</v>
      </c>
      <c r="L841">
        <v>6815</v>
      </c>
      <c r="M841">
        <v>20</v>
      </c>
      <c r="N841">
        <v>1363</v>
      </c>
      <c r="O841">
        <v>981.36</v>
      </c>
      <c r="P841">
        <v>338</v>
      </c>
      <c r="Q841">
        <v>6771.36</v>
      </c>
      <c r="R841" t="s">
        <v>33</v>
      </c>
      <c r="S841" t="s">
        <v>34</v>
      </c>
      <c r="T841" t="s">
        <v>95</v>
      </c>
      <c r="U841" t="s">
        <v>96</v>
      </c>
      <c r="V841" t="s">
        <v>57</v>
      </c>
      <c r="W841">
        <v>8</v>
      </c>
      <c r="X841" t="s">
        <v>47</v>
      </c>
      <c r="Y841">
        <v>5</v>
      </c>
      <c r="Z841" t="s">
        <v>47</v>
      </c>
    </row>
    <row r="842" spans="1:26" x14ac:dyDescent="0.35">
      <c r="A842" t="s">
        <v>1471</v>
      </c>
      <c r="B842" s="2">
        <v>45931</v>
      </c>
      <c r="C842" t="s">
        <v>1472</v>
      </c>
      <c r="D842" t="s">
        <v>28</v>
      </c>
      <c r="E842" t="s">
        <v>29</v>
      </c>
      <c r="F842">
        <v>51</v>
      </c>
      <c r="G842" t="s">
        <v>30</v>
      </c>
      <c r="H842" t="s">
        <v>31</v>
      </c>
      <c r="I842" t="s">
        <v>30</v>
      </c>
      <c r="J842" t="s">
        <v>69</v>
      </c>
      <c r="K842">
        <v>3</v>
      </c>
      <c r="L842">
        <v>49678</v>
      </c>
      <c r="M842">
        <v>15</v>
      </c>
      <c r="N842">
        <v>22355.1</v>
      </c>
      <c r="O842">
        <v>22802.2</v>
      </c>
      <c r="P842">
        <v>277</v>
      </c>
      <c r="Q842">
        <v>149758.1</v>
      </c>
      <c r="R842" t="s">
        <v>45</v>
      </c>
      <c r="S842" t="s">
        <v>34</v>
      </c>
      <c r="T842" t="s">
        <v>55</v>
      </c>
      <c r="U842" t="s">
        <v>56</v>
      </c>
      <c r="V842" t="s">
        <v>57</v>
      </c>
      <c r="W842">
        <v>8</v>
      </c>
      <c r="X842" t="s">
        <v>38</v>
      </c>
      <c r="Y842">
        <v>5</v>
      </c>
      <c r="Z842" t="s">
        <v>47</v>
      </c>
    </row>
    <row r="843" spans="1:26" x14ac:dyDescent="0.35">
      <c r="A843" t="s">
        <v>1473</v>
      </c>
      <c r="B843" s="2">
        <v>45940</v>
      </c>
      <c r="C843" t="s">
        <v>1474</v>
      </c>
      <c r="D843" t="s">
        <v>108</v>
      </c>
      <c r="E843" t="s">
        <v>43</v>
      </c>
      <c r="F843">
        <v>46</v>
      </c>
      <c r="G843" t="s">
        <v>139</v>
      </c>
      <c r="H843" t="s">
        <v>31</v>
      </c>
      <c r="I843" t="s">
        <v>139</v>
      </c>
      <c r="J843" t="s">
        <v>62</v>
      </c>
      <c r="K843">
        <v>4</v>
      </c>
      <c r="L843">
        <v>21247</v>
      </c>
      <c r="M843">
        <v>5</v>
      </c>
      <c r="N843">
        <v>4249.3999999999996</v>
      </c>
      <c r="O843">
        <v>14532.95</v>
      </c>
      <c r="P843">
        <v>439</v>
      </c>
      <c r="Q843">
        <v>95710.55</v>
      </c>
      <c r="R843" t="s">
        <v>83</v>
      </c>
      <c r="S843" t="s">
        <v>63</v>
      </c>
      <c r="T843" t="s">
        <v>70</v>
      </c>
      <c r="U843" t="s">
        <v>56</v>
      </c>
      <c r="V843" t="s">
        <v>57</v>
      </c>
      <c r="W843">
        <v>5</v>
      </c>
      <c r="X843" t="s">
        <v>38</v>
      </c>
      <c r="Y843">
        <v>2</v>
      </c>
      <c r="Z843" t="s">
        <v>47</v>
      </c>
    </row>
    <row r="844" spans="1:26" x14ac:dyDescent="0.35">
      <c r="A844" t="s">
        <v>1475</v>
      </c>
      <c r="B844" s="2">
        <v>45897</v>
      </c>
      <c r="C844" t="s">
        <v>1366</v>
      </c>
      <c r="D844" t="s">
        <v>111</v>
      </c>
      <c r="E844" t="s">
        <v>43</v>
      </c>
      <c r="F844">
        <v>31</v>
      </c>
      <c r="G844" t="s">
        <v>51</v>
      </c>
      <c r="H844" t="s">
        <v>52</v>
      </c>
      <c r="I844" t="s">
        <v>51</v>
      </c>
      <c r="J844" t="s">
        <v>112</v>
      </c>
      <c r="K844">
        <v>2</v>
      </c>
      <c r="L844">
        <v>10921</v>
      </c>
      <c r="M844">
        <v>5</v>
      </c>
      <c r="N844">
        <v>1092.0999999999999</v>
      </c>
      <c r="O844">
        <v>3734.98</v>
      </c>
      <c r="P844">
        <v>395</v>
      </c>
      <c r="Q844">
        <v>24879.88</v>
      </c>
      <c r="R844" t="s">
        <v>83</v>
      </c>
      <c r="S844" t="s">
        <v>34</v>
      </c>
      <c r="T844" t="s">
        <v>70</v>
      </c>
      <c r="U844" t="s">
        <v>56</v>
      </c>
      <c r="V844" t="s">
        <v>57</v>
      </c>
      <c r="W844">
        <v>6</v>
      </c>
      <c r="X844" t="s">
        <v>38</v>
      </c>
      <c r="Y844">
        <v>2</v>
      </c>
      <c r="Z844" t="s">
        <v>58</v>
      </c>
    </row>
    <row r="845" spans="1:26" x14ac:dyDescent="0.35">
      <c r="A845" t="s">
        <v>1476</v>
      </c>
      <c r="B845" s="2">
        <v>45879</v>
      </c>
      <c r="C845" t="s">
        <v>989</v>
      </c>
      <c r="D845" t="s">
        <v>50</v>
      </c>
      <c r="E845" t="s">
        <v>43</v>
      </c>
      <c r="F845">
        <v>20</v>
      </c>
      <c r="G845" t="s">
        <v>67</v>
      </c>
      <c r="H845" t="s">
        <v>68</v>
      </c>
      <c r="I845" t="s">
        <v>67</v>
      </c>
      <c r="J845" t="s">
        <v>32</v>
      </c>
      <c r="K845">
        <v>2</v>
      </c>
      <c r="L845">
        <v>41264</v>
      </c>
      <c r="M845">
        <v>5</v>
      </c>
      <c r="N845">
        <v>4126.3999999999996</v>
      </c>
      <c r="O845">
        <v>14112.29</v>
      </c>
      <c r="P845">
        <v>7</v>
      </c>
      <c r="Q845">
        <v>92520.89</v>
      </c>
      <c r="R845" t="s">
        <v>54</v>
      </c>
      <c r="S845" t="s">
        <v>34</v>
      </c>
      <c r="T845" t="s">
        <v>103</v>
      </c>
      <c r="U845" t="s">
        <v>103</v>
      </c>
      <c r="V845" t="s">
        <v>57</v>
      </c>
      <c r="W845">
        <v>6</v>
      </c>
      <c r="X845" t="s">
        <v>47</v>
      </c>
      <c r="Y845">
        <v>5</v>
      </c>
      <c r="Z845" t="s">
        <v>91</v>
      </c>
    </row>
    <row r="846" spans="1:26" x14ac:dyDescent="0.35">
      <c r="A846" t="s">
        <v>1477</v>
      </c>
      <c r="B846" s="2">
        <v>46006</v>
      </c>
      <c r="C846" t="s">
        <v>1478</v>
      </c>
      <c r="D846" t="s">
        <v>108</v>
      </c>
      <c r="E846" t="s">
        <v>43</v>
      </c>
      <c r="F846">
        <v>37</v>
      </c>
      <c r="G846" t="s">
        <v>139</v>
      </c>
      <c r="H846" t="s">
        <v>31</v>
      </c>
      <c r="I846" t="s">
        <v>139</v>
      </c>
      <c r="J846" t="s">
        <v>112</v>
      </c>
      <c r="K846">
        <v>5</v>
      </c>
      <c r="L846">
        <v>15722</v>
      </c>
      <c r="M846">
        <v>20</v>
      </c>
      <c r="N846">
        <v>15722</v>
      </c>
      <c r="O846">
        <v>11319.84</v>
      </c>
      <c r="P846">
        <v>333</v>
      </c>
      <c r="Q846">
        <v>74540.84</v>
      </c>
      <c r="R846" t="s">
        <v>83</v>
      </c>
      <c r="S846" t="s">
        <v>34</v>
      </c>
      <c r="T846" t="s">
        <v>84</v>
      </c>
      <c r="U846" t="s">
        <v>85</v>
      </c>
      <c r="V846" t="s">
        <v>86</v>
      </c>
      <c r="W846">
        <v>7</v>
      </c>
      <c r="X846" t="s">
        <v>38</v>
      </c>
      <c r="Y846">
        <v>3</v>
      </c>
      <c r="Z846" t="s">
        <v>39</v>
      </c>
    </row>
    <row r="847" spans="1:26" x14ac:dyDescent="0.35">
      <c r="A847" t="s">
        <v>1479</v>
      </c>
      <c r="B847" s="2">
        <v>45819</v>
      </c>
      <c r="C847" t="s">
        <v>1480</v>
      </c>
      <c r="D847" t="s">
        <v>73</v>
      </c>
      <c r="E847" t="s">
        <v>29</v>
      </c>
      <c r="F847">
        <v>26</v>
      </c>
      <c r="G847" t="s">
        <v>30</v>
      </c>
      <c r="H847" t="s">
        <v>31</v>
      </c>
      <c r="I847" t="s">
        <v>30</v>
      </c>
      <c r="J847" t="s">
        <v>201</v>
      </c>
      <c r="K847">
        <v>4</v>
      </c>
      <c r="L847">
        <v>48345</v>
      </c>
      <c r="M847">
        <v>5</v>
      </c>
      <c r="N847">
        <v>9669</v>
      </c>
      <c r="O847">
        <v>33067.980000000003</v>
      </c>
      <c r="P847">
        <v>107</v>
      </c>
      <c r="Q847">
        <v>216885.98</v>
      </c>
      <c r="R847" t="s">
        <v>45</v>
      </c>
      <c r="S847" t="s">
        <v>63</v>
      </c>
      <c r="T847" t="s">
        <v>35</v>
      </c>
      <c r="U847" t="s">
        <v>36</v>
      </c>
      <c r="V847" t="s">
        <v>37</v>
      </c>
      <c r="W847">
        <v>9</v>
      </c>
      <c r="X847" t="s">
        <v>38</v>
      </c>
      <c r="Y847">
        <v>3</v>
      </c>
      <c r="Z847" t="s">
        <v>47</v>
      </c>
    </row>
    <row r="848" spans="1:26" x14ac:dyDescent="0.35">
      <c r="A848" t="s">
        <v>1481</v>
      </c>
      <c r="B848" s="2">
        <v>45891</v>
      </c>
      <c r="C848" t="s">
        <v>467</v>
      </c>
      <c r="D848" t="s">
        <v>80</v>
      </c>
      <c r="E848" t="s">
        <v>43</v>
      </c>
      <c r="F848">
        <v>59</v>
      </c>
      <c r="G848" t="s">
        <v>74</v>
      </c>
      <c r="H848" t="s">
        <v>31</v>
      </c>
      <c r="I848" t="s">
        <v>74</v>
      </c>
      <c r="J848" t="s">
        <v>201</v>
      </c>
      <c r="K848">
        <v>2</v>
      </c>
      <c r="L848">
        <v>32961</v>
      </c>
      <c r="M848">
        <v>0</v>
      </c>
      <c r="N848">
        <v>0</v>
      </c>
      <c r="O848">
        <v>11865.96</v>
      </c>
      <c r="P848">
        <v>103</v>
      </c>
      <c r="Q848">
        <v>77890.960000000006</v>
      </c>
      <c r="R848" t="s">
        <v>83</v>
      </c>
      <c r="S848" t="s">
        <v>34</v>
      </c>
      <c r="T848" t="s">
        <v>103</v>
      </c>
      <c r="U848" t="s">
        <v>103</v>
      </c>
      <c r="V848" t="s">
        <v>57</v>
      </c>
      <c r="W848">
        <v>8</v>
      </c>
      <c r="X848" t="s">
        <v>38</v>
      </c>
      <c r="Y848">
        <v>1</v>
      </c>
      <c r="Z848" t="s">
        <v>47</v>
      </c>
    </row>
    <row r="849" spans="1:26" x14ac:dyDescent="0.35">
      <c r="A849" t="s">
        <v>1482</v>
      </c>
      <c r="B849" s="2">
        <v>45965</v>
      </c>
      <c r="C849" t="s">
        <v>1483</v>
      </c>
      <c r="D849" t="s">
        <v>50</v>
      </c>
      <c r="E849" t="s">
        <v>43</v>
      </c>
      <c r="F849">
        <v>36</v>
      </c>
      <c r="G849" t="s">
        <v>99</v>
      </c>
      <c r="H849" t="s">
        <v>52</v>
      </c>
      <c r="I849" t="s">
        <v>99</v>
      </c>
      <c r="J849" t="s">
        <v>32</v>
      </c>
      <c r="K849">
        <v>3</v>
      </c>
      <c r="L849">
        <v>20711</v>
      </c>
      <c r="M849">
        <v>20</v>
      </c>
      <c r="N849">
        <v>12426.6</v>
      </c>
      <c r="O849">
        <v>8947.15</v>
      </c>
      <c r="P849">
        <v>216</v>
      </c>
      <c r="Q849">
        <v>58869.55</v>
      </c>
      <c r="R849" t="s">
        <v>33</v>
      </c>
      <c r="S849" t="s">
        <v>63</v>
      </c>
      <c r="T849" t="s">
        <v>35</v>
      </c>
      <c r="U849" t="s">
        <v>36</v>
      </c>
      <c r="V849" t="s">
        <v>37</v>
      </c>
      <c r="W849">
        <v>5</v>
      </c>
      <c r="X849" t="s">
        <v>47</v>
      </c>
      <c r="Y849">
        <v>5</v>
      </c>
      <c r="Z849" t="s">
        <v>91</v>
      </c>
    </row>
    <row r="850" spans="1:26" x14ac:dyDescent="0.35">
      <c r="A850" t="s">
        <v>1484</v>
      </c>
      <c r="B850" s="2">
        <v>45965</v>
      </c>
      <c r="C850" t="s">
        <v>1485</v>
      </c>
      <c r="D850" t="s">
        <v>61</v>
      </c>
      <c r="E850" t="s">
        <v>29</v>
      </c>
      <c r="F850">
        <v>49</v>
      </c>
      <c r="G850" t="s">
        <v>134</v>
      </c>
      <c r="H850" t="s">
        <v>31</v>
      </c>
      <c r="I850" t="s">
        <v>134</v>
      </c>
      <c r="J850" t="s">
        <v>62</v>
      </c>
      <c r="K850">
        <v>5</v>
      </c>
      <c r="L850">
        <v>19707</v>
      </c>
      <c r="M850">
        <v>10</v>
      </c>
      <c r="N850">
        <v>9853.5</v>
      </c>
      <c r="O850">
        <v>15962.67</v>
      </c>
      <c r="P850">
        <v>346</v>
      </c>
      <c r="Q850">
        <v>104990.17</v>
      </c>
      <c r="R850" t="s">
        <v>83</v>
      </c>
      <c r="S850" t="s">
        <v>63</v>
      </c>
      <c r="T850" t="s">
        <v>76</v>
      </c>
      <c r="U850" t="s">
        <v>77</v>
      </c>
      <c r="V850" t="s">
        <v>57</v>
      </c>
      <c r="W850">
        <v>4</v>
      </c>
      <c r="X850" t="s">
        <v>47</v>
      </c>
      <c r="Y850">
        <v>1</v>
      </c>
      <c r="Z850" t="s">
        <v>47</v>
      </c>
    </row>
    <row r="851" spans="1:26" x14ac:dyDescent="0.35">
      <c r="A851" t="s">
        <v>1486</v>
      </c>
      <c r="B851" s="2">
        <v>46029</v>
      </c>
      <c r="C851" t="s">
        <v>321</v>
      </c>
      <c r="D851" t="s">
        <v>73</v>
      </c>
      <c r="E851" t="s">
        <v>43</v>
      </c>
      <c r="F851">
        <v>45</v>
      </c>
      <c r="G851" t="s">
        <v>67</v>
      </c>
      <c r="H851" t="s">
        <v>68</v>
      </c>
      <c r="I851" t="s">
        <v>67</v>
      </c>
      <c r="J851" t="s">
        <v>201</v>
      </c>
      <c r="K851">
        <v>1</v>
      </c>
      <c r="L851">
        <v>37289</v>
      </c>
      <c r="M851">
        <v>20</v>
      </c>
      <c r="N851">
        <v>7457.8</v>
      </c>
      <c r="O851">
        <v>5369.62</v>
      </c>
      <c r="P851">
        <v>297</v>
      </c>
      <c r="Q851">
        <v>35497.82</v>
      </c>
      <c r="R851" t="s">
        <v>45</v>
      </c>
      <c r="S851" t="s">
        <v>63</v>
      </c>
      <c r="T851" t="s">
        <v>84</v>
      </c>
      <c r="U851" t="s">
        <v>85</v>
      </c>
      <c r="V851" t="s">
        <v>86</v>
      </c>
      <c r="W851">
        <v>6</v>
      </c>
      <c r="X851" t="s">
        <v>38</v>
      </c>
      <c r="Y851">
        <v>2</v>
      </c>
      <c r="Z851" t="s">
        <v>39</v>
      </c>
    </row>
    <row r="852" spans="1:26" x14ac:dyDescent="0.35">
      <c r="A852" t="s">
        <v>1487</v>
      </c>
      <c r="B852" s="2">
        <v>46066</v>
      </c>
      <c r="C852" t="s">
        <v>760</v>
      </c>
      <c r="D852" t="s">
        <v>28</v>
      </c>
      <c r="E852" t="s">
        <v>29</v>
      </c>
      <c r="F852">
        <v>53</v>
      </c>
      <c r="G852" t="s">
        <v>67</v>
      </c>
      <c r="H852" t="s">
        <v>68</v>
      </c>
      <c r="I852" t="s">
        <v>67</v>
      </c>
      <c r="J852" t="s">
        <v>201</v>
      </c>
      <c r="K852">
        <v>5</v>
      </c>
      <c r="L852">
        <v>35009</v>
      </c>
      <c r="M852">
        <v>0</v>
      </c>
      <c r="N852">
        <v>0</v>
      </c>
      <c r="O852">
        <v>31508.1</v>
      </c>
      <c r="P852">
        <v>316</v>
      </c>
      <c r="Q852">
        <v>206869.1</v>
      </c>
      <c r="R852" t="s">
        <v>45</v>
      </c>
      <c r="S852" t="s">
        <v>34</v>
      </c>
      <c r="T852" t="s">
        <v>46</v>
      </c>
      <c r="U852" t="s">
        <v>36</v>
      </c>
      <c r="V852" t="s">
        <v>37</v>
      </c>
      <c r="W852">
        <v>1</v>
      </c>
      <c r="X852" t="s">
        <v>47</v>
      </c>
      <c r="Y852">
        <v>3</v>
      </c>
      <c r="Z852" t="s">
        <v>58</v>
      </c>
    </row>
    <row r="853" spans="1:26" x14ac:dyDescent="0.35">
      <c r="A853" t="s">
        <v>1488</v>
      </c>
      <c r="B853" s="2">
        <v>45894</v>
      </c>
      <c r="C853" t="s">
        <v>1489</v>
      </c>
      <c r="D853" t="s">
        <v>80</v>
      </c>
      <c r="E853" t="s">
        <v>29</v>
      </c>
      <c r="F853">
        <v>30</v>
      </c>
      <c r="G853" t="s">
        <v>134</v>
      </c>
      <c r="H853" t="s">
        <v>31</v>
      </c>
      <c r="I853" t="s">
        <v>134</v>
      </c>
      <c r="J853" t="s">
        <v>150</v>
      </c>
      <c r="K853">
        <v>3</v>
      </c>
      <c r="L853">
        <v>26210</v>
      </c>
      <c r="M853">
        <v>20</v>
      </c>
      <c r="N853">
        <v>15726</v>
      </c>
      <c r="O853">
        <v>11322.72</v>
      </c>
      <c r="P853">
        <v>459</v>
      </c>
      <c r="Q853">
        <v>74685.72</v>
      </c>
      <c r="R853" t="s">
        <v>83</v>
      </c>
      <c r="S853" t="s">
        <v>34</v>
      </c>
      <c r="T853" t="s">
        <v>35</v>
      </c>
      <c r="U853" t="s">
        <v>36</v>
      </c>
      <c r="V853" t="s">
        <v>37</v>
      </c>
      <c r="W853">
        <v>2</v>
      </c>
      <c r="X853" t="s">
        <v>38</v>
      </c>
      <c r="Y853">
        <v>1</v>
      </c>
      <c r="Z853" t="s">
        <v>47</v>
      </c>
    </row>
    <row r="854" spans="1:26" x14ac:dyDescent="0.35">
      <c r="A854" t="s">
        <v>1490</v>
      </c>
      <c r="B854" s="2">
        <v>45877</v>
      </c>
      <c r="C854" t="s">
        <v>1185</v>
      </c>
      <c r="D854" t="s">
        <v>66</v>
      </c>
      <c r="E854" t="s">
        <v>29</v>
      </c>
      <c r="F854">
        <v>49</v>
      </c>
      <c r="G854" t="s">
        <v>51</v>
      </c>
      <c r="H854" t="s">
        <v>52</v>
      </c>
      <c r="I854" t="s">
        <v>51</v>
      </c>
      <c r="J854" t="s">
        <v>32</v>
      </c>
      <c r="K854">
        <v>4</v>
      </c>
      <c r="L854">
        <v>13804</v>
      </c>
      <c r="M854">
        <v>5</v>
      </c>
      <c r="N854">
        <v>2760.8</v>
      </c>
      <c r="O854">
        <v>9441.94</v>
      </c>
      <c r="P854">
        <v>349</v>
      </c>
      <c r="Q854">
        <v>62246.14</v>
      </c>
      <c r="R854" t="s">
        <v>33</v>
      </c>
      <c r="S854" t="s">
        <v>34</v>
      </c>
      <c r="T854" t="s">
        <v>70</v>
      </c>
      <c r="U854" t="s">
        <v>56</v>
      </c>
      <c r="V854" t="s">
        <v>57</v>
      </c>
      <c r="W854">
        <v>7</v>
      </c>
      <c r="X854" t="s">
        <v>47</v>
      </c>
      <c r="Y854">
        <v>5</v>
      </c>
      <c r="Z854" t="s">
        <v>47</v>
      </c>
    </row>
    <row r="855" spans="1:26" x14ac:dyDescent="0.35">
      <c r="A855" t="s">
        <v>1491</v>
      </c>
      <c r="B855" s="2">
        <v>45958</v>
      </c>
      <c r="C855" t="s">
        <v>412</v>
      </c>
      <c r="D855" t="s">
        <v>89</v>
      </c>
      <c r="E855" t="s">
        <v>43</v>
      </c>
      <c r="F855">
        <v>59</v>
      </c>
      <c r="G855" t="s">
        <v>44</v>
      </c>
      <c r="H855" t="s">
        <v>31</v>
      </c>
      <c r="I855" t="s">
        <v>44</v>
      </c>
      <c r="J855" t="s">
        <v>112</v>
      </c>
      <c r="K855">
        <v>2</v>
      </c>
      <c r="L855">
        <v>20640</v>
      </c>
      <c r="M855">
        <v>0</v>
      </c>
      <c r="N855">
        <v>0</v>
      </c>
      <c r="O855">
        <v>7430.4</v>
      </c>
      <c r="P855">
        <v>97</v>
      </c>
      <c r="Q855">
        <v>48807.4</v>
      </c>
      <c r="R855" t="s">
        <v>45</v>
      </c>
      <c r="S855" t="s">
        <v>34</v>
      </c>
      <c r="T855" t="s">
        <v>35</v>
      </c>
      <c r="U855" t="s">
        <v>36</v>
      </c>
      <c r="V855" t="s">
        <v>37</v>
      </c>
      <c r="W855">
        <v>6</v>
      </c>
      <c r="X855" t="s">
        <v>47</v>
      </c>
      <c r="Y855">
        <v>1</v>
      </c>
      <c r="Z855" t="s">
        <v>47</v>
      </c>
    </row>
    <row r="856" spans="1:26" x14ac:dyDescent="0.35">
      <c r="A856" t="s">
        <v>1492</v>
      </c>
      <c r="B856" s="2">
        <v>46085</v>
      </c>
      <c r="C856" t="s">
        <v>1493</v>
      </c>
      <c r="D856" t="s">
        <v>28</v>
      </c>
      <c r="E856" t="s">
        <v>43</v>
      </c>
      <c r="F856">
        <v>47</v>
      </c>
      <c r="G856" t="s">
        <v>67</v>
      </c>
      <c r="H856" t="s">
        <v>68</v>
      </c>
      <c r="I856" t="s">
        <v>67</v>
      </c>
      <c r="J856" t="s">
        <v>32</v>
      </c>
      <c r="K856">
        <v>4</v>
      </c>
      <c r="L856">
        <v>32637</v>
      </c>
      <c r="M856">
        <v>15</v>
      </c>
      <c r="N856">
        <v>19582.2</v>
      </c>
      <c r="O856">
        <v>19973.84</v>
      </c>
      <c r="P856">
        <v>162</v>
      </c>
      <c r="Q856">
        <v>131101.64000000001</v>
      </c>
      <c r="R856" t="s">
        <v>45</v>
      </c>
      <c r="S856" t="s">
        <v>63</v>
      </c>
      <c r="T856" t="s">
        <v>70</v>
      </c>
      <c r="U856" t="s">
        <v>56</v>
      </c>
      <c r="V856" t="s">
        <v>57</v>
      </c>
      <c r="W856">
        <v>3</v>
      </c>
      <c r="X856" t="s">
        <v>38</v>
      </c>
      <c r="Y856">
        <v>4</v>
      </c>
      <c r="Z856" t="s">
        <v>91</v>
      </c>
    </row>
    <row r="857" spans="1:26" x14ac:dyDescent="0.35">
      <c r="A857" t="s">
        <v>1494</v>
      </c>
      <c r="B857" s="2">
        <v>46105</v>
      </c>
      <c r="C857" t="s">
        <v>1495</v>
      </c>
      <c r="D857" t="s">
        <v>108</v>
      </c>
      <c r="E857" t="s">
        <v>29</v>
      </c>
      <c r="F857">
        <v>18</v>
      </c>
      <c r="G857" t="s">
        <v>67</v>
      </c>
      <c r="H857" t="s">
        <v>68</v>
      </c>
      <c r="I857" t="s">
        <v>67</v>
      </c>
      <c r="J857" t="s">
        <v>75</v>
      </c>
      <c r="K857">
        <v>5</v>
      </c>
      <c r="L857">
        <v>30196</v>
      </c>
      <c r="M857">
        <v>5</v>
      </c>
      <c r="N857">
        <v>7549</v>
      </c>
      <c r="O857">
        <v>25817.58</v>
      </c>
      <c r="P857">
        <v>472</v>
      </c>
      <c r="Q857">
        <v>169720.58</v>
      </c>
      <c r="R857" t="s">
        <v>54</v>
      </c>
      <c r="S857" t="s">
        <v>63</v>
      </c>
      <c r="T857" t="s">
        <v>70</v>
      </c>
      <c r="U857" t="s">
        <v>56</v>
      </c>
      <c r="V857" t="s">
        <v>57</v>
      </c>
      <c r="W857">
        <v>6</v>
      </c>
      <c r="X857" t="s">
        <v>38</v>
      </c>
      <c r="Y857">
        <v>1</v>
      </c>
      <c r="Z857" t="s">
        <v>47</v>
      </c>
    </row>
    <row r="858" spans="1:26" x14ac:dyDescent="0.35">
      <c r="A858" t="s">
        <v>1496</v>
      </c>
      <c r="B858" s="2">
        <v>45844</v>
      </c>
      <c r="C858" t="s">
        <v>1497</v>
      </c>
      <c r="D858" t="s">
        <v>108</v>
      </c>
      <c r="E858" t="s">
        <v>43</v>
      </c>
      <c r="F858">
        <v>21</v>
      </c>
      <c r="G858" t="s">
        <v>94</v>
      </c>
      <c r="H858" t="s">
        <v>31</v>
      </c>
      <c r="I858" t="s">
        <v>94</v>
      </c>
      <c r="J858" t="s">
        <v>150</v>
      </c>
      <c r="K858">
        <v>2</v>
      </c>
      <c r="L858">
        <v>22407</v>
      </c>
      <c r="M858">
        <v>5</v>
      </c>
      <c r="N858">
        <v>2240.6999999999998</v>
      </c>
      <c r="O858">
        <v>7663.19</v>
      </c>
      <c r="P858">
        <v>46</v>
      </c>
      <c r="Q858">
        <v>50282.49</v>
      </c>
      <c r="R858" t="s">
        <v>54</v>
      </c>
      <c r="S858" t="s">
        <v>34</v>
      </c>
      <c r="T858" t="s">
        <v>95</v>
      </c>
      <c r="U858" t="s">
        <v>96</v>
      </c>
      <c r="V858" t="s">
        <v>57</v>
      </c>
      <c r="W858">
        <v>4</v>
      </c>
      <c r="X858" t="s">
        <v>38</v>
      </c>
      <c r="Y858">
        <v>1</v>
      </c>
      <c r="Z858" t="s">
        <v>47</v>
      </c>
    </row>
    <row r="859" spans="1:26" x14ac:dyDescent="0.35">
      <c r="A859" t="s">
        <v>1498</v>
      </c>
      <c r="B859" s="2">
        <v>45767</v>
      </c>
      <c r="C859" t="s">
        <v>1499</v>
      </c>
      <c r="D859" t="s">
        <v>28</v>
      </c>
      <c r="E859" t="s">
        <v>43</v>
      </c>
      <c r="F859">
        <v>25</v>
      </c>
      <c r="G859" t="s">
        <v>134</v>
      </c>
      <c r="H859" t="s">
        <v>31</v>
      </c>
      <c r="I859" t="s">
        <v>134</v>
      </c>
      <c r="J859" t="s">
        <v>125</v>
      </c>
      <c r="K859">
        <v>4</v>
      </c>
      <c r="L859">
        <v>21850</v>
      </c>
      <c r="M859">
        <v>15</v>
      </c>
      <c r="N859">
        <v>13110</v>
      </c>
      <c r="O859">
        <v>13372.2</v>
      </c>
      <c r="P859">
        <v>303</v>
      </c>
      <c r="Q859">
        <v>87965.2</v>
      </c>
      <c r="R859" t="s">
        <v>45</v>
      </c>
      <c r="S859" t="s">
        <v>34</v>
      </c>
      <c r="T859" t="s">
        <v>95</v>
      </c>
      <c r="U859" t="s">
        <v>96</v>
      </c>
      <c r="V859" t="s">
        <v>57</v>
      </c>
      <c r="W859">
        <v>9</v>
      </c>
      <c r="X859" t="s">
        <v>47</v>
      </c>
      <c r="Y859">
        <v>3</v>
      </c>
      <c r="Z859" t="s">
        <v>91</v>
      </c>
    </row>
    <row r="860" spans="1:26" x14ac:dyDescent="0.35">
      <c r="A860" t="s">
        <v>1500</v>
      </c>
      <c r="B860" s="2">
        <v>45927</v>
      </c>
      <c r="C860" t="s">
        <v>1501</v>
      </c>
      <c r="D860" t="s">
        <v>111</v>
      </c>
      <c r="E860" t="s">
        <v>29</v>
      </c>
      <c r="F860">
        <v>31</v>
      </c>
      <c r="G860" t="s">
        <v>90</v>
      </c>
      <c r="H860" t="s">
        <v>31</v>
      </c>
      <c r="I860" t="s">
        <v>90</v>
      </c>
      <c r="J860" t="s">
        <v>69</v>
      </c>
      <c r="K860">
        <v>1</v>
      </c>
      <c r="L860">
        <v>24965</v>
      </c>
      <c r="M860">
        <v>20</v>
      </c>
      <c r="N860">
        <v>4993</v>
      </c>
      <c r="O860">
        <v>3594.96</v>
      </c>
      <c r="P860">
        <v>431</v>
      </c>
      <c r="Q860">
        <v>23997.96</v>
      </c>
      <c r="R860" t="s">
        <v>33</v>
      </c>
      <c r="S860" t="s">
        <v>34</v>
      </c>
      <c r="T860" t="s">
        <v>70</v>
      </c>
      <c r="U860" t="s">
        <v>56</v>
      </c>
      <c r="V860" t="s">
        <v>57</v>
      </c>
      <c r="W860">
        <v>1</v>
      </c>
      <c r="X860" t="s">
        <v>47</v>
      </c>
      <c r="Y860">
        <v>1</v>
      </c>
      <c r="Z860" t="s">
        <v>39</v>
      </c>
    </row>
    <row r="861" spans="1:26" x14ac:dyDescent="0.35">
      <c r="A861" t="s">
        <v>1502</v>
      </c>
      <c r="B861" s="2">
        <v>45993</v>
      </c>
      <c r="C861" t="s">
        <v>553</v>
      </c>
      <c r="D861" t="s">
        <v>73</v>
      </c>
      <c r="E861" t="s">
        <v>43</v>
      </c>
      <c r="F861">
        <v>24</v>
      </c>
      <c r="G861" t="s">
        <v>134</v>
      </c>
      <c r="H861" t="s">
        <v>31</v>
      </c>
      <c r="I861" t="s">
        <v>134</v>
      </c>
      <c r="J861" t="s">
        <v>150</v>
      </c>
      <c r="K861">
        <v>2</v>
      </c>
      <c r="L861">
        <v>44956</v>
      </c>
      <c r="M861">
        <v>15</v>
      </c>
      <c r="N861">
        <v>13486.8</v>
      </c>
      <c r="O861">
        <v>13756.54</v>
      </c>
      <c r="P861">
        <v>136</v>
      </c>
      <c r="Q861">
        <v>90317.74</v>
      </c>
      <c r="R861" t="s">
        <v>54</v>
      </c>
      <c r="S861" t="s">
        <v>63</v>
      </c>
      <c r="T861" t="s">
        <v>35</v>
      </c>
      <c r="U861" t="s">
        <v>36</v>
      </c>
      <c r="V861" t="s">
        <v>37</v>
      </c>
      <c r="W861">
        <v>1</v>
      </c>
      <c r="X861" t="s">
        <v>38</v>
      </c>
      <c r="Y861">
        <v>2</v>
      </c>
      <c r="Z861" t="s">
        <v>39</v>
      </c>
    </row>
    <row r="862" spans="1:26" x14ac:dyDescent="0.35">
      <c r="A862" t="s">
        <v>1503</v>
      </c>
      <c r="B862" s="2">
        <v>45792</v>
      </c>
      <c r="C862" t="s">
        <v>1504</v>
      </c>
      <c r="D862" t="s">
        <v>111</v>
      </c>
      <c r="E862" t="s">
        <v>29</v>
      </c>
      <c r="F862">
        <v>57</v>
      </c>
      <c r="G862" t="s">
        <v>90</v>
      </c>
      <c r="H862" t="s">
        <v>31</v>
      </c>
      <c r="I862" t="s">
        <v>90</v>
      </c>
      <c r="J862" t="s">
        <v>32</v>
      </c>
      <c r="K862">
        <v>3</v>
      </c>
      <c r="L862">
        <v>42360</v>
      </c>
      <c r="M862">
        <v>15</v>
      </c>
      <c r="N862">
        <v>19062</v>
      </c>
      <c r="O862">
        <v>19443.240000000002</v>
      </c>
      <c r="P862">
        <v>46</v>
      </c>
      <c r="Q862">
        <v>127507.24</v>
      </c>
      <c r="R862" t="s">
        <v>45</v>
      </c>
      <c r="S862" t="s">
        <v>34</v>
      </c>
      <c r="T862" t="s">
        <v>70</v>
      </c>
      <c r="U862" t="s">
        <v>56</v>
      </c>
      <c r="V862" t="s">
        <v>57</v>
      </c>
      <c r="W862">
        <v>6</v>
      </c>
      <c r="X862" t="s">
        <v>47</v>
      </c>
      <c r="Y862">
        <v>1</v>
      </c>
      <c r="Z862" t="s">
        <v>91</v>
      </c>
    </row>
    <row r="863" spans="1:26" x14ac:dyDescent="0.35">
      <c r="A863" t="s">
        <v>1505</v>
      </c>
      <c r="B863" s="2">
        <v>46065</v>
      </c>
      <c r="C863" t="s">
        <v>1077</v>
      </c>
      <c r="D863" t="s">
        <v>61</v>
      </c>
      <c r="E863" t="s">
        <v>43</v>
      </c>
      <c r="F863">
        <v>39</v>
      </c>
      <c r="G863" t="s">
        <v>99</v>
      </c>
      <c r="H863" t="s">
        <v>52</v>
      </c>
      <c r="I863" t="s">
        <v>99</v>
      </c>
      <c r="J863" t="s">
        <v>62</v>
      </c>
      <c r="K863">
        <v>2</v>
      </c>
      <c r="L863">
        <v>26834</v>
      </c>
      <c r="M863">
        <v>20</v>
      </c>
      <c r="N863">
        <v>10733.6</v>
      </c>
      <c r="O863">
        <v>7728.19</v>
      </c>
      <c r="P863">
        <v>488</v>
      </c>
      <c r="Q863">
        <v>51150.59</v>
      </c>
      <c r="R863" t="s">
        <v>54</v>
      </c>
      <c r="S863" t="s">
        <v>34</v>
      </c>
      <c r="T863" t="s">
        <v>35</v>
      </c>
      <c r="U863" t="s">
        <v>36</v>
      </c>
      <c r="V863" t="s">
        <v>37</v>
      </c>
      <c r="W863">
        <v>8</v>
      </c>
      <c r="X863" t="s">
        <v>47</v>
      </c>
      <c r="Y863">
        <v>4</v>
      </c>
      <c r="Z863" t="s">
        <v>91</v>
      </c>
    </row>
    <row r="864" spans="1:26" x14ac:dyDescent="0.35">
      <c r="A864" t="s">
        <v>1506</v>
      </c>
      <c r="B864" s="2">
        <v>45801</v>
      </c>
      <c r="C864" t="s">
        <v>375</v>
      </c>
      <c r="D864" t="s">
        <v>111</v>
      </c>
      <c r="E864" t="s">
        <v>43</v>
      </c>
      <c r="F864">
        <v>52</v>
      </c>
      <c r="G864" t="s">
        <v>44</v>
      </c>
      <c r="H864" t="s">
        <v>31</v>
      </c>
      <c r="I864" t="s">
        <v>44</v>
      </c>
      <c r="J864" t="s">
        <v>32</v>
      </c>
      <c r="K864">
        <v>4</v>
      </c>
      <c r="L864">
        <v>43417</v>
      </c>
      <c r="M864">
        <v>20</v>
      </c>
      <c r="N864">
        <v>34733.599999999999</v>
      </c>
      <c r="O864">
        <v>25008.19</v>
      </c>
      <c r="P864">
        <v>360</v>
      </c>
      <c r="Q864">
        <v>164302.59</v>
      </c>
      <c r="R864" t="s">
        <v>33</v>
      </c>
      <c r="S864" t="s">
        <v>63</v>
      </c>
      <c r="T864" t="s">
        <v>35</v>
      </c>
      <c r="U864" t="s">
        <v>36</v>
      </c>
      <c r="V864" t="s">
        <v>37</v>
      </c>
      <c r="W864">
        <v>5</v>
      </c>
      <c r="X864" t="s">
        <v>38</v>
      </c>
      <c r="Y864">
        <v>1</v>
      </c>
      <c r="Z864" t="s">
        <v>91</v>
      </c>
    </row>
    <row r="865" spans="1:26" x14ac:dyDescent="0.35">
      <c r="A865" t="s">
        <v>1507</v>
      </c>
      <c r="B865" s="2">
        <v>46078</v>
      </c>
      <c r="C865" t="s">
        <v>1508</v>
      </c>
      <c r="D865" t="s">
        <v>108</v>
      </c>
      <c r="E865" t="s">
        <v>29</v>
      </c>
      <c r="F865">
        <v>33</v>
      </c>
      <c r="G865" t="s">
        <v>67</v>
      </c>
      <c r="H865" t="s">
        <v>68</v>
      </c>
      <c r="I865" t="s">
        <v>67</v>
      </c>
      <c r="J865" t="s">
        <v>75</v>
      </c>
      <c r="K865">
        <v>5</v>
      </c>
      <c r="L865">
        <v>36728</v>
      </c>
      <c r="M865">
        <v>10</v>
      </c>
      <c r="N865">
        <v>18364</v>
      </c>
      <c r="O865">
        <v>29749.68</v>
      </c>
      <c r="P865">
        <v>119</v>
      </c>
      <c r="Q865">
        <v>195144.68</v>
      </c>
      <c r="R865" t="s">
        <v>54</v>
      </c>
      <c r="S865" t="s">
        <v>63</v>
      </c>
      <c r="T865" t="s">
        <v>103</v>
      </c>
      <c r="U865" t="s">
        <v>103</v>
      </c>
      <c r="V865" t="s">
        <v>57</v>
      </c>
      <c r="W865">
        <v>1</v>
      </c>
      <c r="X865" t="s">
        <v>47</v>
      </c>
      <c r="Y865">
        <v>4</v>
      </c>
      <c r="Z865" t="s">
        <v>39</v>
      </c>
    </row>
    <row r="866" spans="1:26" x14ac:dyDescent="0.35">
      <c r="A866" t="s">
        <v>1509</v>
      </c>
      <c r="B866" s="2">
        <v>45792</v>
      </c>
      <c r="C866" t="s">
        <v>1291</v>
      </c>
      <c r="D866" t="s">
        <v>108</v>
      </c>
      <c r="E866" t="s">
        <v>29</v>
      </c>
      <c r="F866">
        <v>25</v>
      </c>
      <c r="G866" t="s">
        <v>94</v>
      </c>
      <c r="H866" t="s">
        <v>31</v>
      </c>
      <c r="I866" t="s">
        <v>94</v>
      </c>
      <c r="J866" t="s">
        <v>125</v>
      </c>
      <c r="K866">
        <v>1</v>
      </c>
      <c r="L866">
        <v>41533</v>
      </c>
      <c r="M866">
        <v>0</v>
      </c>
      <c r="N866">
        <v>0</v>
      </c>
      <c r="O866">
        <v>7475.94</v>
      </c>
      <c r="P866">
        <v>229</v>
      </c>
      <c r="Q866">
        <v>49237.94</v>
      </c>
      <c r="R866" t="s">
        <v>83</v>
      </c>
      <c r="S866" t="s">
        <v>34</v>
      </c>
      <c r="T866" t="s">
        <v>46</v>
      </c>
      <c r="U866" t="s">
        <v>36</v>
      </c>
      <c r="V866" t="s">
        <v>37</v>
      </c>
      <c r="W866">
        <v>2</v>
      </c>
      <c r="X866" t="s">
        <v>47</v>
      </c>
      <c r="Y866">
        <v>5</v>
      </c>
      <c r="Z866" t="s">
        <v>91</v>
      </c>
    </row>
    <row r="867" spans="1:26" x14ac:dyDescent="0.35">
      <c r="A867" t="s">
        <v>1510</v>
      </c>
      <c r="B867" s="2">
        <v>46116</v>
      </c>
      <c r="C867" t="s">
        <v>1511</v>
      </c>
      <c r="D867" t="s">
        <v>28</v>
      </c>
      <c r="E867" t="s">
        <v>29</v>
      </c>
      <c r="F867">
        <v>55</v>
      </c>
      <c r="G867" t="s">
        <v>90</v>
      </c>
      <c r="H867" t="s">
        <v>31</v>
      </c>
      <c r="I867" t="s">
        <v>90</v>
      </c>
      <c r="J867" t="s">
        <v>112</v>
      </c>
      <c r="K867">
        <v>5</v>
      </c>
      <c r="L867">
        <v>30419</v>
      </c>
      <c r="M867">
        <v>10</v>
      </c>
      <c r="N867">
        <v>15209.5</v>
      </c>
      <c r="O867">
        <v>24639.39</v>
      </c>
      <c r="P867">
        <v>45</v>
      </c>
      <c r="Q867">
        <v>161569.89000000001</v>
      </c>
      <c r="R867" t="s">
        <v>45</v>
      </c>
      <c r="S867" t="s">
        <v>34</v>
      </c>
      <c r="T867" t="s">
        <v>46</v>
      </c>
      <c r="U867" t="s">
        <v>36</v>
      </c>
      <c r="V867" t="s">
        <v>37</v>
      </c>
      <c r="W867">
        <v>3</v>
      </c>
      <c r="X867" t="s">
        <v>38</v>
      </c>
      <c r="Y867">
        <v>4</v>
      </c>
      <c r="Z867" t="s">
        <v>91</v>
      </c>
    </row>
    <row r="868" spans="1:26" x14ac:dyDescent="0.35">
      <c r="A868" t="s">
        <v>1512</v>
      </c>
      <c r="B868" s="2">
        <v>45774</v>
      </c>
      <c r="C868" t="s">
        <v>1513</v>
      </c>
      <c r="D868" t="s">
        <v>73</v>
      </c>
      <c r="E868" t="s">
        <v>43</v>
      </c>
      <c r="F868">
        <v>24</v>
      </c>
      <c r="G868" t="s">
        <v>74</v>
      </c>
      <c r="H868" t="s">
        <v>31</v>
      </c>
      <c r="I868" t="s">
        <v>74</v>
      </c>
      <c r="J868" t="s">
        <v>102</v>
      </c>
      <c r="K868">
        <v>3</v>
      </c>
      <c r="L868">
        <v>41505</v>
      </c>
      <c r="M868">
        <v>20</v>
      </c>
      <c r="N868">
        <v>24903</v>
      </c>
      <c r="O868">
        <v>17930.16</v>
      </c>
      <c r="P868">
        <v>297</v>
      </c>
      <c r="Q868">
        <v>117839.16</v>
      </c>
      <c r="R868" t="s">
        <v>33</v>
      </c>
      <c r="S868" t="s">
        <v>63</v>
      </c>
      <c r="T868" t="s">
        <v>35</v>
      </c>
      <c r="U868" t="s">
        <v>36</v>
      </c>
      <c r="V868" t="s">
        <v>37</v>
      </c>
      <c r="W868">
        <v>1</v>
      </c>
      <c r="X868" t="s">
        <v>38</v>
      </c>
      <c r="Y868">
        <v>3</v>
      </c>
      <c r="Z868" t="s">
        <v>39</v>
      </c>
    </row>
    <row r="869" spans="1:26" x14ac:dyDescent="0.35">
      <c r="A869" t="s">
        <v>1514</v>
      </c>
      <c r="B869" s="2">
        <v>45759</v>
      </c>
      <c r="C869" t="s">
        <v>1515</v>
      </c>
      <c r="D869" t="s">
        <v>42</v>
      </c>
      <c r="E869" t="s">
        <v>29</v>
      </c>
      <c r="F869">
        <v>49</v>
      </c>
      <c r="G869" t="s">
        <v>51</v>
      </c>
      <c r="H869" t="s">
        <v>52</v>
      </c>
      <c r="I869" t="s">
        <v>51</v>
      </c>
      <c r="J869" t="s">
        <v>32</v>
      </c>
      <c r="K869">
        <v>3</v>
      </c>
      <c r="L869">
        <v>5310</v>
      </c>
      <c r="M869">
        <v>10</v>
      </c>
      <c r="N869">
        <v>1593</v>
      </c>
      <c r="O869">
        <v>2580.66</v>
      </c>
      <c r="P869">
        <v>400</v>
      </c>
      <c r="Q869">
        <v>17317.66</v>
      </c>
      <c r="R869" t="s">
        <v>33</v>
      </c>
      <c r="S869" t="s">
        <v>63</v>
      </c>
      <c r="T869" t="s">
        <v>103</v>
      </c>
      <c r="U869" t="s">
        <v>103</v>
      </c>
      <c r="V869" t="s">
        <v>57</v>
      </c>
      <c r="W869">
        <v>6</v>
      </c>
      <c r="X869" t="s">
        <v>38</v>
      </c>
      <c r="Y869">
        <v>5</v>
      </c>
      <c r="Z869" t="s">
        <v>47</v>
      </c>
    </row>
    <row r="870" spans="1:26" x14ac:dyDescent="0.35">
      <c r="A870" t="s">
        <v>1516</v>
      </c>
      <c r="B870" s="2">
        <v>46012</v>
      </c>
      <c r="C870" t="s">
        <v>239</v>
      </c>
      <c r="D870" t="s">
        <v>108</v>
      </c>
      <c r="E870" t="s">
        <v>43</v>
      </c>
      <c r="F870">
        <v>32</v>
      </c>
      <c r="G870" t="s">
        <v>134</v>
      </c>
      <c r="H870" t="s">
        <v>31</v>
      </c>
      <c r="I870" t="s">
        <v>134</v>
      </c>
      <c r="J870" t="s">
        <v>150</v>
      </c>
      <c r="K870">
        <v>4</v>
      </c>
      <c r="L870">
        <v>14528</v>
      </c>
      <c r="M870">
        <v>20</v>
      </c>
      <c r="N870">
        <v>11622.4</v>
      </c>
      <c r="O870">
        <v>8368.1299999999992</v>
      </c>
      <c r="P870">
        <v>121</v>
      </c>
      <c r="Q870">
        <v>54978.73</v>
      </c>
      <c r="R870" t="s">
        <v>45</v>
      </c>
      <c r="S870" t="s">
        <v>34</v>
      </c>
      <c r="T870" t="s">
        <v>55</v>
      </c>
      <c r="U870" t="s">
        <v>56</v>
      </c>
      <c r="V870" t="s">
        <v>57</v>
      </c>
      <c r="W870">
        <v>7</v>
      </c>
      <c r="X870" t="s">
        <v>38</v>
      </c>
      <c r="Y870">
        <v>5</v>
      </c>
      <c r="Z870" t="s">
        <v>58</v>
      </c>
    </row>
    <row r="871" spans="1:26" x14ac:dyDescent="0.35">
      <c r="A871" t="s">
        <v>1517</v>
      </c>
      <c r="B871" s="2">
        <v>45890</v>
      </c>
      <c r="C871" t="s">
        <v>1518</v>
      </c>
      <c r="D871" t="s">
        <v>61</v>
      </c>
      <c r="E871" t="s">
        <v>43</v>
      </c>
      <c r="F871">
        <v>34</v>
      </c>
      <c r="G871" t="s">
        <v>99</v>
      </c>
      <c r="H871" t="s">
        <v>52</v>
      </c>
      <c r="I871" t="s">
        <v>99</v>
      </c>
      <c r="J871" t="s">
        <v>150</v>
      </c>
      <c r="K871">
        <v>4</v>
      </c>
      <c r="L871">
        <v>29992</v>
      </c>
      <c r="M871">
        <v>5</v>
      </c>
      <c r="N871">
        <v>5998.4</v>
      </c>
      <c r="O871">
        <v>20514.53</v>
      </c>
      <c r="P871">
        <v>338</v>
      </c>
      <c r="Q871">
        <v>134822.13</v>
      </c>
      <c r="R871" t="s">
        <v>83</v>
      </c>
      <c r="S871" t="s">
        <v>63</v>
      </c>
      <c r="T871" t="s">
        <v>70</v>
      </c>
      <c r="U871" t="s">
        <v>56</v>
      </c>
      <c r="V871" t="s">
        <v>57</v>
      </c>
      <c r="W871">
        <v>4</v>
      </c>
      <c r="X871" t="s">
        <v>47</v>
      </c>
      <c r="Y871">
        <v>2</v>
      </c>
      <c r="Z871" t="s">
        <v>58</v>
      </c>
    </row>
    <row r="872" spans="1:26" x14ac:dyDescent="0.35">
      <c r="A872" t="s">
        <v>1519</v>
      </c>
      <c r="B872" s="2">
        <v>46009</v>
      </c>
      <c r="C872" t="s">
        <v>445</v>
      </c>
      <c r="D872" t="s">
        <v>50</v>
      </c>
      <c r="E872" t="s">
        <v>29</v>
      </c>
      <c r="F872">
        <v>28</v>
      </c>
      <c r="G872" t="s">
        <v>44</v>
      </c>
      <c r="H872" t="s">
        <v>31</v>
      </c>
      <c r="I872" t="s">
        <v>44</v>
      </c>
      <c r="J872" t="s">
        <v>150</v>
      </c>
      <c r="K872">
        <v>4</v>
      </c>
      <c r="L872">
        <v>29117</v>
      </c>
      <c r="M872">
        <v>15</v>
      </c>
      <c r="N872">
        <v>17470.2</v>
      </c>
      <c r="O872">
        <v>17819.599999999999</v>
      </c>
      <c r="P872">
        <v>300</v>
      </c>
      <c r="Q872">
        <v>117117.4</v>
      </c>
      <c r="R872" t="s">
        <v>45</v>
      </c>
      <c r="S872" t="s">
        <v>34</v>
      </c>
      <c r="T872" t="s">
        <v>46</v>
      </c>
      <c r="U872" t="s">
        <v>36</v>
      </c>
      <c r="V872" t="s">
        <v>37</v>
      </c>
      <c r="W872">
        <v>9</v>
      </c>
      <c r="X872" t="s">
        <v>38</v>
      </c>
      <c r="Y872">
        <v>5</v>
      </c>
      <c r="Z872" t="s">
        <v>58</v>
      </c>
    </row>
    <row r="873" spans="1:26" x14ac:dyDescent="0.35">
      <c r="A873" t="s">
        <v>1520</v>
      </c>
      <c r="B873" s="2">
        <v>45983</v>
      </c>
      <c r="C873" t="s">
        <v>1521</v>
      </c>
      <c r="D873" t="s">
        <v>28</v>
      </c>
      <c r="E873" t="s">
        <v>29</v>
      </c>
      <c r="F873">
        <v>32</v>
      </c>
      <c r="G873" t="s">
        <v>44</v>
      </c>
      <c r="H873" t="s">
        <v>31</v>
      </c>
      <c r="I873" t="s">
        <v>44</v>
      </c>
      <c r="J873" t="s">
        <v>32</v>
      </c>
      <c r="K873">
        <v>1</v>
      </c>
      <c r="L873">
        <v>6441</v>
      </c>
      <c r="M873">
        <v>20</v>
      </c>
      <c r="N873">
        <v>1288.2</v>
      </c>
      <c r="O873">
        <v>927.5</v>
      </c>
      <c r="P873">
        <v>124</v>
      </c>
      <c r="Q873">
        <v>6204.3</v>
      </c>
      <c r="R873" t="s">
        <v>45</v>
      </c>
      <c r="S873" t="s">
        <v>34</v>
      </c>
      <c r="T873" t="s">
        <v>76</v>
      </c>
      <c r="U873" t="s">
        <v>77</v>
      </c>
      <c r="V873" t="s">
        <v>57</v>
      </c>
      <c r="W873">
        <v>7</v>
      </c>
      <c r="X873" t="s">
        <v>38</v>
      </c>
      <c r="Y873">
        <v>3</v>
      </c>
      <c r="Z873" t="s">
        <v>91</v>
      </c>
    </row>
    <row r="874" spans="1:26" x14ac:dyDescent="0.35">
      <c r="A874" t="s">
        <v>1522</v>
      </c>
      <c r="B874" s="2">
        <v>45844</v>
      </c>
      <c r="C874" t="s">
        <v>1124</v>
      </c>
      <c r="D874" t="s">
        <v>66</v>
      </c>
      <c r="E874" t="s">
        <v>29</v>
      </c>
      <c r="F874">
        <v>25</v>
      </c>
      <c r="G874" t="s">
        <v>67</v>
      </c>
      <c r="H874" t="s">
        <v>68</v>
      </c>
      <c r="I874" t="s">
        <v>67</v>
      </c>
      <c r="J874" t="s">
        <v>112</v>
      </c>
      <c r="K874">
        <v>3</v>
      </c>
      <c r="L874">
        <v>23228</v>
      </c>
      <c r="M874">
        <v>15</v>
      </c>
      <c r="N874">
        <v>10452.6</v>
      </c>
      <c r="O874">
        <v>10661.65</v>
      </c>
      <c r="P874">
        <v>74</v>
      </c>
      <c r="Q874">
        <v>69967.05</v>
      </c>
      <c r="R874" t="s">
        <v>54</v>
      </c>
      <c r="S874" t="s">
        <v>63</v>
      </c>
      <c r="T874" t="s">
        <v>84</v>
      </c>
      <c r="U874" t="s">
        <v>85</v>
      </c>
      <c r="V874" t="s">
        <v>86</v>
      </c>
      <c r="W874">
        <v>4</v>
      </c>
      <c r="X874" t="s">
        <v>47</v>
      </c>
      <c r="Y874">
        <v>2</v>
      </c>
      <c r="Z874" t="s">
        <v>47</v>
      </c>
    </row>
    <row r="875" spans="1:26" x14ac:dyDescent="0.35">
      <c r="A875" t="s">
        <v>1523</v>
      </c>
      <c r="B875" s="2">
        <v>46090</v>
      </c>
      <c r="C875" t="s">
        <v>515</v>
      </c>
      <c r="D875" t="s">
        <v>89</v>
      </c>
      <c r="E875" t="s">
        <v>29</v>
      </c>
      <c r="F875">
        <v>53</v>
      </c>
      <c r="G875" t="s">
        <v>30</v>
      </c>
      <c r="H875" t="s">
        <v>31</v>
      </c>
      <c r="I875" t="s">
        <v>30</v>
      </c>
      <c r="J875" t="s">
        <v>62</v>
      </c>
      <c r="K875">
        <v>5</v>
      </c>
      <c r="L875">
        <v>13705</v>
      </c>
      <c r="M875">
        <v>20</v>
      </c>
      <c r="N875">
        <v>13705</v>
      </c>
      <c r="O875">
        <v>9867.6</v>
      </c>
      <c r="P875">
        <v>26</v>
      </c>
      <c r="Q875">
        <v>64713.599999999999</v>
      </c>
      <c r="R875" t="s">
        <v>33</v>
      </c>
      <c r="S875" t="s">
        <v>34</v>
      </c>
      <c r="T875" t="s">
        <v>76</v>
      </c>
      <c r="U875" t="s">
        <v>77</v>
      </c>
      <c r="V875" t="s">
        <v>57</v>
      </c>
      <c r="W875">
        <v>4</v>
      </c>
      <c r="X875" t="s">
        <v>47</v>
      </c>
      <c r="Y875">
        <v>3</v>
      </c>
      <c r="Z875" t="s">
        <v>91</v>
      </c>
    </row>
    <row r="876" spans="1:26" x14ac:dyDescent="0.35">
      <c r="A876" t="s">
        <v>1524</v>
      </c>
      <c r="B876" s="2">
        <v>46055</v>
      </c>
      <c r="C876" t="s">
        <v>669</v>
      </c>
      <c r="D876" t="s">
        <v>42</v>
      </c>
      <c r="E876" t="s">
        <v>29</v>
      </c>
      <c r="F876">
        <v>38</v>
      </c>
      <c r="G876" t="s">
        <v>67</v>
      </c>
      <c r="H876" t="s">
        <v>68</v>
      </c>
      <c r="I876" t="s">
        <v>67</v>
      </c>
      <c r="J876" t="s">
        <v>62</v>
      </c>
      <c r="K876">
        <v>2</v>
      </c>
      <c r="L876">
        <v>48561</v>
      </c>
      <c r="M876">
        <v>20</v>
      </c>
      <c r="N876">
        <v>19424.400000000001</v>
      </c>
      <c r="O876">
        <v>13985.57</v>
      </c>
      <c r="P876">
        <v>179</v>
      </c>
      <c r="Q876">
        <v>91862.17</v>
      </c>
      <c r="R876" t="s">
        <v>45</v>
      </c>
      <c r="S876" t="s">
        <v>34</v>
      </c>
      <c r="T876" t="s">
        <v>84</v>
      </c>
      <c r="U876" t="s">
        <v>85</v>
      </c>
      <c r="V876" t="s">
        <v>86</v>
      </c>
      <c r="W876">
        <v>1</v>
      </c>
      <c r="X876" t="s">
        <v>47</v>
      </c>
      <c r="Y876">
        <v>2</v>
      </c>
      <c r="Z876" t="s">
        <v>58</v>
      </c>
    </row>
    <row r="877" spans="1:26" x14ac:dyDescent="0.35">
      <c r="A877" t="s">
        <v>1525</v>
      </c>
      <c r="B877" s="2">
        <v>45839</v>
      </c>
      <c r="C877" t="s">
        <v>1526</v>
      </c>
      <c r="D877" t="s">
        <v>108</v>
      </c>
      <c r="E877" t="s">
        <v>43</v>
      </c>
      <c r="F877">
        <v>28</v>
      </c>
      <c r="G877" t="s">
        <v>51</v>
      </c>
      <c r="H877" t="s">
        <v>52</v>
      </c>
      <c r="I877" t="s">
        <v>51</v>
      </c>
      <c r="J877" t="s">
        <v>125</v>
      </c>
      <c r="K877">
        <v>2</v>
      </c>
      <c r="L877">
        <v>17048</v>
      </c>
      <c r="M877">
        <v>10</v>
      </c>
      <c r="N877">
        <v>3409.6</v>
      </c>
      <c r="O877">
        <v>5523.55</v>
      </c>
      <c r="P877">
        <v>126</v>
      </c>
      <c r="Q877">
        <v>36335.949999999997</v>
      </c>
      <c r="R877" t="s">
        <v>33</v>
      </c>
      <c r="S877" t="s">
        <v>63</v>
      </c>
      <c r="T877" t="s">
        <v>76</v>
      </c>
      <c r="U877" t="s">
        <v>77</v>
      </c>
      <c r="V877" t="s">
        <v>57</v>
      </c>
      <c r="W877">
        <v>6</v>
      </c>
      <c r="X877" t="s">
        <v>38</v>
      </c>
      <c r="Y877">
        <v>2</v>
      </c>
      <c r="Z877" t="s">
        <v>39</v>
      </c>
    </row>
    <row r="878" spans="1:26" x14ac:dyDescent="0.35">
      <c r="A878" t="s">
        <v>1527</v>
      </c>
      <c r="B878" s="2">
        <v>46092</v>
      </c>
      <c r="C878" t="s">
        <v>1528</v>
      </c>
      <c r="D878" t="s">
        <v>61</v>
      </c>
      <c r="E878" t="s">
        <v>29</v>
      </c>
      <c r="F878">
        <v>55</v>
      </c>
      <c r="G878" t="s">
        <v>44</v>
      </c>
      <c r="H878" t="s">
        <v>31</v>
      </c>
      <c r="I878" t="s">
        <v>44</v>
      </c>
      <c r="J878" t="s">
        <v>125</v>
      </c>
      <c r="K878">
        <v>2</v>
      </c>
      <c r="L878">
        <v>46981</v>
      </c>
      <c r="M878">
        <v>0</v>
      </c>
      <c r="N878">
        <v>0</v>
      </c>
      <c r="O878">
        <v>16913.16</v>
      </c>
      <c r="P878">
        <v>252</v>
      </c>
      <c r="Q878">
        <v>111127.16</v>
      </c>
      <c r="R878" t="s">
        <v>83</v>
      </c>
      <c r="S878" t="s">
        <v>34</v>
      </c>
      <c r="T878" t="s">
        <v>35</v>
      </c>
      <c r="U878" t="s">
        <v>36</v>
      </c>
      <c r="V878" t="s">
        <v>37</v>
      </c>
      <c r="W878">
        <v>4</v>
      </c>
      <c r="X878" t="s">
        <v>47</v>
      </c>
      <c r="Y878">
        <v>1</v>
      </c>
      <c r="Z878" t="s">
        <v>39</v>
      </c>
    </row>
    <row r="879" spans="1:26" x14ac:dyDescent="0.35">
      <c r="A879" t="s">
        <v>1529</v>
      </c>
      <c r="B879" s="2">
        <v>45892</v>
      </c>
      <c r="C879" t="s">
        <v>160</v>
      </c>
      <c r="D879" t="s">
        <v>73</v>
      </c>
      <c r="E879" t="s">
        <v>29</v>
      </c>
      <c r="F879">
        <v>59</v>
      </c>
      <c r="G879" t="s">
        <v>74</v>
      </c>
      <c r="H879" t="s">
        <v>31</v>
      </c>
      <c r="I879" t="s">
        <v>74</v>
      </c>
      <c r="J879" t="s">
        <v>125</v>
      </c>
      <c r="K879">
        <v>3</v>
      </c>
      <c r="L879">
        <v>42665</v>
      </c>
      <c r="M879">
        <v>10</v>
      </c>
      <c r="N879">
        <v>12799.5</v>
      </c>
      <c r="O879">
        <v>20735.189999999999</v>
      </c>
      <c r="P879">
        <v>452</v>
      </c>
      <c r="Q879">
        <v>136382.69</v>
      </c>
      <c r="R879" t="s">
        <v>33</v>
      </c>
      <c r="S879" t="s">
        <v>63</v>
      </c>
      <c r="T879" t="s">
        <v>103</v>
      </c>
      <c r="U879" t="s">
        <v>103</v>
      </c>
      <c r="V879" t="s">
        <v>57</v>
      </c>
      <c r="W879">
        <v>1</v>
      </c>
      <c r="X879" t="s">
        <v>38</v>
      </c>
      <c r="Y879">
        <v>3</v>
      </c>
      <c r="Z879" t="s">
        <v>58</v>
      </c>
    </row>
    <row r="880" spans="1:26" x14ac:dyDescent="0.35">
      <c r="A880" t="s">
        <v>1530</v>
      </c>
      <c r="B880" s="2">
        <v>46045</v>
      </c>
      <c r="C880" t="s">
        <v>1531</v>
      </c>
      <c r="D880" t="s">
        <v>73</v>
      </c>
      <c r="E880" t="s">
        <v>29</v>
      </c>
      <c r="F880">
        <v>42</v>
      </c>
      <c r="G880" t="s">
        <v>74</v>
      </c>
      <c r="H880" t="s">
        <v>31</v>
      </c>
      <c r="I880" t="s">
        <v>74</v>
      </c>
      <c r="J880" t="s">
        <v>150</v>
      </c>
      <c r="K880">
        <v>3</v>
      </c>
      <c r="L880">
        <v>33362</v>
      </c>
      <c r="M880">
        <v>0</v>
      </c>
      <c r="N880">
        <v>0</v>
      </c>
      <c r="O880">
        <v>18015.48</v>
      </c>
      <c r="P880">
        <v>429</v>
      </c>
      <c r="Q880">
        <v>118530.48</v>
      </c>
      <c r="R880" t="s">
        <v>33</v>
      </c>
      <c r="S880" t="s">
        <v>63</v>
      </c>
      <c r="T880" t="s">
        <v>95</v>
      </c>
      <c r="U880" t="s">
        <v>96</v>
      </c>
      <c r="V880" t="s">
        <v>57</v>
      </c>
      <c r="W880">
        <v>1</v>
      </c>
      <c r="X880" t="s">
        <v>38</v>
      </c>
      <c r="Y880">
        <v>2</v>
      </c>
      <c r="Z880" t="s">
        <v>47</v>
      </c>
    </row>
    <row r="881" spans="1:26" x14ac:dyDescent="0.35">
      <c r="A881" t="s">
        <v>1532</v>
      </c>
      <c r="B881" s="2">
        <v>45893</v>
      </c>
      <c r="C881" t="s">
        <v>477</v>
      </c>
      <c r="D881" t="s">
        <v>111</v>
      </c>
      <c r="E881" t="s">
        <v>29</v>
      </c>
      <c r="F881">
        <v>45</v>
      </c>
      <c r="G881" t="s">
        <v>134</v>
      </c>
      <c r="H881" t="s">
        <v>31</v>
      </c>
      <c r="I881" t="s">
        <v>134</v>
      </c>
      <c r="J881" t="s">
        <v>75</v>
      </c>
      <c r="K881">
        <v>1</v>
      </c>
      <c r="L881">
        <v>4860</v>
      </c>
      <c r="M881">
        <v>10</v>
      </c>
      <c r="N881">
        <v>486</v>
      </c>
      <c r="O881">
        <v>787.32</v>
      </c>
      <c r="P881">
        <v>245</v>
      </c>
      <c r="Q881">
        <v>5406.32</v>
      </c>
      <c r="R881" t="s">
        <v>33</v>
      </c>
      <c r="S881" t="s">
        <v>63</v>
      </c>
      <c r="T881" t="s">
        <v>103</v>
      </c>
      <c r="U881" t="s">
        <v>103</v>
      </c>
      <c r="V881" t="s">
        <v>57</v>
      </c>
      <c r="W881">
        <v>9</v>
      </c>
      <c r="X881" t="s">
        <v>47</v>
      </c>
      <c r="Y881">
        <v>5</v>
      </c>
      <c r="Z881" t="s">
        <v>58</v>
      </c>
    </row>
    <row r="882" spans="1:26" x14ac:dyDescent="0.35">
      <c r="A882" t="s">
        <v>1533</v>
      </c>
      <c r="B882" s="2">
        <v>45791</v>
      </c>
      <c r="C882" t="s">
        <v>225</v>
      </c>
      <c r="D882" t="s">
        <v>28</v>
      </c>
      <c r="E882" t="s">
        <v>43</v>
      </c>
      <c r="F882">
        <v>34</v>
      </c>
      <c r="G882" t="s">
        <v>30</v>
      </c>
      <c r="H882" t="s">
        <v>31</v>
      </c>
      <c r="I882" t="s">
        <v>30</v>
      </c>
      <c r="J882" t="s">
        <v>201</v>
      </c>
      <c r="K882">
        <v>3</v>
      </c>
      <c r="L882">
        <v>39078</v>
      </c>
      <c r="M882">
        <v>15</v>
      </c>
      <c r="N882">
        <v>17585.099999999999</v>
      </c>
      <c r="O882">
        <v>17936.8</v>
      </c>
      <c r="P882">
        <v>64</v>
      </c>
      <c r="Q882">
        <v>117649.7</v>
      </c>
      <c r="R882" t="s">
        <v>54</v>
      </c>
      <c r="S882" t="s">
        <v>63</v>
      </c>
      <c r="T882" t="s">
        <v>46</v>
      </c>
      <c r="U882" t="s">
        <v>36</v>
      </c>
      <c r="V882" t="s">
        <v>37</v>
      </c>
      <c r="W882">
        <v>7</v>
      </c>
      <c r="X882" t="s">
        <v>38</v>
      </c>
      <c r="Y882">
        <v>1</v>
      </c>
      <c r="Z882" t="s">
        <v>91</v>
      </c>
    </row>
    <row r="883" spans="1:26" x14ac:dyDescent="0.35">
      <c r="A883" t="s">
        <v>1534</v>
      </c>
      <c r="B883" s="2">
        <v>46105</v>
      </c>
      <c r="C883" t="s">
        <v>810</v>
      </c>
      <c r="D883" t="s">
        <v>42</v>
      </c>
      <c r="E883" t="s">
        <v>43</v>
      </c>
      <c r="F883">
        <v>47</v>
      </c>
      <c r="G883" t="s">
        <v>99</v>
      </c>
      <c r="H883" t="s">
        <v>52</v>
      </c>
      <c r="I883" t="s">
        <v>99</v>
      </c>
      <c r="J883" t="s">
        <v>53</v>
      </c>
      <c r="K883">
        <v>5</v>
      </c>
      <c r="L883">
        <v>5258</v>
      </c>
      <c r="M883">
        <v>15</v>
      </c>
      <c r="N883">
        <v>3943.5</v>
      </c>
      <c r="O883">
        <v>4022.37</v>
      </c>
      <c r="P883">
        <v>359</v>
      </c>
      <c r="Q883">
        <v>26727.87</v>
      </c>
      <c r="R883" t="s">
        <v>33</v>
      </c>
      <c r="S883" t="s">
        <v>63</v>
      </c>
      <c r="T883" t="s">
        <v>70</v>
      </c>
      <c r="U883" t="s">
        <v>56</v>
      </c>
      <c r="V883" t="s">
        <v>57</v>
      </c>
      <c r="W883">
        <v>10</v>
      </c>
      <c r="X883" t="s">
        <v>38</v>
      </c>
      <c r="Y883">
        <v>2</v>
      </c>
      <c r="Z883" t="s">
        <v>58</v>
      </c>
    </row>
    <row r="884" spans="1:26" x14ac:dyDescent="0.35">
      <c r="A884" t="s">
        <v>1535</v>
      </c>
      <c r="B884" s="2">
        <v>45782</v>
      </c>
      <c r="C884" t="s">
        <v>1536</v>
      </c>
      <c r="D884" t="s">
        <v>61</v>
      </c>
      <c r="E884" t="s">
        <v>29</v>
      </c>
      <c r="F884">
        <v>31</v>
      </c>
      <c r="G884" t="s">
        <v>44</v>
      </c>
      <c r="H884" t="s">
        <v>31</v>
      </c>
      <c r="I884" t="s">
        <v>44</v>
      </c>
      <c r="J884" t="s">
        <v>32</v>
      </c>
      <c r="K884">
        <v>5</v>
      </c>
      <c r="L884">
        <v>13845</v>
      </c>
      <c r="M884">
        <v>15</v>
      </c>
      <c r="N884">
        <v>10383.75</v>
      </c>
      <c r="O884">
        <v>10591.42</v>
      </c>
      <c r="P884">
        <v>169</v>
      </c>
      <c r="Q884">
        <v>69601.679999999993</v>
      </c>
      <c r="R884" t="s">
        <v>54</v>
      </c>
      <c r="S884" t="s">
        <v>63</v>
      </c>
      <c r="T884" t="s">
        <v>46</v>
      </c>
      <c r="U884" t="s">
        <v>36</v>
      </c>
      <c r="V884" t="s">
        <v>37</v>
      </c>
      <c r="W884">
        <v>10</v>
      </c>
      <c r="X884" t="s">
        <v>38</v>
      </c>
      <c r="Y884">
        <v>5</v>
      </c>
      <c r="Z884" t="s">
        <v>47</v>
      </c>
    </row>
    <row r="885" spans="1:26" x14ac:dyDescent="0.35">
      <c r="A885" t="s">
        <v>1537</v>
      </c>
      <c r="B885" s="2">
        <v>46034</v>
      </c>
      <c r="C885" t="s">
        <v>1538</v>
      </c>
      <c r="D885" t="s">
        <v>89</v>
      </c>
      <c r="E885" t="s">
        <v>29</v>
      </c>
      <c r="F885">
        <v>19</v>
      </c>
      <c r="G885" t="s">
        <v>30</v>
      </c>
      <c r="H885" t="s">
        <v>31</v>
      </c>
      <c r="I885" t="s">
        <v>30</v>
      </c>
      <c r="J885" t="s">
        <v>112</v>
      </c>
      <c r="K885">
        <v>3</v>
      </c>
      <c r="L885">
        <v>39216</v>
      </c>
      <c r="M885">
        <v>20</v>
      </c>
      <c r="N885">
        <v>23529.599999999999</v>
      </c>
      <c r="O885">
        <v>16941.310000000001</v>
      </c>
      <c r="P885">
        <v>13</v>
      </c>
      <c r="Q885">
        <v>111072.71</v>
      </c>
      <c r="R885" t="s">
        <v>33</v>
      </c>
      <c r="S885" t="s">
        <v>63</v>
      </c>
      <c r="T885" t="s">
        <v>103</v>
      </c>
      <c r="U885" t="s">
        <v>103</v>
      </c>
      <c r="V885" t="s">
        <v>57</v>
      </c>
      <c r="W885">
        <v>1</v>
      </c>
      <c r="X885" t="s">
        <v>47</v>
      </c>
      <c r="Y885">
        <v>4</v>
      </c>
      <c r="Z885" t="s">
        <v>39</v>
      </c>
    </row>
    <row r="886" spans="1:26" x14ac:dyDescent="0.35">
      <c r="A886" t="s">
        <v>1539</v>
      </c>
      <c r="B886" s="2">
        <v>46101</v>
      </c>
      <c r="C886" t="s">
        <v>1540</v>
      </c>
      <c r="D886" t="s">
        <v>42</v>
      </c>
      <c r="E886" t="s">
        <v>43</v>
      </c>
      <c r="F886">
        <v>40</v>
      </c>
      <c r="G886" t="s">
        <v>51</v>
      </c>
      <c r="H886" t="s">
        <v>52</v>
      </c>
      <c r="I886" t="s">
        <v>51</v>
      </c>
      <c r="J886" t="s">
        <v>69</v>
      </c>
      <c r="K886">
        <v>5</v>
      </c>
      <c r="L886">
        <v>21764</v>
      </c>
      <c r="M886">
        <v>20</v>
      </c>
      <c r="N886">
        <v>21764</v>
      </c>
      <c r="O886">
        <v>15670.08</v>
      </c>
      <c r="P886">
        <v>260</v>
      </c>
      <c r="Q886">
        <v>102986.08</v>
      </c>
      <c r="R886" t="s">
        <v>54</v>
      </c>
      <c r="S886" t="s">
        <v>34</v>
      </c>
      <c r="T886" t="s">
        <v>70</v>
      </c>
      <c r="U886" t="s">
        <v>56</v>
      </c>
      <c r="V886" t="s">
        <v>57</v>
      </c>
      <c r="W886">
        <v>2</v>
      </c>
      <c r="X886" t="s">
        <v>47</v>
      </c>
      <c r="Y886">
        <v>4</v>
      </c>
      <c r="Z886" t="s">
        <v>39</v>
      </c>
    </row>
    <row r="887" spans="1:26" x14ac:dyDescent="0.35">
      <c r="A887" t="s">
        <v>1541</v>
      </c>
      <c r="B887" s="2">
        <v>45765</v>
      </c>
      <c r="C887" t="s">
        <v>576</v>
      </c>
      <c r="D887" t="s">
        <v>61</v>
      </c>
      <c r="E887" t="s">
        <v>29</v>
      </c>
      <c r="F887">
        <v>21</v>
      </c>
      <c r="G887" t="s">
        <v>139</v>
      </c>
      <c r="H887" t="s">
        <v>31</v>
      </c>
      <c r="I887" t="s">
        <v>139</v>
      </c>
      <c r="J887" t="s">
        <v>62</v>
      </c>
      <c r="K887">
        <v>1</v>
      </c>
      <c r="L887">
        <v>35662</v>
      </c>
      <c r="M887">
        <v>20</v>
      </c>
      <c r="N887">
        <v>7132.4</v>
      </c>
      <c r="O887">
        <v>5135.33</v>
      </c>
      <c r="P887">
        <v>390</v>
      </c>
      <c r="Q887">
        <v>34054.93</v>
      </c>
      <c r="R887" t="s">
        <v>33</v>
      </c>
      <c r="S887" t="s">
        <v>63</v>
      </c>
      <c r="T887" t="s">
        <v>95</v>
      </c>
      <c r="U887" t="s">
        <v>96</v>
      </c>
      <c r="V887" t="s">
        <v>57</v>
      </c>
      <c r="W887">
        <v>5</v>
      </c>
      <c r="X887" t="s">
        <v>47</v>
      </c>
      <c r="Y887">
        <v>3</v>
      </c>
      <c r="Z887" t="s">
        <v>47</v>
      </c>
    </row>
    <row r="888" spans="1:26" x14ac:dyDescent="0.35">
      <c r="A888" t="s">
        <v>1542</v>
      </c>
      <c r="B888" s="2">
        <v>46079</v>
      </c>
      <c r="C888" t="s">
        <v>1543</v>
      </c>
      <c r="D888" t="s">
        <v>108</v>
      </c>
      <c r="E888" t="s">
        <v>29</v>
      </c>
      <c r="F888">
        <v>26</v>
      </c>
      <c r="G888" t="s">
        <v>139</v>
      </c>
      <c r="H888" t="s">
        <v>31</v>
      </c>
      <c r="I888" t="s">
        <v>139</v>
      </c>
      <c r="J888" t="s">
        <v>125</v>
      </c>
      <c r="K888">
        <v>2</v>
      </c>
      <c r="L888">
        <v>32832</v>
      </c>
      <c r="M888">
        <v>10</v>
      </c>
      <c r="N888">
        <v>6566.4</v>
      </c>
      <c r="O888">
        <v>10637.57</v>
      </c>
      <c r="P888">
        <v>492</v>
      </c>
      <c r="Q888">
        <v>70227.17</v>
      </c>
      <c r="R888" t="s">
        <v>45</v>
      </c>
      <c r="S888" t="s">
        <v>63</v>
      </c>
      <c r="T888" t="s">
        <v>103</v>
      </c>
      <c r="U888" t="s">
        <v>103</v>
      </c>
      <c r="V888" t="s">
        <v>57</v>
      </c>
      <c r="W888">
        <v>3</v>
      </c>
      <c r="X888" t="s">
        <v>47</v>
      </c>
      <c r="Y888">
        <v>4</v>
      </c>
      <c r="Z888" t="s">
        <v>39</v>
      </c>
    </row>
    <row r="889" spans="1:26" x14ac:dyDescent="0.35">
      <c r="A889" t="s">
        <v>1544</v>
      </c>
      <c r="B889" s="2">
        <v>46043</v>
      </c>
      <c r="C889" t="s">
        <v>921</v>
      </c>
      <c r="D889" t="s">
        <v>108</v>
      </c>
      <c r="E889" t="s">
        <v>43</v>
      </c>
      <c r="F889">
        <v>51</v>
      </c>
      <c r="G889" t="s">
        <v>139</v>
      </c>
      <c r="H889" t="s">
        <v>31</v>
      </c>
      <c r="I889" t="s">
        <v>139</v>
      </c>
      <c r="J889" t="s">
        <v>62</v>
      </c>
      <c r="K889">
        <v>5</v>
      </c>
      <c r="L889">
        <v>42505</v>
      </c>
      <c r="M889">
        <v>15</v>
      </c>
      <c r="N889">
        <v>31878.75</v>
      </c>
      <c r="O889">
        <v>32516.32</v>
      </c>
      <c r="P889">
        <v>414</v>
      </c>
      <c r="Q889">
        <v>213576.58</v>
      </c>
      <c r="R889" t="s">
        <v>45</v>
      </c>
      <c r="S889" t="s">
        <v>34</v>
      </c>
      <c r="T889" t="s">
        <v>35</v>
      </c>
      <c r="U889" t="s">
        <v>36</v>
      </c>
      <c r="V889" t="s">
        <v>37</v>
      </c>
      <c r="W889">
        <v>7</v>
      </c>
      <c r="X889" t="s">
        <v>38</v>
      </c>
      <c r="Y889">
        <v>2</v>
      </c>
      <c r="Z889" t="s">
        <v>47</v>
      </c>
    </row>
    <row r="890" spans="1:26" x14ac:dyDescent="0.35">
      <c r="A890" t="s">
        <v>1545</v>
      </c>
      <c r="B890" s="2">
        <v>45814</v>
      </c>
      <c r="C890" t="s">
        <v>1087</v>
      </c>
      <c r="D890" t="s">
        <v>42</v>
      </c>
      <c r="E890" t="s">
        <v>29</v>
      </c>
      <c r="F890">
        <v>60</v>
      </c>
      <c r="G890" t="s">
        <v>30</v>
      </c>
      <c r="H890" t="s">
        <v>31</v>
      </c>
      <c r="I890" t="s">
        <v>30</v>
      </c>
      <c r="J890" t="s">
        <v>102</v>
      </c>
      <c r="K890">
        <v>4</v>
      </c>
      <c r="L890">
        <v>42685</v>
      </c>
      <c r="M890">
        <v>20</v>
      </c>
      <c r="N890">
        <v>34148</v>
      </c>
      <c r="O890">
        <v>24586.560000000001</v>
      </c>
      <c r="P890">
        <v>281</v>
      </c>
      <c r="Q890">
        <v>161459.56</v>
      </c>
      <c r="R890" t="s">
        <v>54</v>
      </c>
      <c r="S890" t="s">
        <v>34</v>
      </c>
      <c r="T890" t="s">
        <v>70</v>
      </c>
      <c r="U890" t="s">
        <v>56</v>
      </c>
      <c r="V890" t="s">
        <v>57</v>
      </c>
      <c r="W890">
        <v>4</v>
      </c>
      <c r="X890" t="s">
        <v>47</v>
      </c>
      <c r="Y890">
        <v>4</v>
      </c>
      <c r="Z890" t="s">
        <v>39</v>
      </c>
    </row>
    <row r="891" spans="1:26" x14ac:dyDescent="0.35">
      <c r="A891" t="s">
        <v>1546</v>
      </c>
      <c r="B891" s="2">
        <v>45969</v>
      </c>
      <c r="C891" t="s">
        <v>1547</v>
      </c>
      <c r="D891" t="s">
        <v>28</v>
      </c>
      <c r="E891" t="s">
        <v>29</v>
      </c>
      <c r="F891">
        <v>42</v>
      </c>
      <c r="G891" t="s">
        <v>94</v>
      </c>
      <c r="H891" t="s">
        <v>31</v>
      </c>
      <c r="I891" t="s">
        <v>94</v>
      </c>
      <c r="J891" t="s">
        <v>150</v>
      </c>
      <c r="K891">
        <v>4</v>
      </c>
      <c r="L891">
        <v>38588</v>
      </c>
      <c r="M891">
        <v>5</v>
      </c>
      <c r="N891">
        <v>7717.6</v>
      </c>
      <c r="O891">
        <v>26394.19</v>
      </c>
      <c r="P891">
        <v>304</v>
      </c>
      <c r="Q891">
        <v>173332.59</v>
      </c>
      <c r="R891" t="s">
        <v>45</v>
      </c>
      <c r="S891" t="s">
        <v>34</v>
      </c>
      <c r="T891" t="s">
        <v>76</v>
      </c>
      <c r="U891" t="s">
        <v>77</v>
      </c>
      <c r="V891" t="s">
        <v>57</v>
      </c>
      <c r="W891">
        <v>10</v>
      </c>
      <c r="X891" t="s">
        <v>47</v>
      </c>
      <c r="Y891">
        <v>3</v>
      </c>
      <c r="Z891" t="s">
        <v>58</v>
      </c>
    </row>
    <row r="892" spans="1:26" x14ac:dyDescent="0.35">
      <c r="A892" t="s">
        <v>1548</v>
      </c>
      <c r="B892" s="2">
        <v>45888</v>
      </c>
      <c r="C892" t="s">
        <v>141</v>
      </c>
      <c r="D892" t="s">
        <v>61</v>
      </c>
      <c r="E892" t="s">
        <v>43</v>
      </c>
      <c r="F892">
        <v>27</v>
      </c>
      <c r="G892" t="s">
        <v>44</v>
      </c>
      <c r="H892" t="s">
        <v>31</v>
      </c>
      <c r="I892" t="s">
        <v>44</v>
      </c>
      <c r="J892" t="s">
        <v>62</v>
      </c>
      <c r="K892">
        <v>4</v>
      </c>
      <c r="L892">
        <v>13547</v>
      </c>
      <c r="M892">
        <v>15</v>
      </c>
      <c r="N892">
        <v>8128.2</v>
      </c>
      <c r="O892">
        <v>8290.76</v>
      </c>
      <c r="P892">
        <v>303</v>
      </c>
      <c r="Q892">
        <v>54653.56</v>
      </c>
      <c r="R892" t="s">
        <v>33</v>
      </c>
      <c r="S892" t="s">
        <v>34</v>
      </c>
      <c r="T892" t="s">
        <v>103</v>
      </c>
      <c r="U892" t="s">
        <v>103</v>
      </c>
      <c r="V892" t="s">
        <v>57</v>
      </c>
      <c r="W892">
        <v>3</v>
      </c>
      <c r="X892" t="s">
        <v>47</v>
      </c>
      <c r="Y892">
        <v>4</v>
      </c>
      <c r="Z892" t="s">
        <v>39</v>
      </c>
    </row>
    <row r="893" spans="1:26" x14ac:dyDescent="0.35">
      <c r="A893" t="s">
        <v>1549</v>
      </c>
      <c r="B893" s="2">
        <v>45886</v>
      </c>
      <c r="C893" t="s">
        <v>806</v>
      </c>
      <c r="D893" t="s">
        <v>28</v>
      </c>
      <c r="E893" t="s">
        <v>43</v>
      </c>
      <c r="F893">
        <v>53</v>
      </c>
      <c r="G893" t="s">
        <v>99</v>
      </c>
      <c r="H893" t="s">
        <v>52</v>
      </c>
      <c r="I893" t="s">
        <v>99</v>
      </c>
      <c r="J893" t="s">
        <v>62</v>
      </c>
      <c r="K893">
        <v>3</v>
      </c>
      <c r="L893">
        <v>21239</v>
      </c>
      <c r="M893">
        <v>0</v>
      </c>
      <c r="N893">
        <v>0</v>
      </c>
      <c r="O893">
        <v>11469.06</v>
      </c>
      <c r="P893">
        <v>442</v>
      </c>
      <c r="Q893">
        <v>75628.06</v>
      </c>
      <c r="R893" t="s">
        <v>45</v>
      </c>
      <c r="S893" t="s">
        <v>34</v>
      </c>
      <c r="T893" t="s">
        <v>76</v>
      </c>
      <c r="U893" t="s">
        <v>77</v>
      </c>
      <c r="V893" t="s">
        <v>57</v>
      </c>
      <c r="W893">
        <v>2</v>
      </c>
      <c r="X893" t="s">
        <v>47</v>
      </c>
      <c r="Y893">
        <v>3</v>
      </c>
      <c r="Z893" t="s">
        <v>91</v>
      </c>
    </row>
    <row r="894" spans="1:26" x14ac:dyDescent="0.35">
      <c r="A894" t="s">
        <v>1550</v>
      </c>
      <c r="B894" s="2">
        <v>45794</v>
      </c>
      <c r="C894" t="s">
        <v>484</v>
      </c>
      <c r="D894" t="s">
        <v>111</v>
      </c>
      <c r="E894" t="s">
        <v>43</v>
      </c>
      <c r="F894">
        <v>31</v>
      </c>
      <c r="G894" t="s">
        <v>44</v>
      </c>
      <c r="H894" t="s">
        <v>31</v>
      </c>
      <c r="I894" t="s">
        <v>44</v>
      </c>
      <c r="J894" t="s">
        <v>53</v>
      </c>
      <c r="K894">
        <v>5</v>
      </c>
      <c r="L894">
        <v>29270</v>
      </c>
      <c r="M894">
        <v>5</v>
      </c>
      <c r="N894">
        <v>7317.5</v>
      </c>
      <c r="O894">
        <v>25025.85</v>
      </c>
      <c r="P894">
        <v>96</v>
      </c>
      <c r="Q894">
        <v>164154.35</v>
      </c>
      <c r="R894" t="s">
        <v>33</v>
      </c>
      <c r="S894" t="s">
        <v>34</v>
      </c>
      <c r="T894" t="s">
        <v>55</v>
      </c>
      <c r="U894" t="s">
        <v>56</v>
      </c>
      <c r="V894" t="s">
        <v>57</v>
      </c>
      <c r="W894">
        <v>3</v>
      </c>
      <c r="X894" t="s">
        <v>47</v>
      </c>
      <c r="Y894">
        <v>5</v>
      </c>
      <c r="Z894" t="s">
        <v>58</v>
      </c>
    </row>
    <row r="895" spans="1:26" x14ac:dyDescent="0.35">
      <c r="A895" t="s">
        <v>1551</v>
      </c>
      <c r="B895" s="2">
        <v>46089</v>
      </c>
      <c r="C895" t="s">
        <v>231</v>
      </c>
      <c r="D895" t="s">
        <v>42</v>
      </c>
      <c r="E895" t="s">
        <v>29</v>
      </c>
      <c r="F895">
        <v>50</v>
      </c>
      <c r="G895" t="s">
        <v>134</v>
      </c>
      <c r="H895" t="s">
        <v>31</v>
      </c>
      <c r="I895" t="s">
        <v>134</v>
      </c>
      <c r="J895" t="s">
        <v>112</v>
      </c>
      <c r="K895">
        <v>2</v>
      </c>
      <c r="L895">
        <v>21419</v>
      </c>
      <c r="M895">
        <v>5</v>
      </c>
      <c r="N895">
        <v>2141.9</v>
      </c>
      <c r="O895">
        <v>7325.3</v>
      </c>
      <c r="P895">
        <v>117</v>
      </c>
      <c r="Q895">
        <v>48138.400000000001</v>
      </c>
      <c r="R895" t="s">
        <v>45</v>
      </c>
      <c r="S895" t="s">
        <v>34</v>
      </c>
      <c r="T895" t="s">
        <v>70</v>
      </c>
      <c r="U895" t="s">
        <v>56</v>
      </c>
      <c r="V895" t="s">
        <v>57</v>
      </c>
      <c r="W895">
        <v>4</v>
      </c>
      <c r="X895" t="s">
        <v>38</v>
      </c>
      <c r="Y895">
        <v>5</v>
      </c>
      <c r="Z895" t="s">
        <v>58</v>
      </c>
    </row>
    <row r="896" spans="1:26" x14ac:dyDescent="0.35">
      <c r="A896" t="s">
        <v>1552</v>
      </c>
      <c r="B896" s="2">
        <v>46025</v>
      </c>
      <c r="C896" t="s">
        <v>1553</v>
      </c>
      <c r="D896" t="s">
        <v>28</v>
      </c>
      <c r="E896" t="s">
        <v>43</v>
      </c>
      <c r="F896">
        <v>32</v>
      </c>
      <c r="G896" t="s">
        <v>51</v>
      </c>
      <c r="H896" t="s">
        <v>52</v>
      </c>
      <c r="I896" t="s">
        <v>51</v>
      </c>
      <c r="J896" t="s">
        <v>75</v>
      </c>
      <c r="K896">
        <v>1</v>
      </c>
      <c r="L896">
        <v>49049</v>
      </c>
      <c r="M896">
        <v>0</v>
      </c>
      <c r="N896">
        <v>0</v>
      </c>
      <c r="O896">
        <v>8828.82</v>
      </c>
      <c r="P896">
        <v>224</v>
      </c>
      <c r="Q896">
        <v>58101.82</v>
      </c>
      <c r="R896" t="s">
        <v>45</v>
      </c>
      <c r="S896" t="s">
        <v>63</v>
      </c>
      <c r="T896" t="s">
        <v>55</v>
      </c>
      <c r="U896" t="s">
        <v>56</v>
      </c>
      <c r="V896" t="s">
        <v>57</v>
      </c>
      <c r="W896">
        <v>5</v>
      </c>
      <c r="X896" t="s">
        <v>47</v>
      </c>
      <c r="Y896">
        <v>1</v>
      </c>
      <c r="Z896" t="s">
        <v>39</v>
      </c>
    </row>
    <row r="897" spans="1:26" x14ac:dyDescent="0.35">
      <c r="A897" t="s">
        <v>1554</v>
      </c>
      <c r="B897" s="2">
        <v>46011</v>
      </c>
      <c r="C897" t="s">
        <v>447</v>
      </c>
      <c r="D897" t="s">
        <v>108</v>
      </c>
      <c r="E897" t="s">
        <v>43</v>
      </c>
      <c r="F897">
        <v>19</v>
      </c>
      <c r="G897" t="s">
        <v>90</v>
      </c>
      <c r="H897" t="s">
        <v>31</v>
      </c>
      <c r="I897" t="s">
        <v>90</v>
      </c>
      <c r="J897" t="s">
        <v>102</v>
      </c>
      <c r="K897">
        <v>3</v>
      </c>
      <c r="L897">
        <v>49307</v>
      </c>
      <c r="M897">
        <v>5</v>
      </c>
      <c r="N897">
        <v>7396.05</v>
      </c>
      <c r="O897">
        <v>25294.49</v>
      </c>
      <c r="P897">
        <v>113</v>
      </c>
      <c r="Q897">
        <v>165932.44</v>
      </c>
      <c r="R897" t="s">
        <v>54</v>
      </c>
      <c r="S897" t="s">
        <v>34</v>
      </c>
      <c r="T897" t="s">
        <v>76</v>
      </c>
      <c r="U897" t="s">
        <v>77</v>
      </c>
      <c r="V897" t="s">
        <v>57</v>
      </c>
      <c r="W897">
        <v>8</v>
      </c>
      <c r="X897" t="s">
        <v>38</v>
      </c>
      <c r="Y897">
        <v>3</v>
      </c>
      <c r="Z897" t="s">
        <v>39</v>
      </c>
    </row>
    <row r="898" spans="1:26" x14ac:dyDescent="0.35">
      <c r="A898" t="s">
        <v>1555</v>
      </c>
      <c r="B898" s="2">
        <v>45864</v>
      </c>
      <c r="C898" t="s">
        <v>1032</v>
      </c>
      <c r="D898" t="s">
        <v>42</v>
      </c>
      <c r="E898" t="s">
        <v>43</v>
      </c>
      <c r="F898">
        <v>50</v>
      </c>
      <c r="G898" t="s">
        <v>30</v>
      </c>
      <c r="H898" t="s">
        <v>31</v>
      </c>
      <c r="I898" t="s">
        <v>30</v>
      </c>
      <c r="J898" t="s">
        <v>53</v>
      </c>
      <c r="K898">
        <v>1</v>
      </c>
      <c r="L898">
        <v>16899</v>
      </c>
      <c r="M898">
        <v>15</v>
      </c>
      <c r="N898">
        <v>2534.85</v>
      </c>
      <c r="O898">
        <v>2585.5500000000002</v>
      </c>
      <c r="P898">
        <v>2</v>
      </c>
      <c r="Q898">
        <v>16951.7</v>
      </c>
      <c r="R898" t="s">
        <v>54</v>
      </c>
      <c r="S898" t="s">
        <v>34</v>
      </c>
      <c r="T898" t="s">
        <v>70</v>
      </c>
      <c r="U898" t="s">
        <v>56</v>
      </c>
      <c r="V898" t="s">
        <v>57</v>
      </c>
      <c r="W898">
        <v>10</v>
      </c>
      <c r="X898" t="s">
        <v>38</v>
      </c>
      <c r="Y898">
        <v>4</v>
      </c>
      <c r="Z898" t="s">
        <v>39</v>
      </c>
    </row>
    <row r="899" spans="1:26" x14ac:dyDescent="0.35">
      <c r="A899" t="s">
        <v>1556</v>
      </c>
      <c r="B899" s="2">
        <v>45842</v>
      </c>
      <c r="C899" t="s">
        <v>49</v>
      </c>
      <c r="D899" t="s">
        <v>61</v>
      </c>
      <c r="E899" t="s">
        <v>43</v>
      </c>
      <c r="F899">
        <v>30</v>
      </c>
      <c r="G899" t="s">
        <v>99</v>
      </c>
      <c r="H899" t="s">
        <v>52</v>
      </c>
      <c r="I899" t="s">
        <v>99</v>
      </c>
      <c r="J899" t="s">
        <v>62</v>
      </c>
      <c r="K899">
        <v>3</v>
      </c>
      <c r="L899">
        <v>48086</v>
      </c>
      <c r="M899">
        <v>5</v>
      </c>
      <c r="N899">
        <v>7212.9</v>
      </c>
      <c r="O899">
        <v>24668.12</v>
      </c>
      <c r="P899">
        <v>82</v>
      </c>
      <c r="Q899">
        <v>161795.22</v>
      </c>
      <c r="R899" t="s">
        <v>83</v>
      </c>
      <c r="S899" t="s">
        <v>63</v>
      </c>
      <c r="T899" t="s">
        <v>46</v>
      </c>
      <c r="U899" t="s">
        <v>36</v>
      </c>
      <c r="V899" t="s">
        <v>37</v>
      </c>
      <c r="W899">
        <v>6</v>
      </c>
      <c r="X899" t="s">
        <v>47</v>
      </c>
      <c r="Y899">
        <v>1</v>
      </c>
      <c r="Z899" t="s">
        <v>91</v>
      </c>
    </row>
    <row r="900" spans="1:26" x14ac:dyDescent="0.35">
      <c r="A900" t="s">
        <v>1557</v>
      </c>
      <c r="B900" s="2">
        <v>45859</v>
      </c>
      <c r="C900" t="s">
        <v>899</v>
      </c>
      <c r="D900" t="s">
        <v>80</v>
      </c>
      <c r="E900" t="s">
        <v>43</v>
      </c>
      <c r="F900">
        <v>59</v>
      </c>
      <c r="G900" t="s">
        <v>94</v>
      </c>
      <c r="H900" t="s">
        <v>31</v>
      </c>
      <c r="I900" t="s">
        <v>94</v>
      </c>
      <c r="J900" t="s">
        <v>112</v>
      </c>
      <c r="K900">
        <v>2</v>
      </c>
      <c r="L900">
        <v>39784</v>
      </c>
      <c r="M900">
        <v>10</v>
      </c>
      <c r="N900">
        <v>7956.8</v>
      </c>
      <c r="O900">
        <v>12890.02</v>
      </c>
      <c r="P900">
        <v>184</v>
      </c>
      <c r="Q900">
        <v>84685.22</v>
      </c>
      <c r="R900" t="s">
        <v>45</v>
      </c>
      <c r="S900" t="s">
        <v>63</v>
      </c>
      <c r="T900" t="s">
        <v>46</v>
      </c>
      <c r="U900" t="s">
        <v>36</v>
      </c>
      <c r="V900" t="s">
        <v>37</v>
      </c>
      <c r="W900">
        <v>6</v>
      </c>
      <c r="X900" t="s">
        <v>38</v>
      </c>
      <c r="Y900">
        <v>3</v>
      </c>
      <c r="Z900" t="s">
        <v>91</v>
      </c>
    </row>
    <row r="901" spans="1:26" x14ac:dyDescent="0.35">
      <c r="A901" t="s">
        <v>1558</v>
      </c>
      <c r="B901" s="2">
        <v>45791</v>
      </c>
      <c r="C901" t="s">
        <v>1559</v>
      </c>
      <c r="D901" t="s">
        <v>42</v>
      </c>
      <c r="E901" t="s">
        <v>29</v>
      </c>
      <c r="F901">
        <v>58</v>
      </c>
      <c r="G901" t="s">
        <v>134</v>
      </c>
      <c r="H901" t="s">
        <v>31</v>
      </c>
      <c r="I901" t="s">
        <v>134</v>
      </c>
      <c r="J901" t="s">
        <v>125</v>
      </c>
      <c r="K901">
        <v>1</v>
      </c>
      <c r="L901">
        <v>17849</v>
      </c>
      <c r="M901">
        <v>15</v>
      </c>
      <c r="N901">
        <v>2677.35</v>
      </c>
      <c r="O901">
        <v>2730.9</v>
      </c>
      <c r="P901">
        <v>268</v>
      </c>
      <c r="Q901">
        <v>18170.55</v>
      </c>
      <c r="R901" t="s">
        <v>83</v>
      </c>
      <c r="S901" t="s">
        <v>63</v>
      </c>
      <c r="T901" t="s">
        <v>46</v>
      </c>
      <c r="U901" t="s">
        <v>36</v>
      </c>
      <c r="V901" t="s">
        <v>37</v>
      </c>
      <c r="W901">
        <v>3</v>
      </c>
      <c r="X901" t="s">
        <v>38</v>
      </c>
      <c r="Y901">
        <v>4</v>
      </c>
      <c r="Z901" t="s">
        <v>91</v>
      </c>
    </row>
    <row r="902" spans="1:26" x14ac:dyDescent="0.35">
      <c r="A902" t="s">
        <v>1560</v>
      </c>
      <c r="B902" s="2">
        <v>46037</v>
      </c>
      <c r="C902" t="s">
        <v>363</v>
      </c>
      <c r="D902" t="s">
        <v>42</v>
      </c>
      <c r="E902" t="s">
        <v>29</v>
      </c>
      <c r="F902">
        <v>18</v>
      </c>
      <c r="G902" t="s">
        <v>51</v>
      </c>
      <c r="H902" t="s">
        <v>52</v>
      </c>
      <c r="I902" t="s">
        <v>51</v>
      </c>
      <c r="J902" t="s">
        <v>102</v>
      </c>
      <c r="K902">
        <v>4</v>
      </c>
      <c r="L902">
        <v>22659</v>
      </c>
      <c r="M902">
        <v>15</v>
      </c>
      <c r="N902">
        <v>13595.4</v>
      </c>
      <c r="O902">
        <v>13867.31</v>
      </c>
      <c r="P902">
        <v>374</v>
      </c>
      <c r="Q902">
        <v>91281.91</v>
      </c>
      <c r="R902" t="s">
        <v>33</v>
      </c>
      <c r="S902" t="s">
        <v>34</v>
      </c>
      <c r="T902" t="s">
        <v>55</v>
      </c>
      <c r="U902" t="s">
        <v>56</v>
      </c>
      <c r="V902" t="s">
        <v>57</v>
      </c>
      <c r="W902">
        <v>6</v>
      </c>
      <c r="X902" t="s">
        <v>47</v>
      </c>
      <c r="Y902">
        <v>5</v>
      </c>
      <c r="Z902" t="s">
        <v>91</v>
      </c>
    </row>
    <row r="903" spans="1:26" x14ac:dyDescent="0.35">
      <c r="A903" t="s">
        <v>1561</v>
      </c>
      <c r="B903" s="2">
        <v>46010</v>
      </c>
      <c r="C903" t="s">
        <v>686</v>
      </c>
      <c r="D903" t="s">
        <v>80</v>
      </c>
      <c r="E903" t="s">
        <v>29</v>
      </c>
      <c r="F903">
        <v>32</v>
      </c>
      <c r="G903" t="s">
        <v>90</v>
      </c>
      <c r="H903" t="s">
        <v>31</v>
      </c>
      <c r="I903" t="s">
        <v>90</v>
      </c>
      <c r="J903" t="s">
        <v>32</v>
      </c>
      <c r="K903">
        <v>4</v>
      </c>
      <c r="L903">
        <v>34273</v>
      </c>
      <c r="M903">
        <v>0</v>
      </c>
      <c r="N903">
        <v>0</v>
      </c>
      <c r="O903">
        <v>24676.560000000001</v>
      </c>
      <c r="P903">
        <v>420</v>
      </c>
      <c r="Q903">
        <v>162188.56</v>
      </c>
      <c r="R903" t="s">
        <v>83</v>
      </c>
      <c r="S903" t="s">
        <v>63</v>
      </c>
      <c r="T903" t="s">
        <v>84</v>
      </c>
      <c r="U903" t="s">
        <v>85</v>
      </c>
      <c r="V903" t="s">
        <v>86</v>
      </c>
      <c r="W903">
        <v>10</v>
      </c>
      <c r="X903" t="s">
        <v>47</v>
      </c>
      <c r="Y903">
        <v>2</v>
      </c>
      <c r="Z903" t="s">
        <v>47</v>
      </c>
    </row>
    <row r="904" spans="1:26" x14ac:dyDescent="0.35">
      <c r="A904" t="s">
        <v>1562</v>
      </c>
      <c r="B904" s="2">
        <v>46044</v>
      </c>
      <c r="C904" t="s">
        <v>1155</v>
      </c>
      <c r="D904" t="s">
        <v>111</v>
      </c>
      <c r="E904" t="s">
        <v>43</v>
      </c>
      <c r="F904">
        <v>26</v>
      </c>
      <c r="G904" t="s">
        <v>51</v>
      </c>
      <c r="H904" t="s">
        <v>52</v>
      </c>
      <c r="I904" t="s">
        <v>51</v>
      </c>
      <c r="J904" t="s">
        <v>32</v>
      </c>
      <c r="K904">
        <v>1</v>
      </c>
      <c r="L904">
        <v>5894</v>
      </c>
      <c r="M904">
        <v>20</v>
      </c>
      <c r="N904">
        <v>1178.8</v>
      </c>
      <c r="O904">
        <v>848.74</v>
      </c>
      <c r="P904">
        <v>203</v>
      </c>
      <c r="Q904">
        <v>5766.94</v>
      </c>
      <c r="R904" t="s">
        <v>54</v>
      </c>
      <c r="S904" t="s">
        <v>63</v>
      </c>
      <c r="T904" t="s">
        <v>103</v>
      </c>
      <c r="U904" t="s">
        <v>103</v>
      </c>
      <c r="V904" t="s">
        <v>57</v>
      </c>
      <c r="W904">
        <v>10</v>
      </c>
      <c r="X904" t="s">
        <v>38</v>
      </c>
      <c r="Y904">
        <v>2</v>
      </c>
      <c r="Z904" t="s">
        <v>39</v>
      </c>
    </row>
    <row r="905" spans="1:26" x14ac:dyDescent="0.35">
      <c r="A905" t="s">
        <v>1563</v>
      </c>
      <c r="B905" s="2">
        <v>46105</v>
      </c>
      <c r="C905" t="s">
        <v>1564</v>
      </c>
      <c r="D905" t="s">
        <v>80</v>
      </c>
      <c r="E905" t="s">
        <v>43</v>
      </c>
      <c r="F905">
        <v>53</v>
      </c>
      <c r="G905" t="s">
        <v>44</v>
      </c>
      <c r="H905" t="s">
        <v>31</v>
      </c>
      <c r="I905" t="s">
        <v>44</v>
      </c>
      <c r="J905" t="s">
        <v>53</v>
      </c>
      <c r="K905">
        <v>5</v>
      </c>
      <c r="L905">
        <v>31840</v>
      </c>
      <c r="M905">
        <v>20</v>
      </c>
      <c r="N905">
        <v>31840</v>
      </c>
      <c r="O905">
        <v>22924.799999999999</v>
      </c>
      <c r="P905">
        <v>434</v>
      </c>
      <c r="Q905">
        <v>150718.79999999999</v>
      </c>
      <c r="R905" t="s">
        <v>54</v>
      </c>
      <c r="S905" t="s">
        <v>34</v>
      </c>
      <c r="T905" t="s">
        <v>76</v>
      </c>
      <c r="U905" t="s">
        <v>77</v>
      </c>
      <c r="V905" t="s">
        <v>57</v>
      </c>
      <c r="W905">
        <v>7</v>
      </c>
      <c r="X905" t="s">
        <v>38</v>
      </c>
      <c r="Y905">
        <v>1</v>
      </c>
      <c r="Z905" t="s">
        <v>47</v>
      </c>
    </row>
    <row r="906" spans="1:26" x14ac:dyDescent="0.35">
      <c r="A906" t="s">
        <v>1565</v>
      </c>
      <c r="B906" s="2">
        <v>45961</v>
      </c>
      <c r="C906" t="s">
        <v>1566</v>
      </c>
      <c r="D906" t="s">
        <v>80</v>
      </c>
      <c r="E906" t="s">
        <v>43</v>
      </c>
      <c r="F906">
        <v>44</v>
      </c>
      <c r="G906" t="s">
        <v>67</v>
      </c>
      <c r="H906" t="s">
        <v>68</v>
      </c>
      <c r="I906" t="s">
        <v>67</v>
      </c>
      <c r="J906" t="s">
        <v>32</v>
      </c>
      <c r="K906">
        <v>1</v>
      </c>
      <c r="L906">
        <v>3751</v>
      </c>
      <c r="M906">
        <v>10</v>
      </c>
      <c r="N906">
        <v>375.1</v>
      </c>
      <c r="O906">
        <v>607.66</v>
      </c>
      <c r="P906">
        <v>21</v>
      </c>
      <c r="Q906">
        <v>4004.56</v>
      </c>
      <c r="R906" t="s">
        <v>54</v>
      </c>
      <c r="S906" t="s">
        <v>63</v>
      </c>
      <c r="T906" t="s">
        <v>95</v>
      </c>
      <c r="U906" t="s">
        <v>96</v>
      </c>
      <c r="V906" t="s">
        <v>57</v>
      </c>
      <c r="W906">
        <v>6</v>
      </c>
      <c r="X906" t="s">
        <v>47</v>
      </c>
      <c r="Y906">
        <v>5</v>
      </c>
      <c r="Z906" t="s">
        <v>39</v>
      </c>
    </row>
    <row r="907" spans="1:26" x14ac:dyDescent="0.35">
      <c r="A907" t="s">
        <v>1567</v>
      </c>
      <c r="B907" s="2">
        <v>45832</v>
      </c>
      <c r="C907" t="s">
        <v>1245</v>
      </c>
      <c r="D907" t="s">
        <v>42</v>
      </c>
      <c r="E907" t="s">
        <v>29</v>
      </c>
      <c r="F907">
        <v>43</v>
      </c>
      <c r="G907" t="s">
        <v>30</v>
      </c>
      <c r="H907" t="s">
        <v>31</v>
      </c>
      <c r="I907" t="s">
        <v>30</v>
      </c>
      <c r="J907" t="s">
        <v>62</v>
      </c>
      <c r="K907">
        <v>1</v>
      </c>
      <c r="L907">
        <v>9225</v>
      </c>
      <c r="M907">
        <v>5</v>
      </c>
      <c r="N907">
        <v>461.25</v>
      </c>
      <c r="O907">
        <v>1577.47</v>
      </c>
      <c r="P907">
        <v>455</v>
      </c>
      <c r="Q907">
        <v>10796.23</v>
      </c>
      <c r="R907" t="s">
        <v>33</v>
      </c>
      <c r="S907" t="s">
        <v>34</v>
      </c>
      <c r="T907" t="s">
        <v>95</v>
      </c>
      <c r="U907" t="s">
        <v>96</v>
      </c>
      <c r="V907" t="s">
        <v>57</v>
      </c>
      <c r="W907">
        <v>1</v>
      </c>
      <c r="X907" t="s">
        <v>47</v>
      </c>
      <c r="Y907">
        <v>3</v>
      </c>
      <c r="Z907" t="s">
        <v>91</v>
      </c>
    </row>
    <row r="908" spans="1:26" x14ac:dyDescent="0.35">
      <c r="A908" t="s">
        <v>1568</v>
      </c>
      <c r="B908" s="2">
        <v>45945</v>
      </c>
      <c r="C908" t="s">
        <v>1431</v>
      </c>
      <c r="D908" t="s">
        <v>111</v>
      </c>
      <c r="E908" t="s">
        <v>43</v>
      </c>
      <c r="F908">
        <v>44</v>
      </c>
      <c r="G908" t="s">
        <v>134</v>
      </c>
      <c r="H908" t="s">
        <v>31</v>
      </c>
      <c r="I908" t="s">
        <v>134</v>
      </c>
      <c r="J908" t="s">
        <v>102</v>
      </c>
      <c r="K908">
        <v>1</v>
      </c>
      <c r="L908">
        <v>6372</v>
      </c>
      <c r="M908">
        <v>0</v>
      </c>
      <c r="N908">
        <v>0</v>
      </c>
      <c r="O908">
        <v>1146.96</v>
      </c>
      <c r="P908">
        <v>422</v>
      </c>
      <c r="Q908">
        <v>7940.96</v>
      </c>
      <c r="R908" t="s">
        <v>54</v>
      </c>
      <c r="S908" t="s">
        <v>34</v>
      </c>
      <c r="T908" t="s">
        <v>46</v>
      </c>
      <c r="U908" t="s">
        <v>36</v>
      </c>
      <c r="V908" t="s">
        <v>37</v>
      </c>
      <c r="W908">
        <v>8</v>
      </c>
      <c r="X908" t="s">
        <v>38</v>
      </c>
      <c r="Y908">
        <v>1</v>
      </c>
      <c r="Z908" t="s">
        <v>91</v>
      </c>
    </row>
    <row r="909" spans="1:26" x14ac:dyDescent="0.35">
      <c r="A909" t="s">
        <v>1569</v>
      </c>
      <c r="B909" s="2">
        <v>45984</v>
      </c>
      <c r="C909" t="s">
        <v>1570</v>
      </c>
      <c r="D909" t="s">
        <v>73</v>
      </c>
      <c r="E909" t="s">
        <v>29</v>
      </c>
      <c r="F909">
        <v>24</v>
      </c>
      <c r="G909" t="s">
        <v>51</v>
      </c>
      <c r="H909" t="s">
        <v>52</v>
      </c>
      <c r="I909" t="s">
        <v>51</v>
      </c>
      <c r="J909" t="s">
        <v>32</v>
      </c>
      <c r="K909">
        <v>5</v>
      </c>
      <c r="L909">
        <v>49982</v>
      </c>
      <c r="M909">
        <v>10</v>
      </c>
      <c r="N909">
        <v>24991</v>
      </c>
      <c r="O909">
        <v>40485.42</v>
      </c>
      <c r="P909">
        <v>205</v>
      </c>
      <c r="Q909">
        <v>265609.42</v>
      </c>
      <c r="R909" t="s">
        <v>45</v>
      </c>
      <c r="S909" t="s">
        <v>63</v>
      </c>
      <c r="T909" t="s">
        <v>103</v>
      </c>
      <c r="U909" t="s">
        <v>103</v>
      </c>
      <c r="V909" t="s">
        <v>57</v>
      </c>
      <c r="W909">
        <v>1</v>
      </c>
      <c r="X909" t="s">
        <v>47</v>
      </c>
      <c r="Y909">
        <v>1</v>
      </c>
      <c r="Z909" t="s">
        <v>91</v>
      </c>
    </row>
    <row r="910" spans="1:26" x14ac:dyDescent="0.35">
      <c r="A910" t="s">
        <v>1571</v>
      </c>
      <c r="B910" s="2">
        <v>45789</v>
      </c>
      <c r="C910" t="s">
        <v>229</v>
      </c>
      <c r="D910" t="s">
        <v>28</v>
      </c>
      <c r="E910" t="s">
        <v>29</v>
      </c>
      <c r="F910">
        <v>44</v>
      </c>
      <c r="G910" t="s">
        <v>67</v>
      </c>
      <c r="H910" t="s">
        <v>68</v>
      </c>
      <c r="I910" t="s">
        <v>67</v>
      </c>
      <c r="J910" t="s">
        <v>32</v>
      </c>
      <c r="K910">
        <v>5</v>
      </c>
      <c r="L910">
        <v>35237</v>
      </c>
      <c r="M910">
        <v>10</v>
      </c>
      <c r="N910">
        <v>17618.5</v>
      </c>
      <c r="O910">
        <v>28541.97</v>
      </c>
      <c r="P910">
        <v>14</v>
      </c>
      <c r="Q910">
        <v>187122.47</v>
      </c>
      <c r="R910" t="s">
        <v>45</v>
      </c>
      <c r="S910" t="s">
        <v>63</v>
      </c>
      <c r="T910" t="s">
        <v>46</v>
      </c>
      <c r="U910" t="s">
        <v>36</v>
      </c>
      <c r="V910" t="s">
        <v>37</v>
      </c>
      <c r="W910">
        <v>1</v>
      </c>
      <c r="X910" t="s">
        <v>47</v>
      </c>
      <c r="Y910">
        <v>4</v>
      </c>
      <c r="Z910" t="s">
        <v>47</v>
      </c>
    </row>
    <row r="911" spans="1:26" x14ac:dyDescent="0.35">
      <c r="A911" t="s">
        <v>1572</v>
      </c>
      <c r="B911" s="2">
        <v>45772</v>
      </c>
      <c r="C911" t="s">
        <v>1497</v>
      </c>
      <c r="D911" t="s">
        <v>50</v>
      </c>
      <c r="E911" t="s">
        <v>43</v>
      </c>
      <c r="F911">
        <v>47</v>
      </c>
      <c r="G911" t="s">
        <v>51</v>
      </c>
      <c r="H911" t="s">
        <v>52</v>
      </c>
      <c r="I911" t="s">
        <v>51</v>
      </c>
      <c r="J911" t="s">
        <v>125</v>
      </c>
      <c r="K911">
        <v>4</v>
      </c>
      <c r="L911">
        <v>26654</v>
      </c>
      <c r="M911">
        <v>15</v>
      </c>
      <c r="N911">
        <v>15992.4</v>
      </c>
      <c r="O911">
        <v>16312.25</v>
      </c>
      <c r="P911">
        <v>222</v>
      </c>
      <c r="Q911">
        <v>107157.85</v>
      </c>
      <c r="R911" t="s">
        <v>33</v>
      </c>
      <c r="S911" t="s">
        <v>63</v>
      </c>
      <c r="T911" t="s">
        <v>35</v>
      </c>
      <c r="U911" t="s">
        <v>36</v>
      </c>
      <c r="V911" t="s">
        <v>37</v>
      </c>
      <c r="W911">
        <v>3</v>
      </c>
      <c r="X911" t="s">
        <v>38</v>
      </c>
      <c r="Y911">
        <v>2</v>
      </c>
      <c r="Z911" t="s">
        <v>39</v>
      </c>
    </row>
    <row r="912" spans="1:26" x14ac:dyDescent="0.35">
      <c r="A912" t="s">
        <v>1573</v>
      </c>
      <c r="B912" s="2">
        <v>45834</v>
      </c>
      <c r="C912" t="s">
        <v>209</v>
      </c>
      <c r="D912" t="s">
        <v>80</v>
      </c>
      <c r="E912" t="s">
        <v>29</v>
      </c>
      <c r="F912">
        <v>25</v>
      </c>
      <c r="G912" t="s">
        <v>134</v>
      </c>
      <c r="H912" t="s">
        <v>31</v>
      </c>
      <c r="I912" t="s">
        <v>134</v>
      </c>
      <c r="J912" t="s">
        <v>102</v>
      </c>
      <c r="K912">
        <v>3</v>
      </c>
      <c r="L912">
        <v>12886</v>
      </c>
      <c r="M912">
        <v>5</v>
      </c>
      <c r="N912">
        <v>1932.9</v>
      </c>
      <c r="O912">
        <v>6610.52</v>
      </c>
      <c r="P912">
        <v>485</v>
      </c>
      <c r="Q912">
        <v>43820.62</v>
      </c>
      <c r="R912" t="s">
        <v>83</v>
      </c>
      <c r="S912" t="s">
        <v>34</v>
      </c>
      <c r="T912" t="s">
        <v>55</v>
      </c>
      <c r="U912" t="s">
        <v>56</v>
      </c>
      <c r="V912" t="s">
        <v>57</v>
      </c>
      <c r="W912">
        <v>2</v>
      </c>
      <c r="X912" t="s">
        <v>47</v>
      </c>
      <c r="Y912">
        <v>3</v>
      </c>
      <c r="Z912" t="s">
        <v>58</v>
      </c>
    </row>
    <row r="913" spans="1:26" x14ac:dyDescent="0.35">
      <c r="A913" t="s">
        <v>1574</v>
      </c>
      <c r="B913" s="2">
        <v>45899</v>
      </c>
      <c r="C913" t="s">
        <v>488</v>
      </c>
      <c r="D913" t="s">
        <v>111</v>
      </c>
      <c r="E913" t="s">
        <v>43</v>
      </c>
      <c r="F913">
        <v>28</v>
      </c>
      <c r="G913" t="s">
        <v>51</v>
      </c>
      <c r="H913" t="s">
        <v>52</v>
      </c>
      <c r="I913" t="s">
        <v>51</v>
      </c>
      <c r="J913" t="s">
        <v>69</v>
      </c>
      <c r="K913">
        <v>4</v>
      </c>
      <c r="L913">
        <v>35630</v>
      </c>
      <c r="M913">
        <v>15</v>
      </c>
      <c r="N913">
        <v>21378</v>
      </c>
      <c r="O913">
        <v>21805.56</v>
      </c>
      <c r="P913">
        <v>107</v>
      </c>
      <c r="Q913">
        <v>143054.56</v>
      </c>
      <c r="R913" t="s">
        <v>45</v>
      </c>
      <c r="S913" t="s">
        <v>63</v>
      </c>
      <c r="T913" t="s">
        <v>35</v>
      </c>
      <c r="U913" t="s">
        <v>36</v>
      </c>
      <c r="V913" t="s">
        <v>37</v>
      </c>
      <c r="W913">
        <v>3</v>
      </c>
      <c r="X913" t="s">
        <v>38</v>
      </c>
      <c r="Y913">
        <v>1</v>
      </c>
      <c r="Z913" t="s">
        <v>47</v>
      </c>
    </row>
    <row r="914" spans="1:26" x14ac:dyDescent="0.35">
      <c r="A914" t="s">
        <v>1575</v>
      </c>
      <c r="B914" s="2">
        <v>45804</v>
      </c>
      <c r="C914" t="s">
        <v>1576</v>
      </c>
      <c r="D914" t="s">
        <v>42</v>
      </c>
      <c r="E914" t="s">
        <v>43</v>
      </c>
      <c r="F914">
        <v>59</v>
      </c>
      <c r="G914" t="s">
        <v>139</v>
      </c>
      <c r="H914" t="s">
        <v>31</v>
      </c>
      <c r="I914" t="s">
        <v>139</v>
      </c>
      <c r="J914" t="s">
        <v>150</v>
      </c>
      <c r="K914">
        <v>2</v>
      </c>
      <c r="L914">
        <v>36760</v>
      </c>
      <c r="M914">
        <v>20</v>
      </c>
      <c r="N914">
        <v>14704</v>
      </c>
      <c r="O914">
        <v>10586.88</v>
      </c>
      <c r="P914">
        <v>454</v>
      </c>
      <c r="Q914">
        <v>69856.88</v>
      </c>
      <c r="R914" t="s">
        <v>54</v>
      </c>
      <c r="S914" t="s">
        <v>34</v>
      </c>
      <c r="T914" t="s">
        <v>55</v>
      </c>
      <c r="U914" t="s">
        <v>56</v>
      </c>
      <c r="V914" t="s">
        <v>57</v>
      </c>
      <c r="W914">
        <v>8</v>
      </c>
      <c r="X914" t="s">
        <v>47</v>
      </c>
      <c r="Y914">
        <v>2</v>
      </c>
      <c r="Z914" t="s">
        <v>91</v>
      </c>
    </row>
    <row r="915" spans="1:26" x14ac:dyDescent="0.35">
      <c r="A915" t="s">
        <v>1577</v>
      </c>
      <c r="B915" s="2">
        <v>45803</v>
      </c>
      <c r="C915" t="s">
        <v>1245</v>
      </c>
      <c r="D915" t="s">
        <v>111</v>
      </c>
      <c r="E915" t="s">
        <v>43</v>
      </c>
      <c r="F915">
        <v>49</v>
      </c>
      <c r="G915" t="s">
        <v>134</v>
      </c>
      <c r="H915" t="s">
        <v>31</v>
      </c>
      <c r="I915" t="s">
        <v>134</v>
      </c>
      <c r="J915" t="s">
        <v>102</v>
      </c>
      <c r="K915">
        <v>1</v>
      </c>
      <c r="L915">
        <v>18286</v>
      </c>
      <c r="M915">
        <v>20</v>
      </c>
      <c r="N915">
        <v>3657.2</v>
      </c>
      <c r="O915">
        <v>2633.18</v>
      </c>
      <c r="P915">
        <v>99</v>
      </c>
      <c r="Q915">
        <v>17360.98</v>
      </c>
      <c r="R915" t="s">
        <v>54</v>
      </c>
      <c r="S915" t="s">
        <v>34</v>
      </c>
      <c r="T915" t="s">
        <v>70</v>
      </c>
      <c r="U915" t="s">
        <v>56</v>
      </c>
      <c r="V915" t="s">
        <v>57</v>
      </c>
      <c r="W915">
        <v>3</v>
      </c>
      <c r="X915" t="s">
        <v>47</v>
      </c>
      <c r="Y915">
        <v>3</v>
      </c>
      <c r="Z915" t="s">
        <v>47</v>
      </c>
    </row>
    <row r="916" spans="1:26" x14ac:dyDescent="0.35">
      <c r="A916" t="s">
        <v>1578</v>
      </c>
      <c r="B916" s="2">
        <v>45794</v>
      </c>
      <c r="C916" t="s">
        <v>1579</v>
      </c>
      <c r="D916" t="s">
        <v>89</v>
      </c>
      <c r="E916" t="s">
        <v>29</v>
      </c>
      <c r="F916">
        <v>52</v>
      </c>
      <c r="G916" t="s">
        <v>51</v>
      </c>
      <c r="H916" t="s">
        <v>52</v>
      </c>
      <c r="I916" t="s">
        <v>51</v>
      </c>
      <c r="J916" t="s">
        <v>32</v>
      </c>
      <c r="K916">
        <v>2</v>
      </c>
      <c r="L916">
        <v>25487</v>
      </c>
      <c r="M916">
        <v>20</v>
      </c>
      <c r="N916">
        <v>10194.799999999999</v>
      </c>
      <c r="O916">
        <v>7340.26</v>
      </c>
      <c r="P916">
        <v>126</v>
      </c>
      <c r="Q916">
        <v>48245.46</v>
      </c>
      <c r="R916" t="s">
        <v>33</v>
      </c>
      <c r="S916" t="s">
        <v>63</v>
      </c>
      <c r="T916" t="s">
        <v>103</v>
      </c>
      <c r="U916" t="s">
        <v>103</v>
      </c>
      <c r="V916" t="s">
        <v>57</v>
      </c>
      <c r="W916">
        <v>4</v>
      </c>
      <c r="X916" t="s">
        <v>47</v>
      </c>
      <c r="Y916">
        <v>5</v>
      </c>
      <c r="Z916" t="s">
        <v>47</v>
      </c>
    </row>
    <row r="917" spans="1:26" x14ac:dyDescent="0.35">
      <c r="A917" t="s">
        <v>1580</v>
      </c>
      <c r="B917" s="2">
        <v>45972</v>
      </c>
      <c r="C917" t="s">
        <v>1497</v>
      </c>
      <c r="D917" t="s">
        <v>111</v>
      </c>
      <c r="E917" t="s">
        <v>43</v>
      </c>
      <c r="F917">
        <v>51</v>
      </c>
      <c r="G917" t="s">
        <v>74</v>
      </c>
      <c r="H917" t="s">
        <v>31</v>
      </c>
      <c r="I917" t="s">
        <v>74</v>
      </c>
      <c r="J917" t="s">
        <v>69</v>
      </c>
      <c r="K917">
        <v>3</v>
      </c>
      <c r="L917">
        <v>3238</v>
      </c>
      <c r="M917">
        <v>0</v>
      </c>
      <c r="N917">
        <v>0</v>
      </c>
      <c r="O917">
        <v>1748.52</v>
      </c>
      <c r="P917">
        <v>121</v>
      </c>
      <c r="Q917">
        <v>11583.52</v>
      </c>
      <c r="R917" t="s">
        <v>54</v>
      </c>
      <c r="S917" t="s">
        <v>34</v>
      </c>
      <c r="T917" t="s">
        <v>103</v>
      </c>
      <c r="U917" t="s">
        <v>103</v>
      </c>
      <c r="V917" t="s">
        <v>57</v>
      </c>
      <c r="W917">
        <v>3</v>
      </c>
      <c r="X917" t="s">
        <v>38</v>
      </c>
      <c r="Y917">
        <v>3</v>
      </c>
      <c r="Z917" t="s">
        <v>91</v>
      </c>
    </row>
    <row r="918" spans="1:26" x14ac:dyDescent="0.35">
      <c r="A918" t="s">
        <v>1581</v>
      </c>
      <c r="B918" s="2">
        <v>45786</v>
      </c>
      <c r="C918" t="s">
        <v>1582</v>
      </c>
      <c r="D918" t="s">
        <v>28</v>
      </c>
      <c r="E918" t="s">
        <v>43</v>
      </c>
      <c r="F918">
        <v>59</v>
      </c>
      <c r="G918" t="s">
        <v>99</v>
      </c>
      <c r="H918" t="s">
        <v>52</v>
      </c>
      <c r="I918" t="s">
        <v>99</v>
      </c>
      <c r="J918" t="s">
        <v>150</v>
      </c>
      <c r="K918">
        <v>4</v>
      </c>
      <c r="L918">
        <v>9369</v>
      </c>
      <c r="M918">
        <v>5</v>
      </c>
      <c r="N918">
        <v>1873.8</v>
      </c>
      <c r="O918">
        <v>6408.4</v>
      </c>
      <c r="P918">
        <v>483</v>
      </c>
      <c r="Q918">
        <v>42493.599999999999</v>
      </c>
      <c r="R918" t="s">
        <v>33</v>
      </c>
      <c r="S918" t="s">
        <v>34</v>
      </c>
      <c r="T918" t="s">
        <v>84</v>
      </c>
      <c r="U918" t="s">
        <v>85</v>
      </c>
      <c r="V918" t="s">
        <v>86</v>
      </c>
      <c r="W918">
        <v>2</v>
      </c>
      <c r="X918" t="s">
        <v>38</v>
      </c>
      <c r="Y918">
        <v>2</v>
      </c>
      <c r="Z918" t="s">
        <v>58</v>
      </c>
    </row>
    <row r="919" spans="1:26" x14ac:dyDescent="0.35">
      <c r="A919" t="s">
        <v>1583</v>
      </c>
      <c r="B919" s="2">
        <v>46033</v>
      </c>
      <c r="C919" t="s">
        <v>1584</v>
      </c>
      <c r="D919" t="s">
        <v>73</v>
      </c>
      <c r="E919" t="s">
        <v>43</v>
      </c>
      <c r="F919">
        <v>20</v>
      </c>
      <c r="G919" t="s">
        <v>67</v>
      </c>
      <c r="H919" t="s">
        <v>68</v>
      </c>
      <c r="I919" t="s">
        <v>67</v>
      </c>
      <c r="J919" t="s">
        <v>53</v>
      </c>
      <c r="K919">
        <v>5</v>
      </c>
      <c r="L919">
        <v>7487</v>
      </c>
      <c r="M919">
        <v>20</v>
      </c>
      <c r="N919">
        <v>7487</v>
      </c>
      <c r="O919">
        <v>5390.64</v>
      </c>
      <c r="P919">
        <v>492</v>
      </c>
      <c r="Q919">
        <v>35830.639999999999</v>
      </c>
      <c r="R919" t="s">
        <v>83</v>
      </c>
      <c r="S919" t="s">
        <v>34</v>
      </c>
      <c r="T919" t="s">
        <v>55</v>
      </c>
      <c r="U919" t="s">
        <v>56</v>
      </c>
      <c r="V919" t="s">
        <v>57</v>
      </c>
      <c r="W919">
        <v>4</v>
      </c>
      <c r="X919" t="s">
        <v>38</v>
      </c>
      <c r="Y919">
        <v>4</v>
      </c>
      <c r="Z919" t="s">
        <v>47</v>
      </c>
    </row>
    <row r="920" spans="1:26" x14ac:dyDescent="0.35">
      <c r="A920" t="s">
        <v>1585</v>
      </c>
      <c r="B920" s="2">
        <v>45879</v>
      </c>
      <c r="C920" t="s">
        <v>386</v>
      </c>
      <c r="D920" t="s">
        <v>108</v>
      </c>
      <c r="E920" t="s">
        <v>29</v>
      </c>
      <c r="F920">
        <v>42</v>
      </c>
      <c r="G920" t="s">
        <v>90</v>
      </c>
      <c r="H920" t="s">
        <v>31</v>
      </c>
      <c r="I920" t="s">
        <v>90</v>
      </c>
      <c r="J920" t="s">
        <v>75</v>
      </c>
      <c r="K920">
        <v>5</v>
      </c>
      <c r="L920">
        <v>8615</v>
      </c>
      <c r="M920">
        <v>5</v>
      </c>
      <c r="N920">
        <v>2153.75</v>
      </c>
      <c r="O920">
        <v>7365.82</v>
      </c>
      <c r="P920">
        <v>143</v>
      </c>
      <c r="Q920">
        <v>48430.07</v>
      </c>
      <c r="R920" t="s">
        <v>54</v>
      </c>
      <c r="S920" t="s">
        <v>34</v>
      </c>
      <c r="T920" t="s">
        <v>35</v>
      </c>
      <c r="U920" t="s">
        <v>36</v>
      </c>
      <c r="V920" t="s">
        <v>37</v>
      </c>
      <c r="W920">
        <v>7</v>
      </c>
      <c r="X920" t="s">
        <v>38</v>
      </c>
      <c r="Y920">
        <v>5</v>
      </c>
      <c r="Z920" t="s">
        <v>39</v>
      </c>
    </row>
    <row r="921" spans="1:26" x14ac:dyDescent="0.35">
      <c r="A921" t="s">
        <v>1586</v>
      </c>
      <c r="B921" s="2">
        <v>45945</v>
      </c>
      <c r="C921" t="s">
        <v>359</v>
      </c>
      <c r="D921" t="s">
        <v>80</v>
      </c>
      <c r="E921" t="s">
        <v>29</v>
      </c>
      <c r="F921">
        <v>47</v>
      </c>
      <c r="G921" t="s">
        <v>30</v>
      </c>
      <c r="H921" t="s">
        <v>31</v>
      </c>
      <c r="I921" t="s">
        <v>30</v>
      </c>
      <c r="J921" t="s">
        <v>75</v>
      </c>
      <c r="K921">
        <v>1</v>
      </c>
      <c r="L921">
        <v>17074</v>
      </c>
      <c r="M921">
        <v>15</v>
      </c>
      <c r="N921">
        <v>2561.1</v>
      </c>
      <c r="O921">
        <v>2612.3200000000002</v>
      </c>
      <c r="P921">
        <v>197</v>
      </c>
      <c r="Q921">
        <v>17322.22</v>
      </c>
      <c r="R921" t="s">
        <v>83</v>
      </c>
      <c r="S921" t="s">
        <v>63</v>
      </c>
      <c r="T921" t="s">
        <v>103</v>
      </c>
      <c r="U921" t="s">
        <v>103</v>
      </c>
      <c r="V921" t="s">
        <v>57</v>
      </c>
      <c r="W921">
        <v>10</v>
      </c>
      <c r="X921" t="s">
        <v>47</v>
      </c>
      <c r="Y921">
        <v>2</v>
      </c>
      <c r="Z921" t="s">
        <v>39</v>
      </c>
    </row>
    <row r="922" spans="1:26" x14ac:dyDescent="0.35">
      <c r="A922" t="s">
        <v>1587</v>
      </c>
      <c r="B922" s="2">
        <v>45828</v>
      </c>
      <c r="C922" t="s">
        <v>307</v>
      </c>
      <c r="D922" t="s">
        <v>89</v>
      </c>
      <c r="E922" t="s">
        <v>29</v>
      </c>
      <c r="F922">
        <v>22</v>
      </c>
      <c r="G922" t="s">
        <v>94</v>
      </c>
      <c r="H922" t="s">
        <v>31</v>
      </c>
      <c r="I922" t="s">
        <v>94</v>
      </c>
      <c r="J922" t="s">
        <v>75</v>
      </c>
      <c r="K922">
        <v>5</v>
      </c>
      <c r="L922">
        <v>31555</v>
      </c>
      <c r="M922">
        <v>0</v>
      </c>
      <c r="N922">
        <v>0</v>
      </c>
      <c r="O922">
        <v>28399.5</v>
      </c>
      <c r="P922">
        <v>290</v>
      </c>
      <c r="Q922">
        <v>186464.5</v>
      </c>
      <c r="R922" t="s">
        <v>83</v>
      </c>
      <c r="S922" t="s">
        <v>34</v>
      </c>
      <c r="T922" t="s">
        <v>76</v>
      </c>
      <c r="U922" t="s">
        <v>77</v>
      </c>
      <c r="V922" t="s">
        <v>57</v>
      </c>
      <c r="W922">
        <v>5</v>
      </c>
      <c r="X922" t="s">
        <v>47</v>
      </c>
      <c r="Y922">
        <v>2</v>
      </c>
      <c r="Z922" t="s">
        <v>39</v>
      </c>
    </row>
    <row r="923" spans="1:26" x14ac:dyDescent="0.35">
      <c r="A923" t="s">
        <v>1588</v>
      </c>
      <c r="B923" s="2">
        <v>45965</v>
      </c>
      <c r="C923" t="s">
        <v>1589</v>
      </c>
      <c r="D923" t="s">
        <v>73</v>
      </c>
      <c r="E923" t="s">
        <v>43</v>
      </c>
      <c r="F923">
        <v>42</v>
      </c>
      <c r="G923" t="s">
        <v>90</v>
      </c>
      <c r="H923" t="s">
        <v>31</v>
      </c>
      <c r="I923" t="s">
        <v>90</v>
      </c>
      <c r="J923" t="s">
        <v>150</v>
      </c>
      <c r="K923">
        <v>2</v>
      </c>
      <c r="L923">
        <v>36468</v>
      </c>
      <c r="M923">
        <v>10</v>
      </c>
      <c r="N923">
        <v>7293.6</v>
      </c>
      <c r="O923">
        <v>11815.63</v>
      </c>
      <c r="P923">
        <v>106</v>
      </c>
      <c r="Q923">
        <v>77564.03</v>
      </c>
      <c r="R923" t="s">
        <v>33</v>
      </c>
      <c r="S923" t="s">
        <v>63</v>
      </c>
      <c r="T923" t="s">
        <v>95</v>
      </c>
      <c r="U923" t="s">
        <v>96</v>
      </c>
      <c r="V923" t="s">
        <v>57</v>
      </c>
      <c r="W923">
        <v>7</v>
      </c>
      <c r="X923" t="s">
        <v>38</v>
      </c>
      <c r="Y923">
        <v>1</v>
      </c>
      <c r="Z923" t="s">
        <v>39</v>
      </c>
    </row>
    <row r="924" spans="1:26" x14ac:dyDescent="0.35">
      <c r="A924" t="s">
        <v>1590</v>
      </c>
      <c r="B924" s="2">
        <v>46109</v>
      </c>
      <c r="C924" t="s">
        <v>1591</v>
      </c>
      <c r="D924" t="s">
        <v>42</v>
      </c>
      <c r="E924" t="s">
        <v>29</v>
      </c>
      <c r="F924">
        <v>19</v>
      </c>
      <c r="G924" t="s">
        <v>99</v>
      </c>
      <c r="H924" t="s">
        <v>52</v>
      </c>
      <c r="I924" t="s">
        <v>99</v>
      </c>
      <c r="J924" t="s">
        <v>125</v>
      </c>
      <c r="K924">
        <v>1</v>
      </c>
      <c r="L924">
        <v>17001</v>
      </c>
      <c r="M924">
        <v>20</v>
      </c>
      <c r="N924">
        <v>3400.2</v>
      </c>
      <c r="O924">
        <v>2448.14</v>
      </c>
      <c r="P924">
        <v>72</v>
      </c>
      <c r="Q924">
        <v>16120.94</v>
      </c>
      <c r="R924" t="s">
        <v>54</v>
      </c>
      <c r="S924" t="s">
        <v>34</v>
      </c>
      <c r="T924" t="s">
        <v>70</v>
      </c>
      <c r="U924" t="s">
        <v>56</v>
      </c>
      <c r="V924" t="s">
        <v>57</v>
      </c>
      <c r="W924">
        <v>3</v>
      </c>
      <c r="X924" t="s">
        <v>38</v>
      </c>
      <c r="Y924">
        <v>4</v>
      </c>
      <c r="Z924" t="s">
        <v>39</v>
      </c>
    </row>
    <row r="925" spans="1:26" x14ac:dyDescent="0.35">
      <c r="A925" t="s">
        <v>1592</v>
      </c>
      <c r="B925" s="2">
        <v>45823</v>
      </c>
      <c r="C925" t="s">
        <v>897</v>
      </c>
      <c r="D925" t="s">
        <v>66</v>
      </c>
      <c r="E925" t="s">
        <v>43</v>
      </c>
      <c r="F925">
        <v>24</v>
      </c>
      <c r="G925" t="s">
        <v>99</v>
      </c>
      <c r="H925" t="s">
        <v>52</v>
      </c>
      <c r="I925" t="s">
        <v>99</v>
      </c>
      <c r="J925" t="s">
        <v>62</v>
      </c>
      <c r="K925">
        <v>1</v>
      </c>
      <c r="L925">
        <v>2091</v>
      </c>
      <c r="M925">
        <v>10</v>
      </c>
      <c r="N925">
        <v>209.1</v>
      </c>
      <c r="O925">
        <v>338.74</v>
      </c>
      <c r="P925">
        <v>95</v>
      </c>
      <c r="Q925">
        <v>2315.64</v>
      </c>
      <c r="R925" t="s">
        <v>45</v>
      </c>
      <c r="S925" t="s">
        <v>63</v>
      </c>
      <c r="T925" t="s">
        <v>46</v>
      </c>
      <c r="U925" t="s">
        <v>36</v>
      </c>
      <c r="V925" t="s">
        <v>37</v>
      </c>
      <c r="W925">
        <v>4</v>
      </c>
      <c r="X925" t="s">
        <v>47</v>
      </c>
      <c r="Y925">
        <v>4</v>
      </c>
      <c r="Z925" t="s">
        <v>58</v>
      </c>
    </row>
    <row r="926" spans="1:26" x14ac:dyDescent="0.35">
      <c r="A926" t="s">
        <v>1593</v>
      </c>
      <c r="B926" s="2">
        <v>45767</v>
      </c>
      <c r="C926" t="s">
        <v>1521</v>
      </c>
      <c r="D926" t="s">
        <v>111</v>
      </c>
      <c r="E926" t="s">
        <v>29</v>
      </c>
      <c r="F926">
        <v>24</v>
      </c>
      <c r="G926" t="s">
        <v>74</v>
      </c>
      <c r="H926" t="s">
        <v>31</v>
      </c>
      <c r="I926" t="s">
        <v>74</v>
      </c>
      <c r="J926" t="s">
        <v>201</v>
      </c>
      <c r="K926">
        <v>5</v>
      </c>
      <c r="L926">
        <v>27061</v>
      </c>
      <c r="M926">
        <v>15</v>
      </c>
      <c r="N926">
        <v>20295.75</v>
      </c>
      <c r="O926">
        <v>20701.669999999998</v>
      </c>
      <c r="P926">
        <v>389</v>
      </c>
      <c r="Q926">
        <v>136099.92000000001</v>
      </c>
      <c r="R926" t="s">
        <v>54</v>
      </c>
      <c r="S926" t="s">
        <v>63</v>
      </c>
      <c r="T926" t="s">
        <v>76</v>
      </c>
      <c r="U926" t="s">
        <v>77</v>
      </c>
      <c r="V926" t="s">
        <v>57</v>
      </c>
      <c r="W926">
        <v>4</v>
      </c>
      <c r="X926" t="s">
        <v>38</v>
      </c>
      <c r="Y926">
        <v>2</v>
      </c>
      <c r="Z926" t="s">
        <v>58</v>
      </c>
    </row>
    <row r="927" spans="1:26" x14ac:dyDescent="0.35">
      <c r="A927" t="s">
        <v>1594</v>
      </c>
      <c r="B927" s="2">
        <v>46000</v>
      </c>
      <c r="C927" t="s">
        <v>1595</v>
      </c>
      <c r="D927" t="s">
        <v>61</v>
      </c>
      <c r="E927" t="s">
        <v>29</v>
      </c>
      <c r="F927">
        <v>35</v>
      </c>
      <c r="G927" t="s">
        <v>74</v>
      </c>
      <c r="H927" t="s">
        <v>31</v>
      </c>
      <c r="I927" t="s">
        <v>74</v>
      </c>
      <c r="J927" t="s">
        <v>102</v>
      </c>
      <c r="K927">
        <v>3</v>
      </c>
      <c r="L927">
        <v>9812</v>
      </c>
      <c r="M927">
        <v>20</v>
      </c>
      <c r="N927">
        <v>5887.2</v>
      </c>
      <c r="O927">
        <v>4238.78</v>
      </c>
      <c r="P927">
        <v>136</v>
      </c>
      <c r="Q927">
        <v>27923.58</v>
      </c>
      <c r="R927" t="s">
        <v>45</v>
      </c>
      <c r="S927" t="s">
        <v>34</v>
      </c>
      <c r="T927" t="s">
        <v>103</v>
      </c>
      <c r="U927" t="s">
        <v>103</v>
      </c>
      <c r="V927" t="s">
        <v>57</v>
      </c>
      <c r="W927">
        <v>5</v>
      </c>
      <c r="X927" t="s">
        <v>47</v>
      </c>
      <c r="Y927">
        <v>5</v>
      </c>
      <c r="Z927" t="s">
        <v>58</v>
      </c>
    </row>
    <row r="928" spans="1:26" x14ac:dyDescent="0.35">
      <c r="A928" t="s">
        <v>1596</v>
      </c>
      <c r="B928" s="2">
        <v>45907</v>
      </c>
      <c r="C928" t="s">
        <v>441</v>
      </c>
      <c r="D928" t="s">
        <v>50</v>
      </c>
      <c r="E928" t="s">
        <v>29</v>
      </c>
      <c r="F928">
        <v>48</v>
      </c>
      <c r="G928" t="s">
        <v>134</v>
      </c>
      <c r="H928" t="s">
        <v>31</v>
      </c>
      <c r="I928" t="s">
        <v>134</v>
      </c>
      <c r="J928" t="s">
        <v>53</v>
      </c>
      <c r="K928">
        <v>2</v>
      </c>
      <c r="L928">
        <v>42773</v>
      </c>
      <c r="M928">
        <v>0</v>
      </c>
      <c r="N928">
        <v>0</v>
      </c>
      <c r="O928">
        <v>15398.28</v>
      </c>
      <c r="P928">
        <v>254</v>
      </c>
      <c r="Q928">
        <v>101198.28</v>
      </c>
      <c r="R928" t="s">
        <v>45</v>
      </c>
      <c r="S928" t="s">
        <v>34</v>
      </c>
      <c r="T928" t="s">
        <v>46</v>
      </c>
      <c r="U928" t="s">
        <v>36</v>
      </c>
      <c r="V928" t="s">
        <v>37</v>
      </c>
      <c r="W928">
        <v>3</v>
      </c>
      <c r="X928" t="s">
        <v>47</v>
      </c>
      <c r="Y928">
        <v>2</v>
      </c>
      <c r="Z928" t="s">
        <v>58</v>
      </c>
    </row>
    <row r="929" spans="1:26" x14ac:dyDescent="0.35">
      <c r="A929" t="s">
        <v>1597</v>
      </c>
      <c r="B929" s="2">
        <v>46119</v>
      </c>
      <c r="C929" t="s">
        <v>141</v>
      </c>
      <c r="D929" t="s">
        <v>61</v>
      </c>
      <c r="E929" t="s">
        <v>43</v>
      </c>
      <c r="F929">
        <v>42</v>
      </c>
      <c r="G929" t="s">
        <v>90</v>
      </c>
      <c r="H929" t="s">
        <v>31</v>
      </c>
      <c r="I929" t="s">
        <v>90</v>
      </c>
      <c r="J929" t="s">
        <v>125</v>
      </c>
      <c r="K929">
        <v>1</v>
      </c>
      <c r="L929">
        <v>14852</v>
      </c>
      <c r="M929">
        <v>15</v>
      </c>
      <c r="N929">
        <v>2227.8000000000002</v>
      </c>
      <c r="O929">
        <v>2272.36</v>
      </c>
      <c r="P929">
        <v>109</v>
      </c>
      <c r="Q929">
        <v>15005.56</v>
      </c>
      <c r="R929" t="s">
        <v>83</v>
      </c>
      <c r="S929" t="s">
        <v>63</v>
      </c>
      <c r="T929" t="s">
        <v>103</v>
      </c>
      <c r="U929" t="s">
        <v>103</v>
      </c>
      <c r="V929" t="s">
        <v>57</v>
      </c>
      <c r="W929">
        <v>5</v>
      </c>
      <c r="X929" t="s">
        <v>38</v>
      </c>
      <c r="Y929">
        <v>5</v>
      </c>
      <c r="Z929" t="s">
        <v>47</v>
      </c>
    </row>
    <row r="930" spans="1:26" x14ac:dyDescent="0.35">
      <c r="A930" t="s">
        <v>1598</v>
      </c>
      <c r="B930" s="2">
        <v>45906</v>
      </c>
      <c r="C930" t="s">
        <v>848</v>
      </c>
      <c r="D930" t="s">
        <v>108</v>
      </c>
      <c r="E930" t="s">
        <v>43</v>
      </c>
      <c r="F930">
        <v>58</v>
      </c>
      <c r="G930" t="s">
        <v>139</v>
      </c>
      <c r="H930" t="s">
        <v>31</v>
      </c>
      <c r="I930" t="s">
        <v>139</v>
      </c>
      <c r="J930" t="s">
        <v>69</v>
      </c>
      <c r="K930">
        <v>3</v>
      </c>
      <c r="L930">
        <v>8496</v>
      </c>
      <c r="M930">
        <v>15</v>
      </c>
      <c r="N930">
        <v>3823.2</v>
      </c>
      <c r="O930">
        <v>3899.66</v>
      </c>
      <c r="P930">
        <v>138</v>
      </c>
      <c r="Q930">
        <v>25702.46</v>
      </c>
      <c r="R930" t="s">
        <v>33</v>
      </c>
      <c r="S930" t="s">
        <v>34</v>
      </c>
      <c r="T930" t="s">
        <v>103</v>
      </c>
      <c r="U930" t="s">
        <v>103</v>
      </c>
      <c r="V930" t="s">
        <v>57</v>
      </c>
      <c r="W930">
        <v>9</v>
      </c>
      <c r="X930" t="s">
        <v>38</v>
      </c>
      <c r="Y930">
        <v>3</v>
      </c>
      <c r="Z930" t="s">
        <v>91</v>
      </c>
    </row>
    <row r="931" spans="1:26" x14ac:dyDescent="0.35">
      <c r="A931" t="s">
        <v>1599</v>
      </c>
      <c r="B931" s="2">
        <v>45955</v>
      </c>
      <c r="C931" t="s">
        <v>1600</v>
      </c>
      <c r="D931" t="s">
        <v>108</v>
      </c>
      <c r="E931" t="s">
        <v>43</v>
      </c>
      <c r="F931">
        <v>49</v>
      </c>
      <c r="G931" t="s">
        <v>139</v>
      </c>
      <c r="H931" t="s">
        <v>31</v>
      </c>
      <c r="I931" t="s">
        <v>139</v>
      </c>
      <c r="J931" t="s">
        <v>62</v>
      </c>
      <c r="K931">
        <v>3</v>
      </c>
      <c r="L931">
        <v>8963</v>
      </c>
      <c r="M931">
        <v>20</v>
      </c>
      <c r="N931">
        <v>5377.8</v>
      </c>
      <c r="O931">
        <v>3872.02</v>
      </c>
      <c r="P931">
        <v>168</v>
      </c>
      <c r="Q931">
        <v>25551.22</v>
      </c>
      <c r="R931" t="s">
        <v>45</v>
      </c>
      <c r="S931" t="s">
        <v>34</v>
      </c>
      <c r="T931" t="s">
        <v>103</v>
      </c>
      <c r="U931" t="s">
        <v>103</v>
      </c>
      <c r="V931" t="s">
        <v>57</v>
      </c>
      <c r="W931">
        <v>8</v>
      </c>
      <c r="X931" t="s">
        <v>47</v>
      </c>
      <c r="Y931">
        <v>1</v>
      </c>
      <c r="Z931" t="s">
        <v>91</v>
      </c>
    </row>
    <row r="932" spans="1:26" x14ac:dyDescent="0.35">
      <c r="A932" t="s">
        <v>1601</v>
      </c>
      <c r="B932" s="2">
        <v>45949</v>
      </c>
      <c r="C932" t="s">
        <v>858</v>
      </c>
      <c r="D932" t="s">
        <v>73</v>
      </c>
      <c r="E932" t="s">
        <v>43</v>
      </c>
      <c r="F932">
        <v>41</v>
      </c>
      <c r="G932" t="s">
        <v>74</v>
      </c>
      <c r="H932" t="s">
        <v>31</v>
      </c>
      <c r="I932" t="s">
        <v>74</v>
      </c>
      <c r="J932" t="s">
        <v>69</v>
      </c>
      <c r="K932">
        <v>5</v>
      </c>
      <c r="L932">
        <v>13929</v>
      </c>
      <c r="M932">
        <v>0</v>
      </c>
      <c r="N932">
        <v>0</v>
      </c>
      <c r="O932">
        <v>12536.1</v>
      </c>
      <c r="P932">
        <v>429</v>
      </c>
      <c r="Q932">
        <v>82610.100000000006</v>
      </c>
      <c r="R932" t="s">
        <v>83</v>
      </c>
      <c r="S932" t="s">
        <v>34</v>
      </c>
      <c r="T932" t="s">
        <v>35</v>
      </c>
      <c r="U932" t="s">
        <v>36</v>
      </c>
      <c r="V932" t="s">
        <v>37</v>
      </c>
      <c r="W932">
        <v>1</v>
      </c>
      <c r="X932" t="s">
        <v>38</v>
      </c>
      <c r="Y932">
        <v>2</v>
      </c>
      <c r="Z932" t="s">
        <v>39</v>
      </c>
    </row>
    <row r="933" spans="1:26" x14ac:dyDescent="0.35">
      <c r="A933" t="s">
        <v>1602</v>
      </c>
      <c r="B933" s="2">
        <v>46092</v>
      </c>
      <c r="C933" t="s">
        <v>1431</v>
      </c>
      <c r="D933" t="s">
        <v>28</v>
      </c>
      <c r="E933" t="s">
        <v>43</v>
      </c>
      <c r="F933">
        <v>20</v>
      </c>
      <c r="G933" t="s">
        <v>94</v>
      </c>
      <c r="H933" t="s">
        <v>31</v>
      </c>
      <c r="I933" t="s">
        <v>94</v>
      </c>
      <c r="J933" t="s">
        <v>75</v>
      </c>
      <c r="K933">
        <v>3</v>
      </c>
      <c r="L933">
        <v>5257</v>
      </c>
      <c r="M933">
        <v>0</v>
      </c>
      <c r="N933">
        <v>0</v>
      </c>
      <c r="O933">
        <v>2838.78</v>
      </c>
      <c r="P933">
        <v>305</v>
      </c>
      <c r="Q933">
        <v>18914.78</v>
      </c>
      <c r="R933" t="s">
        <v>45</v>
      </c>
      <c r="S933" t="s">
        <v>63</v>
      </c>
      <c r="T933" t="s">
        <v>46</v>
      </c>
      <c r="U933" t="s">
        <v>36</v>
      </c>
      <c r="V933" t="s">
        <v>37</v>
      </c>
      <c r="W933">
        <v>8</v>
      </c>
      <c r="X933" t="s">
        <v>47</v>
      </c>
      <c r="Y933">
        <v>1</v>
      </c>
      <c r="Z933" t="s">
        <v>58</v>
      </c>
    </row>
    <row r="934" spans="1:26" x14ac:dyDescent="0.35">
      <c r="A934" t="s">
        <v>1603</v>
      </c>
      <c r="B934" s="2">
        <v>45994</v>
      </c>
      <c r="C934" t="s">
        <v>1453</v>
      </c>
      <c r="D934" t="s">
        <v>42</v>
      </c>
      <c r="E934" t="s">
        <v>29</v>
      </c>
      <c r="F934">
        <v>34</v>
      </c>
      <c r="G934" t="s">
        <v>67</v>
      </c>
      <c r="H934" t="s">
        <v>68</v>
      </c>
      <c r="I934" t="s">
        <v>67</v>
      </c>
      <c r="J934" t="s">
        <v>75</v>
      </c>
      <c r="K934">
        <v>5</v>
      </c>
      <c r="L934">
        <v>38726</v>
      </c>
      <c r="M934">
        <v>10</v>
      </c>
      <c r="N934">
        <v>19363</v>
      </c>
      <c r="O934">
        <v>31368.06</v>
      </c>
      <c r="P934">
        <v>69</v>
      </c>
      <c r="Q934">
        <v>205704.06</v>
      </c>
      <c r="R934" t="s">
        <v>45</v>
      </c>
      <c r="S934" t="s">
        <v>34</v>
      </c>
      <c r="T934" t="s">
        <v>84</v>
      </c>
      <c r="U934" t="s">
        <v>85</v>
      </c>
      <c r="V934" t="s">
        <v>86</v>
      </c>
      <c r="W934">
        <v>5</v>
      </c>
      <c r="X934" t="s">
        <v>38</v>
      </c>
      <c r="Y934">
        <v>3</v>
      </c>
      <c r="Z934" t="s">
        <v>91</v>
      </c>
    </row>
    <row r="935" spans="1:26" x14ac:dyDescent="0.35">
      <c r="A935" t="s">
        <v>1604</v>
      </c>
      <c r="B935" s="2">
        <v>45782</v>
      </c>
      <c r="C935" t="s">
        <v>1234</v>
      </c>
      <c r="D935" t="s">
        <v>28</v>
      </c>
      <c r="E935" t="s">
        <v>29</v>
      </c>
      <c r="F935">
        <v>37</v>
      </c>
      <c r="G935" t="s">
        <v>139</v>
      </c>
      <c r="H935" t="s">
        <v>31</v>
      </c>
      <c r="I935" t="s">
        <v>139</v>
      </c>
      <c r="J935" t="s">
        <v>69</v>
      </c>
      <c r="K935">
        <v>3</v>
      </c>
      <c r="L935">
        <v>36827</v>
      </c>
      <c r="M935">
        <v>20</v>
      </c>
      <c r="N935">
        <v>22096.2</v>
      </c>
      <c r="O935">
        <v>15909.26</v>
      </c>
      <c r="P935">
        <v>406</v>
      </c>
      <c r="Q935">
        <v>104700.06</v>
      </c>
      <c r="R935" t="s">
        <v>83</v>
      </c>
      <c r="S935" t="s">
        <v>63</v>
      </c>
      <c r="T935" t="s">
        <v>76</v>
      </c>
      <c r="U935" t="s">
        <v>77</v>
      </c>
      <c r="V935" t="s">
        <v>57</v>
      </c>
      <c r="W935">
        <v>2</v>
      </c>
      <c r="X935" t="s">
        <v>38</v>
      </c>
      <c r="Y935">
        <v>1</v>
      </c>
      <c r="Z935" t="s">
        <v>58</v>
      </c>
    </row>
    <row r="936" spans="1:26" x14ac:dyDescent="0.35">
      <c r="A936" t="s">
        <v>1605</v>
      </c>
      <c r="B936" s="2">
        <v>46095</v>
      </c>
      <c r="C936" t="s">
        <v>1267</v>
      </c>
      <c r="D936" t="s">
        <v>42</v>
      </c>
      <c r="E936" t="s">
        <v>43</v>
      </c>
      <c r="F936">
        <v>41</v>
      </c>
      <c r="G936" t="s">
        <v>74</v>
      </c>
      <c r="H936" t="s">
        <v>31</v>
      </c>
      <c r="I936" t="s">
        <v>74</v>
      </c>
      <c r="J936" t="s">
        <v>75</v>
      </c>
      <c r="K936">
        <v>5</v>
      </c>
      <c r="L936">
        <v>41450</v>
      </c>
      <c r="M936">
        <v>15</v>
      </c>
      <c r="N936">
        <v>31087.5</v>
      </c>
      <c r="O936">
        <v>31709.25</v>
      </c>
      <c r="P936">
        <v>432</v>
      </c>
      <c r="Q936">
        <v>208303.75</v>
      </c>
      <c r="R936" t="s">
        <v>83</v>
      </c>
      <c r="S936" t="s">
        <v>63</v>
      </c>
      <c r="T936" t="s">
        <v>95</v>
      </c>
      <c r="U936" t="s">
        <v>96</v>
      </c>
      <c r="V936" t="s">
        <v>57</v>
      </c>
      <c r="W936">
        <v>10</v>
      </c>
      <c r="X936" t="s">
        <v>47</v>
      </c>
      <c r="Y936">
        <v>3</v>
      </c>
      <c r="Z936" t="s">
        <v>91</v>
      </c>
    </row>
    <row r="937" spans="1:26" x14ac:dyDescent="0.35">
      <c r="A937" t="s">
        <v>1606</v>
      </c>
      <c r="B937" s="2">
        <v>45950</v>
      </c>
      <c r="C937" t="s">
        <v>1607</v>
      </c>
      <c r="D937" t="s">
        <v>108</v>
      </c>
      <c r="E937" t="s">
        <v>29</v>
      </c>
      <c r="F937">
        <v>49</v>
      </c>
      <c r="G937" t="s">
        <v>99</v>
      </c>
      <c r="H937" t="s">
        <v>52</v>
      </c>
      <c r="I937" t="s">
        <v>99</v>
      </c>
      <c r="J937" t="s">
        <v>53</v>
      </c>
      <c r="K937">
        <v>4</v>
      </c>
      <c r="L937">
        <v>26576</v>
      </c>
      <c r="M937">
        <v>5</v>
      </c>
      <c r="N937">
        <v>5315.2</v>
      </c>
      <c r="O937">
        <v>18177.98</v>
      </c>
      <c r="P937">
        <v>152</v>
      </c>
      <c r="Q937">
        <v>119318.78</v>
      </c>
      <c r="R937" t="s">
        <v>45</v>
      </c>
      <c r="S937" t="s">
        <v>63</v>
      </c>
      <c r="T937" t="s">
        <v>103</v>
      </c>
      <c r="U937" t="s">
        <v>103</v>
      </c>
      <c r="V937" t="s">
        <v>57</v>
      </c>
      <c r="W937">
        <v>9</v>
      </c>
      <c r="X937" t="s">
        <v>47</v>
      </c>
      <c r="Y937">
        <v>4</v>
      </c>
      <c r="Z937" t="s">
        <v>91</v>
      </c>
    </row>
    <row r="938" spans="1:26" x14ac:dyDescent="0.35">
      <c r="A938" t="s">
        <v>1608</v>
      </c>
      <c r="B938" s="2">
        <v>45800</v>
      </c>
      <c r="C938" t="s">
        <v>1110</v>
      </c>
      <c r="D938" t="s">
        <v>50</v>
      </c>
      <c r="E938" t="s">
        <v>43</v>
      </c>
      <c r="F938">
        <v>29</v>
      </c>
      <c r="G938" t="s">
        <v>30</v>
      </c>
      <c r="H938" t="s">
        <v>31</v>
      </c>
      <c r="I938" t="s">
        <v>30</v>
      </c>
      <c r="J938" t="s">
        <v>102</v>
      </c>
      <c r="K938">
        <v>1</v>
      </c>
      <c r="L938">
        <v>24845</v>
      </c>
      <c r="M938">
        <v>5</v>
      </c>
      <c r="N938">
        <v>1242.25</v>
      </c>
      <c r="O938">
        <v>4248.49</v>
      </c>
      <c r="P938">
        <v>17</v>
      </c>
      <c r="Q938">
        <v>27868.240000000002</v>
      </c>
      <c r="R938" t="s">
        <v>45</v>
      </c>
      <c r="S938" t="s">
        <v>34</v>
      </c>
      <c r="T938" t="s">
        <v>35</v>
      </c>
      <c r="U938" t="s">
        <v>36</v>
      </c>
      <c r="V938" t="s">
        <v>37</v>
      </c>
      <c r="W938">
        <v>9</v>
      </c>
      <c r="X938" t="s">
        <v>47</v>
      </c>
      <c r="Y938">
        <v>4</v>
      </c>
      <c r="Z938" t="s">
        <v>39</v>
      </c>
    </row>
    <row r="939" spans="1:26" x14ac:dyDescent="0.35">
      <c r="A939" t="s">
        <v>1609</v>
      </c>
      <c r="B939" s="2">
        <v>46115</v>
      </c>
      <c r="C939" t="s">
        <v>375</v>
      </c>
      <c r="D939" t="s">
        <v>111</v>
      </c>
      <c r="E939" t="s">
        <v>43</v>
      </c>
      <c r="F939">
        <v>55</v>
      </c>
      <c r="G939" t="s">
        <v>30</v>
      </c>
      <c r="H939" t="s">
        <v>31</v>
      </c>
      <c r="I939" t="s">
        <v>30</v>
      </c>
      <c r="J939" t="s">
        <v>53</v>
      </c>
      <c r="K939">
        <v>2</v>
      </c>
      <c r="L939">
        <v>49886</v>
      </c>
      <c r="M939">
        <v>15</v>
      </c>
      <c r="N939">
        <v>14965.8</v>
      </c>
      <c r="O939">
        <v>15265.12</v>
      </c>
      <c r="P939">
        <v>266</v>
      </c>
      <c r="Q939">
        <v>100337.32</v>
      </c>
      <c r="R939" t="s">
        <v>54</v>
      </c>
      <c r="S939" t="s">
        <v>34</v>
      </c>
      <c r="T939" t="s">
        <v>55</v>
      </c>
      <c r="U939" t="s">
        <v>56</v>
      </c>
      <c r="V939" t="s">
        <v>57</v>
      </c>
      <c r="W939">
        <v>1</v>
      </c>
      <c r="X939" t="s">
        <v>38</v>
      </c>
      <c r="Y939">
        <v>5</v>
      </c>
      <c r="Z939" t="s">
        <v>91</v>
      </c>
    </row>
    <row r="940" spans="1:26" x14ac:dyDescent="0.35">
      <c r="A940" t="s">
        <v>1610</v>
      </c>
      <c r="B940" s="2">
        <v>45946</v>
      </c>
      <c r="C940" t="s">
        <v>299</v>
      </c>
      <c r="D940" t="s">
        <v>108</v>
      </c>
      <c r="E940" t="s">
        <v>29</v>
      </c>
      <c r="F940">
        <v>52</v>
      </c>
      <c r="G940" t="s">
        <v>94</v>
      </c>
      <c r="H940" t="s">
        <v>31</v>
      </c>
      <c r="I940" t="s">
        <v>94</v>
      </c>
      <c r="J940" t="s">
        <v>32</v>
      </c>
      <c r="K940">
        <v>5</v>
      </c>
      <c r="L940">
        <v>31838</v>
      </c>
      <c r="M940">
        <v>15</v>
      </c>
      <c r="N940">
        <v>23878.5</v>
      </c>
      <c r="O940">
        <v>24356.07</v>
      </c>
      <c r="P940">
        <v>154</v>
      </c>
      <c r="Q940">
        <v>159821.57</v>
      </c>
      <c r="R940" t="s">
        <v>33</v>
      </c>
      <c r="S940" t="s">
        <v>34</v>
      </c>
      <c r="T940" t="s">
        <v>76</v>
      </c>
      <c r="U940" t="s">
        <v>77</v>
      </c>
      <c r="V940" t="s">
        <v>57</v>
      </c>
      <c r="W940">
        <v>4</v>
      </c>
      <c r="X940" t="s">
        <v>38</v>
      </c>
      <c r="Y940">
        <v>1</v>
      </c>
      <c r="Z940" t="s">
        <v>91</v>
      </c>
    </row>
    <row r="941" spans="1:26" x14ac:dyDescent="0.35">
      <c r="A941" t="s">
        <v>1611</v>
      </c>
      <c r="B941" s="2">
        <v>45829</v>
      </c>
      <c r="C941" t="s">
        <v>1612</v>
      </c>
      <c r="D941" t="s">
        <v>111</v>
      </c>
      <c r="E941" t="s">
        <v>29</v>
      </c>
      <c r="F941">
        <v>43</v>
      </c>
      <c r="G941" t="s">
        <v>51</v>
      </c>
      <c r="H941" t="s">
        <v>52</v>
      </c>
      <c r="I941" t="s">
        <v>51</v>
      </c>
      <c r="J941" t="s">
        <v>201</v>
      </c>
      <c r="K941">
        <v>5</v>
      </c>
      <c r="L941">
        <v>41624</v>
      </c>
      <c r="M941">
        <v>5</v>
      </c>
      <c r="N941">
        <v>10406</v>
      </c>
      <c r="O941">
        <v>35588.519999999997</v>
      </c>
      <c r="P941">
        <v>290</v>
      </c>
      <c r="Q941">
        <v>233592.52</v>
      </c>
      <c r="R941" t="s">
        <v>33</v>
      </c>
      <c r="S941" t="s">
        <v>34</v>
      </c>
      <c r="T941" t="s">
        <v>84</v>
      </c>
      <c r="U941" t="s">
        <v>85</v>
      </c>
      <c r="V941" t="s">
        <v>86</v>
      </c>
      <c r="W941">
        <v>3</v>
      </c>
      <c r="X941" t="s">
        <v>38</v>
      </c>
      <c r="Y941">
        <v>2</v>
      </c>
      <c r="Z941" t="s">
        <v>91</v>
      </c>
    </row>
    <row r="942" spans="1:26" x14ac:dyDescent="0.35">
      <c r="A942" t="s">
        <v>1613</v>
      </c>
      <c r="B942" s="2">
        <v>45943</v>
      </c>
      <c r="C942" t="s">
        <v>1614</v>
      </c>
      <c r="D942" t="s">
        <v>89</v>
      </c>
      <c r="E942" t="s">
        <v>29</v>
      </c>
      <c r="F942">
        <v>40</v>
      </c>
      <c r="G942" t="s">
        <v>51</v>
      </c>
      <c r="H942" t="s">
        <v>52</v>
      </c>
      <c r="I942" t="s">
        <v>51</v>
      </c>
      <c r="J942" t="s">
        <v>201</v>
      </c>
      <c r="K942">
        <v>5</v>
      </c>
      <c r="L942">
        <v>7734</v>
      </c>
      <c r="M942">
        <v>0</v>
      </c>
      <c r="N942">
        <v>0</v>
      </c>
      <c r="O942">
        <v>6960.6</v>
      </c>
      <c r="P942">
        <v>264</v>
      </c>
      <c r="Q942">
        <v>45894.6</v>
      </c>
      <c r="R942" t="s">
        <v>54</v>
      </c>
      <c r="S942" t="s">
        <v>63</v>
      </c>
      <c r="T942" t="s">
        <v>35</v>
      </c>
      <c r="U942" t="s">
        <v>36</v>
      </c>
      <c r="V942" t="s">
        <v>37</v>
      </c>
      <c r="W942">
        <v>5</v>
      </c>
      <c r="X942" t="s">
        <v>38</v>
      </c>
      <c r="Y942">
        <v>5</v>
      </c>
      <c r="Z942" t="s">
        <v>39</v>
      </c>
    </row>
    <row r="943" spans="1:26" x14ac:dyDescent="0.35">
      <c r="A943" t="s">
        <v>1615</v>
      </c>
      <c r="B943" s="2">
        <v>46001</v>
      </c>
      <c r="C943" t="s">
        <v>268</v>
      </c>
      <c r="D943" t="s">
        <v>61</v>
      </c>
      <c r="E943" t="s">
        <v>29</v>
      </c>
      <c r="F943">
        <v>46</v>
      </c>
      <c r="G943" t="s">
        <v>67</v>
      </c>
      <c r="H943" t="s">
        <v>68</v>
      </c>
      <c r="I943" t="s">
        <v>67</v>
      </c>
      <c r="J943" t="s">
        <v>201</v>
      </c>
      <c r="K943">
        <v>1</v>
      </c>
      <c r="L943">
        <v>13846</v>
      </c>
      <c r="M943">
        <v>5</v>
      </c>
      <c r="N943">
        <v>692.3</v>
      </c>
      <c r="O943">
        <v>2367.67</v>
      </c>
      <c r="P943">
        <v>300</v>
      </c>
      <c r="Q943">
        <v>15821.37</v>
      </c>
      <c r="R943" t="s">
        <v>54</v>
      </c>
      <c r="S943" t="s">
        <v>63</v>
      </c>
      <c r="T943" t="s">
        <v>55</v>
      </c>
      <c r="U943" t="s">
        <v>56</v>
      </c>
      <c r="V943" t="s">
        <v>57</v>
      </c>
      <c r="W943">
        <v>6</v>
      </c>
      <c r="X943" t="s">
        <v>47</v>
      </c>
      <c r="Y943">
        <v>5</v>
      </c>
      <c r="Z943" t="s">
        <v>58</v>
      </c>
    </row>
    <row r="944" spans="1:26" x14ac:dyDescent="0.35">
      <c r="A944" t="s">
        <v>1616</v>
      </c>
      <c r="B944" s="2">
        <v>46073</v>
      </c>
      <c r="C944" t="s">
        <v>713</v>
      </c>
      <c r="D944" t="s">
        <v>42</v>
      </c>
      <c r="E944" t="s">
        <v>43</v>
      </c>
      <c r="F944">
        <v>51</v>
      </c>
      <c r="G944" t="s">
        <v>67</v>
      </c>
      <c r="H944" t="s">
        <v>68</v>
      </c>
      <c r="I944" t="s">
        <v>67</v>
      </c>
      <c r="J944" t="s">
        <v>201</v>
      </c>
      <c r="K944">
        <v>3</v>
      </c>
      <c r="L944">
        <v>7577</v>
      </c>
      <c r="M944">
        <v>10</v>
      </c>
      <c r="N944">
        <v>2273.1</v>
      </c>
      <c r="O944">
        <v>3682.42</v>
      </c>
      <c r="P944">
        <v>242</v>
      </c>
      <c r="Q944">
        <v>24382.32</v>
      </c>
      <c r="R944" t="s">
        <v>33</v>
      </c>
      <c r="S944" t="s">
        <v>34</v>
      </c>
      <c r="T944" t="s">
        <v>70</v>
      </c>
      <c r="U944" t="s">
        <v>56</v>
      </c>
      <c r="V944" t="s">
        <v>57</v>
      </c>
      <c r="W944">
        <v>1</v>
      </c>
      <c r="X944" t="s">
        <v>38</v>
      </c>
      <c r="Y944">
        <v>2</v>
      </c>
      <c r="Z944" t="s">
        <v>47</v>
      </c>
    </row>
    <row r="945" spans="1:26" x14ac:dyDescent="0.35">
      <c r="A945" t="s">
        <v>1617</v>
      </c>
      <c r="B945" s="2">
        <v>46119</v>
      </c>
      <c r="C945" t="s">
        <v>1618</v>
      </c>
      <c r="D945" t="s">
        <v>61</v>
      </c>
      <c r="E945" t="s">
        <v>29</v>
      </c>
      <c r="F945">
        <v>20</v>
      </c>
      <c r="G945" t="s">
        <v>44</v>
      </c>
      <c r="H945" t="s">
        <v>31</v>
      </c>
      <c r="I945" t="s">
        <v>44</v>
      </c>
      <c r="J945" t="s">
        <v>53</v>
      </c>
      <c r="K945">
        <v>5</v>
      </c>
      <c r="L945">
        <v>32146</v>
      </c>
      <c r="M945">
        <v>10</v>
      </c>
      <c r="N945">
        <v>16073</v>
      </c>
      <c r="O945">
        <v>26038.26</v>
      </c>
      <c r="P945">
        <v>38</v>
      </c>
      <c r="Q945">
        <v>170733.26</v>
      </c>
      <c r="R945" t="s">
        <v>33</v>
      </c>
      <c r="S945" t="s">
        <v>63</v>
      </c>
      <c r="T945" t="s">
        <v>70</v>
      </c>
      <c r="U945" t="s">
        <v>56</v>
      </c>
      <c r="V945" t="s">
        <v>57</v>
      </c>
      <c r="W945">
        <v>3</v>
      </c>
      <c r="X945" t="s">
        <v>47</v>
      </c>
      <c r="Y945">
        <v>1</v>
      </c>
      <c r="Z945" t="s">
        <v>47</v>
      </c>
    </row>
    <row r="946" spans="1:26" x14ac:dyDescent="0.35">
      <c r="A946" t="s">
        <v>1619</v>
      </c>
      <c r="B946" s="2">
        <v>45976</v>
      </c>
      <c r="C946" t="s">
        <v>1187</v>
      </c>
      <c r="D946" t="s">
        <v>61</v>
      </c>
      <c r="E946" t="s">
        <v>29</v>
      </c>
      <c r="F946">
        <v>37</v>
      </c>
      <c r="G946" t="s">
        <v>134</v>
      </c>
      <c r="H946" t="s">
        <v>31</v>
      </c>
      <c r="I946" t="s">
        <v>134</v>
      </c>
      <c r="J946" t="s">
        <v>32</v>
      </c>
      <c r="K946">
        <v>2</v>
      </c>
      <c r="L946">
        <v>36331</v>
      </c>
      <c r="M946">
        <v>15</v>
      </c>
      <c r="N946">
        <v>10899.3</v>
      </c>
      <c r="O946">
        <v>11117.29</v>
      </c>
      <c r="P946">
        <v>386</v>
      </c>
      <c r="Q946">
        <v>73265.990000000005</v>
      </c>
      <c r="R946" t="s">
        <v>45</v>
      </c>
      <c r="S946" t="s">
        <v>34</v>
      </c>
      <c r="T946" t="s">
        <v>35</v>
      </c>
      <c r="U946" t="s">
        <v>36</v>
      </c>
      <c r="V946" t="s">
        <v>37</v>
      </c>
      <c r="W946">
        <v>3</v>
      </c>
      <c r="X946" t="s">
        <v>47</v>
      </c>
      <c r="Y946">
        <v>5</v>
      </c>
      <c r="Z946" t="s">
        <v>91</v>
      </c>
    </row>
    <row r="947" spans="1:26" x14ac:dyDescent="0.35">
      <c r="A947" t="s">
        <v>1620</v>
      </c>
      <c r="B947" s="2">
        <v>45970</v>
      </c>
      <c r="C947" t="s">
        <v>1621</v>
      </c>
      <c r="D947" t="s">
        <v>61</v>
      </c>
      <c r="E947" t="s">
        <v>43</v>
      </c>
      <c r="F947">
        <v>54</v>
      </c>
      <c r="G947" t="s">
        <v>67</v>
      </c>
      <c r="H947" t="s">
        <v>68</v>
      </c>
      <c r="I947" t="s">
        <v>67</v>
      </c>
      <c r="J947" t="s">
        <v>62</v>
      </c>
      <c r="K947">
        <v>3</v>
      </c>
      <c r="L947">
        <v>30863</v>
      </c>
      <c r="M947">
        <v>0</v>
      </c>
      <c r="N947">
        <v>0</v>
      </c>
      <c r="O947">
        <v>16666.02</v>
      </c>
      <c r="P947">
        <v>493</v>
      </c>
      <c r="Q947">
        <v>109748.02</v>
      </c>
      <c r="R947" t="s">
        <v>83</v>
      </c>
      <c r="S947" t="s">
        <v>63</v>
      </c>
      <c r="T947" t="s">
        <v>70</v>
      </c>
      <c r="U947" t="s">
        <v>56</v>
      </c>
      <c r="V947" t="s">
        <v>57</v>
      </c>
      <c r="W947">
        <v>10</v>
      </c>
      <c r="X947" t="s">
        <v>38</v>
      </c>
      <c r="Y947">
        <v>3</v>
      </c>
      <c r="Z947" t="s">
        <v>58</v>
      </c>
    </row>
    <row r="948" spans="1:26" x14ac:dyDescent="0.35">
      <c r="A948" t="s">
        <v>1622</v>
      </c>
      <c r="B948" s="2">
        <v>46095</v>
      </c>
      <c r="C948" t="s">
        <v>1265</v>
      </c>
      <c r="D948" t="s">
        <v>42</v>
      </c>
      <c r="E948" t="s">
        <v>43</v>
      </c>
      <c r="F948">
        <v>18</v>
      </c>
      <c r="G948" t="s">
        <v>134</v>
      </c>
      <c r="H948" t="s">
        <v>31</v>
      </c>
      <c r="I948" t="s">
        <v>134</v>
      </c>
      <c r="J948" t="s">
        <v>69</v>
      </c>
      <c r="K948">
        <v>1</v>
      </c>
      <c r="L948">
        <v>14652</v>
      </c>
      <c r="M948">
        <v>0</v>
      </c>
      <c r="N948">
        <v>0</v>
      </c>
      <c r="O948">
        <v>2637.36</v>
      </c>
      <c r="P948">
        <v>24</v>
      </c>
      <c r="Q948">
        <v>17313.36</v>
      </c>
      <c r="R948" t="s">
        <v>83</v>
      </c>
      <c r="S948" t="s">
        <v>63</v>
      </c>
      <c r="T948" t="s">
        <v>55</v>
      </c>
      <c r="U948" t="s">
        <v>56</v>
      </c>
      <c r="V948" t="s">
        <v>57</v>
      </c>
      <c r="W948">
        <v>4</v>
      </c>
      <c r="X948" t="s">
        <v>38</v>
      </c>
      <c r="Y948">
        <v>4</v>
      </c>
      <c r="Z948" t="s">
        <v>47</v>
      </c>
    </row>
    <row r="949" spans="1:26" x14ac:dyDescent="0.35">
      <c r="A949" t="s">
        <v>1623</v>
      </c>
      <c r="B949" s="2">
        <v>46118</v>
      </c>
      <c r="C949" t="s">
        <v>740</v>
      </c>
      <c r="D949" t="s">
        <v>80</v>
      </c>
      <c r="E949" t="s">
        <v>43</v>
      </c>
      <c r="F949">
        <v>21</v>
      </c>
      <c r="G949" t="s">
        <v>30</v>
      </c>
      <c r="H949" t="s">
        <v>31</v>
      </c>
      <c r="I949" t="s">
        <v>30</v>
      </c>
      <c r="J949" t="s">
        <v>201</v>
      </c>
      <c r="K949">
        <v>5</v>
      </c>
      <c r="L949">
        <v>1032</v>
      </c>
      <c r="M949">
        <v>10</v>
      </c>
      <c r="N949">
        <v>516</v>
      </c>
      <c r="O949">
        <v>835.92</v>
      </c>
      <c r="P949">
        <v>234</v>
      </c>
      <c r="Q949">
        <v>5713.92</v>
      </c>
      <c r="R949" t="s">
        <v>83</v>
      </c>
      <c r="S949" t="s">
        <v>34</v>
      </c>
      <c r="T949" t="s">
        <v>35</v>
      </c>
      <c r="U949" t="s">
        <v>36</v>
      </c>
      <c r="V949" t="s">
        <v>37</v>
      </c>
      <c r="W949">
        <v>4</v>
      </c>
      <c r="X949" t="s">
        <v>38</v>
      </c>
      <c r="Y949">
        <v>3</v>
      </c>
      <c r="Z949" t="s">
        <v>39</v>
      </c>
    </row>
    <row r="950" spans="1:26" x14ac:dyDescent="0.35">
      <c r="A950" t="s">
        <v>1624</v>
      </c>
      <c r="B950" s="2">
        <v>45766</v>
      </c>
      <c r="C950" t="s">
        <v>1625</v>
      </c>
      <c r="D950" t="s">
        <v>89</v>
      </c>
      <c r="E950" t="s">
        <v>29</v>
      </c>
      <c r="F950">
        <v>42</v>
      </c>
      <c r="G950" t="s">
        <v>90</v>
      </c>
      <c r="H950" t="s">
        <v>31</v>
      </c>
      <c r="I950" t="s">
        <v>90</v>
      </c>
      <c r="J950" t="s">
        <v>62</v>
      </c>
      <c r="K950">
        <v>5</v>
      </c>
      <c r="L950">
        <v>4697</v>
      </c>
      <c r="M950">
        <v>0</v>
      </c>
      <c r="N950">
        <v>0</v>
      </c>
      <c r="O950">
        <v>4227.3</v>
      </c>
      <c r="P950">
        <v>377</v>
      </c>
      <c r="Q950">
        <v>28089.3</v>
      </c>
      <c r="R950" t="s">
        <v>83</v>
      </c>
      <c r="S950" t="s">
        <v>63</v>
      </c>
      <c r="T950" t="s">
        <v>46</v>
      </c>
      <c r="U950" t="s">
        <v>36</v>
      </c>
      <c r="V950" t="s">
        <v>37</v>
      </c>
      <c r="W950">
        <v>7</v>
      </c>
      <c r="X950" t="s">
        <v>38</v>
      </c>
      <c r="Y950">
        <v>3</v>
      </c>
      <c r="Z950" t="s">
        <v>39</v>
      </c>
    </row>
    <row r="951" spans="1:26" x14ac:dyDescent="0.35">
      <c r="A951" t="s">
        <v>1626</v>
      </c>
      <c r="B951" s="2">
        <v>46079</v>
      </c>
      <c r="C951" t="s">
        <v>1627</v>
      </c>
      <c r="D951" t="s">
        <v>73</v>
      </c>
      <c r="E951" t="s">
        <v>43</v>
      </c>
      <c r="F951">
        <v>44</v>
      </c>
      <c r="G951" t="s">
        <v>139</v>
      </c>
      <c r="H951" t="s">
        <v>31</v>
      </c>
      <c r="I951" t="s">
        <v>139</v>
      </c>
      <c r="J951" t="s">
        <v>75</v>
      </c>
      <c r="K951">
        <v>1</v>
      </c>
      <c r="L951">
        <v>5912</v>
      </c>
      <c r="M951">
        <v>10</v>
      </c>
      <c r="N951">
        <v>591.20000000000005</v>
      </c>
      <c r="O951">
        <v>957.74</v>
      </c>
      <c r="P951">
        <v>45</v>
      </c>
      <c r="Q951">
        <v>6323.54</v>
      </c>
      <c r="R951" t="s">
        <v>33</v>
      </c>
      <c r="S951" t="s">
        <v>34</v>
      </c>
      <c r="T951" t="s">
        <v>35</v>
      </c>
      <c r="U951" t="s">
        <v>36</v>
      </c>
      <c r="V951" t="s">
        <v>37</v>
      </c>
      <c r="W951">
        <v>2</v>
      </c>
      <c r="X951" t="s">
        <v>47</v>
      </c>
      <c r="Y951">
        <v>2</v>
      </c>
      <c r="Z951" t="s">
        <v>39</v>
      </c>
    </row>
    <row r="952" spans="1:26" x14ac:dyDescent="0.35">
      <c r="A952" t="s">
        <v>1628</v>
      </c>
      <c r="B952" s="2">
        <v>45973</v>
      </c>
      <c r="C952" t="s">
        <v>1629</v>
      </c>
      <c r="D952" t="s">
        <v>80</v>
      </c>
      <c r="E952" t="s">
        <v>29</v>
      </c>
      <c r="F952">
        <v>39</v>
      </c>
      <c r="G952" t="s">
        <v>51</v>
      </c>
      <c r="H952" t="s">
        <v>52</v>
      </c>
      <c r="I952" t="s">
        <v>51</v>
      </c>
      <c r="J952" t="s">
        <v>53</v>
      </c>
      <c r="K952">
        <v>2</v>
      </c>
      <c r="L952">
        <v>43132</v>
      </c>
      <c r="M952">
        <v>0</v>
      </c>
      <c r="N952">
        <v>0</v>
      </c>
      <c r="O952">
        <v>15527.52</v>
      </c>
      <c r="P952">
        <v>296</v>
      </c>
      <c r="Q952">
        <v>102087.52</v>
      </c>
      <c r="R952" t="s">
        <v>45</v>
      </c>
      <c r="S952" t="s">
        <v>34</v>
      </c>
      <c r="T952" t="s">
        <v>55</v>
      </c>
      <c r="U952" t="s">
        <v>56</v>
      </c>
      <c r="V952" t="s">
        <v>57</v>
      </c>
      <c r="W952">
        <v>7</v>
      </c>
      <c r="X952" t="s">
        <v>47</v>
      </c>
      <c r="Y952">
        <v>1</v>
      </c>
      <c r="Z952" t="s">
        <v>39</v>
      </c>
    </row>
    <row r="953" spans="1:26" x14ac:dyDescent="0.35">
      <c r="A953" t="s">
        <v>1630</v>
      </c>
      <c r="B953" s="2">
        <v>45772</v>
      </c>
      <c r="C953" t="s">
        <v>1097</v>
      </c>
      <c r="D953" t="s">
        <v>66</v>
      </c>
      <c r="E953" t="s">
        <v>43</v>
      </c>
      <c r="F953">
        <v>23</v>
      </c>
      <c r="G953" t="s">
        <v>139</v>
      </c>
      <c r="H953" t="s">
        <v>31</v>
      </c>
      <c r="I953" t="s">
        <v>139</v>
      </c>
      <c r="J953" t="s">
        <v>69</v>
      </c>
      <c r="K953">
        <v>1</v>
      </c>
      <c r="L953">
        <v>47653</v>
      </c>
      <c r="M953">
        <v>5</v>
      </c>
      <c r="N953">
        <v>2382.65</v>
      </c>
      <c r="O953">
        <v>8148.66</v>
      </c>
      <c r="P953">
        <v>319</v>
      </c>
      <c r="Q953">
        <v>53738.01</v>
      </c>
      <c r="R953" t="s">
        <v>33</v>
      </c>
      <c r="S953" t="s">
        <v>34</v>
      </c>
      <c r="T953" t="s">
        <v>84</v>
      </c>
      <c r="U953" t="s">
        <v>85</v>
      </c>
      <c r="V953" t="s">
        <v>86</v>
      </c>
      <c r="W953">
        <v>9</v>
      </c>
      <c r="X953" t="s">
        <v>47</v>
      </c>
      <c r="Y953">
        <v>3</v>
      </c>
      <c r="Z953" t="s">
        <v>39</v>
      </c>
    </row>
    <row r="954" spans="1:26" x14ac:dyDescent="0.35">
      <c r="A954" t="s">
        <v>1631</v>
      </c>
      <c r="B954" s="2">
        <v>46063</v>
      </c>
      <c r="C954" t="s">
        <v>1426</v>
      </c>
      <c r="D954" t="s">
        <v>108</v>
      </c>
      <c r="E954" t="s">
        <v>43</v>
      </c>
      <c r="F954">
        <v>49</v>
      </c>
      <c r="G954" t="s">
        <v>139</v>
      </c>
      <c r="H954" t="s">
        <v>31</v>
      </c>
      <c r="I954" t="s">
        <v>139</v>
      </c>
      <c r="J954" t="s">
        <v>75</v>
      </c>
      <c r="K954">
        <v>5</v>
      </c>
      <c r="L954">
        <v>34519</v>
      </c>
      <c r="M954">
        <v>10</v>
      </c>
      <c r="N954">
        <v>17259.5</v>
      </c>
      <c r="O954">
        <v>27960.39</v>
      </c>
      <c r="P954">
        <v>202</v>
      </c>
      <c r="Q954">
        <v>183497.89</v>
      </c>
      <c r="R954" t="s">
        <v>33</v>
      </c>
      <c r="S954" t="s">
        <v>34</v>
      </c>
      <c r="T954" t="s">
        <v>46</v>
      </c>
      <c r="U954" t="s">
        <v>36</v>
      </c>
      <c r="V954" t="s">
        <v>37</v>
      </c>
      <c r="W954">
        <v>4</v>
      </c>
      <c r="X954" t="s">
        <v>38</v>
      </c>
      <c r="Y954">
        <v>1</v>
      </c>
      <c r="Z954" t="s">
        <v>58</v>
      </c>
    </row>
    <row r="955" spans="1:26" x14ac:dyDescent="0.35">
      <c r="A955" t="s">
        <v>1632</v>
      </c>
      <c r="B955" s="2">
        <v>45971</v>
      </c>
      <c r="C955" t="s">
        <v>1633</v>
      </c>
      <c r="D955" t="s">
        <v>80</v>
      </c>
      <c r="E955" t="s">
        <v>29</v>
      </c>
      <c r="F955">
        <v>23</v>
      </c>
      <c r="G955" t="s">
        <v>99</v>
      </c>
      <c r="H955" t="s">
        <v>52</v>
      </c>
      <c r="I955" t="s">
        <v>99</v>
      </c>
      <c r="J955" t="s">
        <v>150</v>
      </c>
      <c r="K955">
        <v>3</v>
      </c>
      <c r="L955">
        <v>39182</v>
      </c>
      <c r="M955">
        <v>15</v>
      </c>
      <c r="N955">
        <v>17631.900000000001</v>
      </c>
      <c r="O955">
        <v>17984.54</v>
      </c>
      <c r="P955">
        <v>76</v>
      </c>
      <c r="Q955">
        <v>117974.64</v>
      </c>
      <c r="R955" t="s">
        <v>54</v>
      </c>
      <c r="S955" t="s">
        <v>34</v>
      </c>
      <c r="T955" t="s">
        <v>76</v>
      </c>
      <c r="U955" t="s">
        <v>77</v>
      </c>
      <c r="V955" t="s">
        <v>57</v>
      </c>
      <c r="W955">
        <v>6</v>
      </c>
      <c r="X955" t="s">
        <v>38</v>
      </c>
      <c r="Y955">
        <v>5</v>
      </c>
      <c r="Z955" t="s">
        <v>39</v>
      </c>
    </row>
    <row r="956" spans="1:26" x14ac:dyDescent="0.35">
      <c r="A956" t="s">
        <v>1634</v>
      </c>
      <c r="B956" s="2">
        <v>45793</v>
      </c>
      <c r="C956" t="s">
        <v>1001</v>
      </c>
      <c r="D956" t="s">
        <v>50</v>
      </c>
      <c r="E956" t="s">
        <v>29</v>
      </c>
      <c r="F956">
        <v>51</v>
      </c>
      <c r="G956" t="s">
        <v>139</v>
      </c>
      <c r="H956" t="s">
        <v>31</v>
      </c>
      <c r="I956" t="s">
        <v>139</v>
      </c>
      <c r="J956" t="s">
        <v>32</v>
      </c>
      <c r="K956">
        <v>4</v>
      </c>
      <c r="L956">
        <v>34291</v>
      </c>
      <c r="M956">
        <v>20</v>
      </c>
      <c r="N956">
        <v>27432.799999999999</v>
      </c>
      <c r="O956">
        <v>19751.62</v>
      </c>
      <c r="P956">
        <v>458</v>
      </c>
      <c r="Q956">
        <v>129940.82</v>
      </c>
      <c r="R956" t="s">
        <v>83</v>
      </c>
      <c r="S956" t="s">
        <v>63</v>
      </c>
      <c r="T956" t="s">
        <v>35</v>
      </c>
      <c r="U956" t="s">
        <v>36</v>
      </c>
      <c r="V956" t="s">
        <v>37</v>
      </c>
      <c r="W956">
        <v>7</v>
      </c>
      <c r="X956" t="s">
        <v>47</v>
      </c>
      <c r="Y956">
        <v>4</v>
      </c>
      <c r="Z956" t="s">
        <v>39</v>
      </c>
    </row>
    <row r="957" spans="1:26" x14ac:dyDescent="0.35">
      <c r="A957" t="s">
        <v>1635</v>
      </c>
      <c r="B957" s="2">
        <v>45790</v>
      </c>
      <c r="C957" t="s">
        <v>509</v>
      </c>
      <c r="D957" t="s">
        <v>61</v>
      </c>
      <c r="E957" t="s">
        <v>43</v>
      </c>
      <c r="F957">
        <v>44</v>
      </c>
      <c r="G957" t="s">
        <v>99</v>
      </c>
      <c r="H957" t="s">
        <v>52</v>
      </c>
      <c r="I957" t="s">
        <v>99</v>
      </c>
      <c r="J957" t="s">
        <v>62</v>
      </c>
      <c r="K957">
        <v>4</v>
      </c>
      <c r="L957">
        <v>30226</v>
      </c>
      <c r="M957">
        <v>0</v>
      </c>
      <c r="N957">
        <v>0</v>
      </c>
      <c r="O957">
        <v>21762.720000000001</v>
      </c>
      <c r="P957">
        <v>174</v>
      </c>
      <c r="Q957">
        <v>142840.72</v>
      </c>
      <c r="R957" t="s">
        <v>33</v>
      </c>
      <c r="S957" t="s">
        <v>63</v>
      </c>
      <c r="T957" t="s">
        <v>76</v>
      </c>
      <c r="U957" t="s">
        <v>77</v>
      </c>
      <c r="V957" t="s">
        <v>57</v>
      </c>
      <c r="W957">
        <v>7</v>
      </c>
      <c r="X957" t="s">
        <v>38</v>
      </c>
      <c r="Y957">
        <v>3</v>
      </c>
      <c r="Z957" t="s">
        <v>47</v>
      </c>
    </row>
    <row r="958" spans="1:26" x14ac:dyDescent="0.35">
      <c r="A958" t="s">
        <v>1636</v>
      </c>
      <c r="B958" s="2">
        <v>46091</v>
      </c>
      <c r="C958" t="s">
        <v>971</v>
      </c>
      <c r="D958" t="s">
        <v>108</v>
      </c>
      <c r="E958" t="s">
        <v>29</v>
      </c>
      <c r="F958">
        <v>54</v>
      </c>
      <c r="G958" t="s">
        <v>90</v>
      </c>
      <c r="H958" t="s">
        <v>31</v>
      </c>
      <c r="I958" t="s">
        <v>90</v>
      </c>
      <c r="J958" t="s">
        <v>150</v>
      </c>
      <c r="K958">
        <v>3</v>
      </c>
      <c r="L958">
        <v>3452</v>
      </c>
      <c r="M958">
        <v>20</v>
      </c>
      <c r="N958">
        <v>2071.1999999999998</v>
      </c>
      <c r="O958">
        <v>1491.26</v>
      </c>
      <c r="P958">
        <v>219</v>
      </c>
      <c r="Q958">
        <v>9995.06</v>
      </c>
      <c r="R958" t="s">
        <v>45</v>
      </c>
      <c r="S958" t="s">
        <v>34</v>
      </c>
      <c r="T958" t="s">
        <v>76</v>
      </c>
      <c r="U958" t="s">
        <v>77</v>
      </c>
      <c r="V958" t="s">
        <v>57</v>
      </c>
      <c r="W958">
        <v>5</v>
      </c>
      <c r="X958" t="s">
        <v>47</v>
      </c>
      <c r="Y958">
        <v>3</v>
      </c>
      <c r="Z958" t="s">
        <v>91</v>
      </c>
    </row>
    <row r="959" spans="1:26" x14ac:dyDescent="0.35">
      <c r="A959" t="s">
        <v>1637</v>
      </c>
      <c r="B959" s="2">
        <v>46002</v>
      </c>
      <c r="C959" t="s">
        <v>1304</v>
      </c>
      <c r="D959" t="s">
        <v>42</v>
      </c>
      <c r="E959" t="s">
        <v>43</v>
      </c>
      <c r="F959">
        <v>24</v>
      </c>
      <c r="G959" t="s">
        <v>94</v>
      </c>
      <c r="H959" t="s">
        <v>31</v>
      </c>
      <c r="I959" t="s">
        <v>94</v>
      </c>
      <c r="J959" t="s">
        <v>69</v>
      </c>
      <c r="K959">
        <v>4</v>
      </c>
      <c r="L959">
        <v>29812</v>
      </c>
      <c r="M959">
        <v>5</v>
      </c>
      <c r="N959">
        <v>5962.4</v>
      </c>
      <c r="O959">
        <v>20391.41</v>
      </c>
      <c r="P959">
        <v>257</v>
      </c>
      <c r="Q959">
        <v>133934.01</v>
      </c>
      <c r="R959" t="s">
        <v>83</v>
      </c>
      <c r="S959" t="s">
        <v>34</v>
      </c>
      <c r="T959" t="s">
        <v>84</v>
      </c>
      <c r="U959" t="s">
        <v>85</v>
      </c>
      <c r="V959" t="s">
        <v>86</v>
      </c>
      <c r="W959">
        <v>7</v>
      </c>
      <c r="X959" t="s">
        <v>47</v>
      </c>
      <c r="Y959">
        <v>3</v>
      </c>
      <c r="Z959" t="s">
        <v>39</v>
      </c>
    </row>
    <row r="960" spans="1:26" x14ac:dyDescent="0.35">
      <c r="A960" t="s">
        <v>1638</v>
      </c>
      <c r="B960" s="2">
        <v>45757</v>
      </c>
      <c r="C960" t="s">
        <v>1466</v>
      </c>
      <c r="D960" t="s">
        <v>108</v>
      </c>
      <c r="E960" t="s">
        <v>29</v>
      </c>
      <c r="F960">
        <v>33</v>
      </c>
      <c r="G960" t="s">
        <v>94</v>
      </c>
      <c r="H960" t="s">
        <v>31</v>
      </c>
      <c r="I960" t="s">
        <v>94</v>
      </c>
      <c r="J960" t="s">
        <v>125</v>
      </c>
      <c r="K960">
        <v>4</v>
      </c>
      <c r="L960">
        <v>12665</v>
      </c>
      <c r="M960">
        <v>10</v>
      </c>
      <c r="N960">
        <v>5066</v>
      </c>
      <c r="O960">
        <v>8206.92</v>
      </c>
      <c r="P960">
        <v>304</v>
      </c>
      <c r="Q960">
        <v>54104.92</v>
      </c>
      <c r="R960" t="s">
        <v>33</v>
      </c>
      <c r="S960" t="s">
        <v>34</v>
      </c>
      <c r="T960" t="s">
        <v>76</v>
      </c>
      <c r="U960" t="s">
        <v>77</v>
      </c>
      <c r="V960" t="s">
        <v>57</v>
      </c>
      <c r="W960">
        <v>9</v>
      </c>
      <c r="X960" t="s">
        <v>47</v>
      </c>
      <c r="Y960">
        <v>3</v>
      </c>
      <c r="Z960" t="s">
        <v>47</v>
      </c>
    </row>
    <row r="961" spans="1:26" x14ac:dyDescent="0.35">
      <c r="A961" t="s">
        <v>1639</v>
      </c>
      <c r="B961" s="2">
        <v>45989</v>
      </c>
      <c r="C961" t="s">
        <v>858</v>
      </c>
      <c r="D961" t="s">
        <v>73</v>
      </c>
      <c r="E961" t="s">
        <v>43</v>
      </c>
      <c r="F961">
        <v>34</v>
      </c>
      <c r="G961" t="s">
        <v>30</v>
      </c>
      <c r="H961" t="s">
        <v>31</v>
      </c>
      <c r="I961" t="s">
        <v>30</v>
      </c>
      <c r="J961" t="s">
        <v>69</v>
      </c>
      <c r="K961">
        <v>2</v>
      </c>
      <c r="L961">
        <v>19888</v>
      </c>
      <c r="M961">
        <v>5</v>
      </c>
      <c r="N961">
        <v>1988.8</v>
      </c>
      <c r="O961">
        <v>6801.7</v>
      </c>
      <c r="P961">
        <v>174</v>
      </c>
      <c r="Q961">
        <v>44762.9</v>
      </c>
      <c r="R961" t="s">
        <v>45</v>
      </c>
      <c r="S961" t="s">
        <v>63</v>
      </c>
      <c r="T961" t="s">
        <v>103</v>
      </c>
      <c r="U961" t="s">
        <v>103</v>
      </c>
      <c r="V961" t="s">
        <v>57</v>
      </c>
      <c r="W961">
        <v>7</v>
      </c>
      <c r="X961" t="s">
        <v>47</v>
      </c>
      <c r="Y961">
        <v>3</v>
      </c>
      <c r="Z961" t="s">
        <v>91</v>
      </c>
    </row>
    <row r="962" spans="1:26" x14ac:dyDescent="0.35">
      <c r="A962" t="s">
        <v>1640</v>
      </c>
      <c r="B962" s="2">
        <v>45982</v>
      </c>
      <c r="C962" t="s">
        <v>1159</v>
      </c>
      <c r="D962" t="s">
        <v>61</v>
      </c>
      <c r="E962" t="s">
        <v>43</v>
      </c>
      <c r="F962">
        <v>58</v>
      </c>
      <c r="G962" t="s">
        <v>44</v>
      </c>
      <c r="H962" t="s">
        <v>31</v>
      </c>
      <c r="I962" t="s">
        <v>44</v>
      </c>
      <c r="J962" t="s">
        <v>201</v>
      </c>
      <c r="K962">
        <v>5</v>
      </c>
      <c r="L962">
        <v>24187</v>
      </c>
      <c r="M962">
        <v>20</v>
      </c>
      <c r="N962">
        <v>24187</v>
      </c>
      <c r="O962">
        <v>17414.64</v>
      </c>
      <c r="P962">
        <v>271</v>
      </c>
      <c r="Q962">
        <v>114433.64</v>
      </c>
      <c r="R962" t="s">
        <v>33</v>
      </c>
      <c r="S962" t="s">
        <v>63</v>
      </c>
      <c r="T962" t="s">
        <v>103</v>
      </c>
      <c r="U962" t="s">
        <v>103</v>
      </c>
      <c r="V962" t="s">
        <v>57</v>
      </c>
      <c r="W962">
        <v>9</v>
      </c>
      <c r="X962" t="s">
        <v>47</v>
      </c>
      <c r="Y962">
        <v>2</v>
      </c>
      <c r="Z962" t="s">
        <v>39</v>
      </c>
    </row>
    <row r="963" spans="1:26" x14ac:dyDescent="0.35">
      <c r="A963" t="s">
        <v>1641</v>
      </c>
      <c r="B963" s="2">
        <v>45860</v>
      </c>
      <c r="C963" t="s">
        <v>693</v>
      </c>
      <c r="D963" t="s">
        <v>73</v>
      </c>
      <c r="E963" t="s">
        <v>43</v>
      </c>
      <c r="F963">
        <v>21</v>
      </c>
      <c r="G963" t="s">
        <v>51</v>
      </c>
      <c r="H963" t="s">
        <v>52</v>
      </c>
      <c r="I963" t="s">
        <v>51</v>
      </c>
      <c r="J963" t="s">
        <v>75</v>
      </c>
      <c r="K963">
        <v>1</v>
      </c>
      <c r="L963">
        <v>27343</v>
      </c>
      <c r="M963">
        <v>5</v>
      </c>
      <c r="N963">
        <v>1367.15</v>
      </c>
      <c r="O963">
        <v>4675.6499999999996</v>
      </c>
      <c r="P963">
        <v>427</v>
      </c>
      <c r="Q963">
        <v>31078.5</v>
      </c>
      <c r="R963" t="s">
        <v>83</v>
      </c>
      <c r="S963" t="s">
        <v>34</v>
      </c>
      <c r="T963" t="s">
        <v>55</v>
      </c>
      <c r="U963" t="s">
        <v>56</v>
      </c>
      <c r="V963" t="s">
        <v>57</v>
      </c>
      <c r="W963">
        <v>6</v>
      </c>
      <c r="X963" t="s">
        <v>38</v>
      </c>
      <c r="Y963">
        <v>1</v>
      </c>
      <c r="Z963" t="s">
        <v>91</v>
      </c>
    </row>
    <row r="964" spans="1:26" x14ac:dyDescent="0.35">
      <c r="A964" t="s">
        <v>1642</v>
      </c>
      <c r="B964" s="2">
        <v>45953</v>
      </c>
      <c r="C964" t="s">
        <v>264</v>
      </c>
      <c r="D964" t="s">
        <v>61</v>
      </c>
      <c r="E964" t="s">
        <v>29</v>
      </c>
      <c r="F964">
        <v>23</v>
      </c>
      <c r="G964" t="s">
        <v>74</v>
      </c>
      <c r="H964" t="s">
        <v>31</v>
      </c>
      <c r="I964" t="s">
        <v>74</v>
      </c>
      <c r="J964" t="s">
        <v>62</v>
      </c>
      <c r="K964">
        <v>1</v>
      </c>
      <c r="L964">
        <v>36253</v>
      </c>
      <c r="M964">
        <v>0</v>
      </c>
      <c r="N964">
        <v>0</v>
      </c>
      <c r="O964">
        <v>6525.54</v>
      </c>
      <c r="P964">
        <v>493</v>
      </c>
      <c r="Q964">
        <v>43271.54</v>
      </c>
      <c r="R964" t="s">
        <v>54</v>
      </c>
      <c r="S964" t="s">
        <v>34</v>
      </c>
      <c r="T964" t="s">
        <v>70</v>
      </c>
      <c r="U964" t="s">
        <v>56</v>
      </c>
      <c r="V964" t="s">
        <v>57</v>
      </c>
      <c r="W964">
        <v>7</v>
      </c>
      <c r="X964" t="s">
        <v>38</v>
      </c>
      <c r="Y964">
        <v>2</v>
      </c>
      <c r="Z964" t="s">
        <v>39</v>
      </c>
    </row>
    <row r="965" spans="1:26" x14ac:dyDescent="0.35">
      <c r="A965" t="s">
        <v>1643</v>
      </c>
      <c r="B965" s="2">
        <v>45914</v>
      </c>
      <c r="C965" t="s">
        <v>944</v>
      </c>
      <c r="D965" t="s">
        <v>73</v>
      </c>
      <c r="E965" t="s">
        <v>43</v>
      </c>
      <c r="F965">
        <v>47</v>
      </c>
      <c r="G965" t="s">
        <v>94</v>
      </c>
      <c r="H965" t="s">
        <v>31</v>
      </c>
      <c r="I965" t="s">
        <v>94</v>
      </c>
      <c r="J965" t="s">
        <v>69</v>
      </c>
      <c r="K965">
        <v>2</v>
      </c>
      <c r="L965">
        <v>6461</v>
      </c>
      <c r="M965">
        <v>0</v>
      </c>
      <c r="N965">
        <v>0</v>
      </c>
      <c r="O965">
        <v>2325.96</v>
      </c>
      <c r="P965">
        <v>137</v>
      </c>
      <c r="Q965">
        <v>15384.96</v>
      </c>
      <c r="R965" t="s">
        <v>33</v>
      </c>
      <c r="S965" t="s">
        <v>63</v>
      </c>
      <c r="T965" t="s">
        <v>35</v>
      </c>
      <c r="U965" t="s">
        <v>36</v>
      </c>
      <c r="V965" t="s">
        <v>37</v>
      </c>
      <c r="W965">
        <v>4</v>
      </c>
      <c r="X965" t="s">
        <v>47</v>
      </c>
      <c r="Y965">
        <v>2</v>
      </c>
      <c r="Z965" t="s">
        <v>58</v>
      </c>
    </row>
    <row r="966" spans="1:26" x14ac:dyDescent="0.35">
      <c r="A966" t="s">
        <v>1644</v>
      </c>
      <c r="B966" s="2">
        <v>45937</v>
      </c>
      <c r="C966" t="s">
        <v>1645</v>
      </c>
      <c r="D966" t="s">
        <v>42</v>
      </c>
      <c r="E966" t="s">
        <v>29</v>
      </c>
      <c r="F966">
        <v>26</v>
      </c>
      <c r="G966" t="s">
        <v>30</v>
      </c>
      <c r="H966" t="s">
        <v>31</v>
      </c>
      <c r="I966" t="s">
        <v>30</v>
      </c>
      <c r="J966" t="s">
        <v>32</v>
      </c>
      <c r="K966">
        <v>5</v>
      </c>
      <c r="L966">
        <v>34990</v>
      </c>
      <c r="M966">
        <v>20</v>
      </c>
      <c r="N966">
        <v>34990</v>
      </c>
      <c r="O966">
        <v>25192.799999999999</v>
      </c>
      <c r="P966">
        <v>340</v>
      </c>
      <c r="Q966">
        <v>165492.79999999999</v>
      </c>
      <c r="R966" t="s">
        <v>83</v>
      </c>
      <c r="S966" t="s">
        <v>34</v>
      </c>
      <c r="T966" t="s">
        <v>95</v>
      </c>
      <c r="U966" t="s">
        <v>96</v>
      </c>
      <c r="V966" t="s">
        <v>57</v>
      </c>
      <c r="W966">
        <v>2</v>
      </c>
      <c r="X966" t="s">
        <v>47</v>
      </c>
      <c r="Y966">
        <v>1</v>
      </c>
      <c r="Z966" t="s">
        <v>91</v>
      </c>
    </row>
    <row r="967" spans="1:26" x14ac:dyDescent="0.35">
      <c r="A967" t="s">
        <v>1646</v>
      </c>
      <c r="B967" s="2">
        <v>46080</v>
      </c>
      <c r="C967" t="s">
        <v>455</v>
      </c>
      <c r="D967" t="s">
        <v>50</v>
      </c>
      <c r="E967" t="s">
        <v>43</v>
      </c>
      <c r="F967">
        <v>33</v>
      </c>
      <c r="G967" t="s">
        <v>44</v>
      </c>
      <c r="H967" t="s">
        <v>31</v>
      </c>
      <c r="I967" t="s">
        <v>44</v>
      </c>
      <c r="J967" t="s">
        <v>53</v>
      </c>
      <c r="K967">
        <v>3</v>
      </c>
      <c r="L967">
        <v>6736</v>
      </c>
      <c r="M967">
        <v>15</v>
      </c>
      <c r="N967">
        <v>3031.2</v>
      </c>
      <c r="O967">
        <v>3091.82</v>
      </c>
      <c r="P967">
        <v>130</v>
      </c>
      <c r="Q967">
        <v>20398.62</v>
      </c>
      <c r="R967" t="s">
        <v>54</v>
      </c>
      <c r="S967" t="s">
        <v>34</v>
      </c>
      <c r="T967" t="s">
        <v>103</v>
      </c>
      <c r="U967" t="s">
        <v>103</v>
      </c>
      <c r="V967" t="s">
        <v>57</v>
      </c>
      <c r="W967">
        <v>8</v>
      </c>
      <c r="X967" t="s">
        <v>47</v>
      </c>
      <c r="Y967">
        <v>3</v>
      </c>
      <c r="Z967" t="s">
        <v>58</v>
      </c>
    </row>
    <row r="968" spans="1:26" x14ac:dyDescent="0.35">
      <c r="A968" t="s">
        <v>1647</v>
      </c>
      <c r="B968" s="2">
        <v>46062</v>
      </c>
      <c r="C968" t="s">
        <v>840</v>
      </c>
      <c r="D968" t="s">
        <v>80</v>
      </c>
      <c r="E968" t="s">
        <v>29</v>
      </c>
      <c r="F968">
        <v>27</v>
      </c>
      <c r="G968" t="s">
        <v>30</v>
      </c>
      <c r="H968" t="s">
        <v>31</v>
      </c>
      <c r="I968" t="s">
        <v>30</v>
      </c>
      <c r="J968" t="s">
        <v>112</v>
      </c>
      <c r="K968">
        <v>1</v>
      </c>
      <c r="L968">
        <v>24799</v>
      </c>
      <c r="M968">
        <v>0</v>
      </c>
      <c r="N968">
        <v>0</v>
      </c>
      <c r="O968">
        <v>4463.82</v>
      </c>
      <c r="P968">
        <v>488</v>
      </c>
      <c r="Q968">
        <v>29750.82</v>
      </c>
      <c r="R968" t="s">
        <v>83</v>
      </c>
      <c r="S968" t="s">
        <v>63</v>
      </c>
      <c r="T968" t="s">
        <v>55</v>
      </c>
      <c r="U968" t="s">
        <v>56</v>
      </c>
      <c r="V968" t="s">
        <v>57</v>
      </c>
      <c r="W968">
        <v>1</v>
      </c>
      <c r="X968" t="s">
        <v>47</v>
      </c>
      <c r="Y968">
        <v>4</v>
      </c>
      <c r="Z968" t="s">
        <v>91</v>
      </c>
    </row>
    <row r="969" spans="1:26" x14ac:dyDescent="0.35">
      <c r="A969" t="s">
        <v>1648</v>
      </c>
      <c r="B969" s="2">
        <v>45790</v>
      </c>
      <c r="C969" t="s">
        <v>540</v>
      </c>
      <c r="D969" t="s">
        <v>28</v>
      </c>
      <c r="E969" t="s">
        <v>43</v>
      </c>
      <c r="F969">
        <v>47</v>
      </c>
      <c r="G969" t="s">
        <v>139</v>
      </c>
      <c r="H969" t="s">
        <v>31</v>
      </c>
      <c r="I969" t="s">
        <v>139</v>
      </c>
      <c r="J969" t="s">
        <v>112</v>
      </c>
      <c r="K969">
        <v>1</v>
      </c>
      <c r="L969">
        <v>9195</v>
      </c>
      <c r="M969">
        <v>20</v>
      </c>
      <c r="N969">
        <v>1839</v>
      </c>
      <c r="O969">
        <v>1324.08</v>
      </c>
      <c r="P969">
        <v>174</v>
      </c>
      <c r="Q969">
        <v>8854.08</v>
      </c>
      <c r="R969" t="s">
        <v>54</v>
      </c>
      <c r="S969" t="s">
        <v>34</v>
      </c>
      <c r="T969" t="s">
        <v>103</v>
      </c>
      <c r="U969" t="s">
        <v>103</v>
      </c>
      <c r="V969" t="s">
        <v>57</v>
      </c>
      <c r="W969">
        <v>2</v>
      </c>
      <c r="X969" t="s">
        <v>47</v>
      </c>
      <c r="Y969">
        <v>5</v>
      </c>
      <c r="Z969" t="s">
        <v>47</v>
      </c>
    </row>
    <row r="970" spans="1:26" x14ac:dyDescent="0.35">
      <c r="A970" t="s">
        <v>1649</v>
      </c>
      <c r="B970" s="2">
        <v>46119</v>
      </c>
      <c r="C970" t="s">
        <v>1650</v>
      </c>
      <c r="D970" t="s">
        <v>111</v>
      </c>
      <c r="E970" t="s">
        <v>29</v>
      </c>
      <c r="F970">
        <v>41</v>
      </c>
      <c r="G970" t="s">
        <v>44</v>
      </c>
      <c r="H970" t="s">
        <v>31</v>
      </c>
      <c r="I970" t="s">
        <v>44</v>
      </c>
      <c r="J970" t="s">
        <v>201</v>
      </c>
      <c r="K970">
        <v>3</v>
      </c>
      <c r="L970">
        <v>46281</v>
      </c>
      <c r="M970">
        <v>5</v>
      </c>
      <c r="N970">
        <v>6942.15</v>
      </c>
      <c r="O970">
        <v>23742.15</v>
      </c>
      <c r="P970">
        <v>54</v>
      </c>
      <c r="Q970">
        <v>155697</v>
      </c>
      <c r="R970" t="s">
        <v>54</v>
      </c>
      <c r="S970" t="s">
        <v>63</v>
      </c>
      <c r="T970" t="s">
        <v>35</v>
      </c>
      <c r="U970" t="s">
        <v>36</v>
      </c>
      <c r="V970" t="s">
        <v>37</v>
      </c>
      <c r="W970">
        <v>8</v>
      </c>
      <c r="X970" t="s">
        <v>47</v>
      </c>
      <c r="Y970">
        <v>2</v>
      </c>
      <c r="Z970" t="s">
        <v>58</v>
      </c>
    </row>
    <row r="971" spans="1:26" x14ac:dyDescent="0.35">
      <c r="A971" t="s">
        <v>1651</v>
      </c>
      <c r="B971" s="2">
        <v>46000</v>
      </c>
      <c r="C971" t="s">
        <v>1652</v>
      </c>
      <c r="D971" t="s">
        <v>73</v>
      </c>
      <c r="E971" t="s">
        <v>43</v>
      </c>
      <c r="F971">
        <v>47</v>
      </c>
      <c r="G971" t="s">
        <v>44</v>
      </c>
      <c r="H971" t="s">
        <v>31</v>
      </c>
      <c r="I971" t="s">
        <v>44</v>
      </c>
      <c r="J971" t="s">
        <v>150</v>
      </c>
      <c r="K971">
        <v>3</v>
      </c>
      <c r="L971">
        <v>11665</v>
      </c>
      <c r="M971">
        <v>15</v>
      </c>
      <c r="N971">
        <v>5249.25</v>
      </c>
      <c r="O971">
        <v>5354.23</v>
      </c>
      <c r="P971">
        <v>392</v>
      </c>
      <c r="Q971">
        <v>35491.99</v>
      </c>
      <c r="R971" t="s">
        <v>83</v>
      </c>
      <c r="S971" t="s">
        <v>63</v>
      </c>
      <c r="T971" t="s">
        <v>76</v>
      </c>
      <c r="U971" t="s">
        <v>77</v>
      </c>
      <c r="V971" t="s">
        <v>57</v>
      </c>
      <c r="W971">
        <v>6</v>
      </c>
      <c r="X971" t="s">
        <v>38</v>
      </c>
      <c r="Y971">
        <v>5</v>
      </c>
      <c r="Z971" t="s">
        <v>47</v>
      </c>
    </row>
    <row r="972" spans="1:26" x14ac:dyDescent="0.35">
      <c r="A972" t="s">
        <v>1653</v>
      </c>
      <c r="B972" s="2">
        <v>45778</v>
      </c>
      <c r="C972" t="s">
        <v>1654</v>
      </c>
      <c r="D972" t="s">
        <v>42</v>
      </c>
      <c r="E972" t="s">
        <v>29</v>
      </c>
      <c r="F972">
        <v>23</v>
      </c>
      <c r="G972" t="s">
        <v>44</v>
      </c>
      <c r="H972" t="s">
        <v>31</v>
      </c>
      <c r="I972" t="s">
        <v>44</v>
      </c>
      <c r="J972" t="s">
        <v>32</v>
      </c>
      <c r="K972">
        <v>2</v>
      </c>
      <c r="L972">
        <v>41905</v>
      </c>
      <c r="M972">
        <v>20</v>
      </c>
      <c r="N972">
        <v>16762</v>
      </c>
      <c r="O972">
        <v>12068.64</v>
      </c>
      <c r="P972">
        <v>427</v>
      </c>
      <c r="Q972">
        <v>79543.64</v>
      </c>
      <c r="R972" t="s">
        <v>54</v>
      </c>
      <c r="S972" t="s">
        <v>63</v>
      </c>
      <c r="T972" t="s">
        <v>70</v>
      </c>
      <c r="U972" t="s">
        <v>56</v>
      </c>
      <c r="V972" t="s">
        <v>57</v>
      </c>
      <c r="W972">
        <v>5</v>
      </c>
      <c r="X972" t="s">
        <v>38</v>
      </c>
      <c r="Y972">
        <v>1</v>
      </c>
      <c r="Z972" t="s">
        <v>58</v>
      </c>
    </row>
    <row r="973" spans="1:26" x14ac:dyDescent="0.35">
      <c r="A973" t="s">
        <v>1655</v>
      </c>
      <c r="B973" s="2">
        <v>45896</v>
      </c>
      <c r="C973" t="s">
        <v>1589</v>
      </c>
      <c r="D973" t="s">
        <v>50</v>
      </c>
      <c r="E973" t="s">
        <v>43</v>
      </c>
      <c r="F973">
        <v>38</v>
      </c>
      <c r="G973" t="s">
        <v>44</v>
      </c>
      <c r="H973" t="s">
        <v>31</v>
      </c>
      <c r="I973" t="s">
        <v>44</v>
      </c>
      <c r="J973" t="s">
        <v>75</v>
      </c>
      <c r="K973">
        <v>1</v>
      </c>
      <c r="L973">
        <v>13855</v>
      </c>
      <c r="M973">
        <v>15</v>
      </c>
      <c r="N973">
        <v>2078.25</v>
      </c>
      <c r="O973">
        <v>2119.8200000000002</v>
      </c>
      <c r="P973">
        <v>127</v>
      </c>
      <c r="Q973">
        <v>14023.57</v>
      </c>
      <c r="R973" t="s">
        <v>45</v>
      </c>
      <c r="S973" t="s">
        <v>34</v>
      </c>
      <c r="T973" t="s">
        <v>76</v>
      </c>
      <c r="U973" t="s">
        <v>77</v>
      </c>
      <c r="V973" t="s">
        <v>57</v>
      </c>
      <c r="W973">
        <v>7</v>
      </c>
      <c r="X973" t="s">
        <v>47</v>
      </c>
      <c r="Y973">
        <v>5</v>
      </c>
      <c r="Z973" t="s">
        <v>39</v>
      </c>
    </row>
    <row r="974" spans="1:26" x14ac:dyDescent="0.35">
      <c r="A974" t="s">
        <v>1656</v>
      </c>
      <c r="B974" s="2">
        <v>46077</v>
      </c>
      <c r="C974" t="s">
        <v>1657</v>
      </c>
      <c r="D974" t="s">
        <v>73</v>
      </c>
      <c r="E974" t="s">
        <v>43</v>
      </c>
      <c r="F974">
        <v>51</v>
      </c>
      <c r="G974" t="s">
        <v>51</v>
      </c>
      <c r="H974" t="s">
        <v>52</v>
      </c>
      <c r="I974" t="s">
        <v>51</v>
      </c>
      <c r="J974" t="s">
        <v>32</v>
      </c>
      <c r="K974">
        <v>4</v>
      </c>
      <c r="L974">
        <v>29217</v>
      </c>
      <c r="M974">
        <v>0</v>
      </c>
      <c r="N974">
        <v>0</v>
      </c>
      <c r="O974">
        <v>21036.240000000002</v>
      </c>
      <c r="P974">
        <v>188</v>
      </c>
      <c r="Q974">
        <v>138092.24</v>
      </c>
      <c r="R974" t="s">
        <v>54</v>
      </c>
      <c r="S974" t="s">
        <v>63</v>
      </c>
      <c r="T974" t="s">
        <v>35</v>
      </c>
      <c r="U974" t="s">
        <v>36</v>
      </c>
      <c r="V974" t="s">
        <v>37</v>
      </c>
      <c r="W974">
        <v>10</v>
      </c>
      <c r="X974" t="s">
        <v>38</v>
      </c>
      <c r="Y974">
        <v>1</v>
      </c>
      <c r="Z974" t="s">
        <v>39</v>
      </c>
    </row>
    <row r="975" spans="1:26" x14ac:dyDescent="0.35">
      <c r="A975" t="s">
        <v>1658</v>
      </c>
      <c r="B975" s="2">
        <v>45816</v>
      </c>
      <c r="C975" t="s">
        <v>1129</v>
      </c>
      <c r="D975" t="s">
        <v>61</v>
      </c>
      <c r="E975" t="s">
        <v>29</v>
      </c>
      <c r="F975">
        <v>19</v>
      </c>
      <c r="G975" t="s">
        <v>67</v>
      </c>
      <c r="H975" t="s">
        <v>68</v>
      </c>
      <c r="I975" t="s">
        <v>67</v>
      </c>
      <c r="J975" t="s">
        <v>112</v>
      </c>
      <c r="K975">
        <v>3</v>
      </c>
      <c r="L975">
        <v>34047</v>
      </c>
      <c r="M975">
        <v>0</v>
      </c>
      <c r="N975">
        <v>0</v>
      </c>
      <c r="O975">
        <v>18385.38</v>
      </c>
      <c r="P975">
        <v>42</v>
      </c>
      <c r="Q975">
        <v>120568.38</v>
      </c>
      <c r="R975" t="s">
        <v>54</v>
      </c>
      <c r="S975" t="s">
        <v>63</v>
      </c>
      <c r="T975" t="s">
        <v>103</v>
      </c>
      <c r="U975" t="s">
        <v>103</v>
      </c>
      <c r="V975" t="s">
        <v>57</v>
      </c>
      <c r="W975">
        <v>3</v>
      </c>
      <c r="X975" t="s">
        <v>38</v>
      </c>
      <c r="Y975">
        <v>5</v>
      </c>
      <c r="Z975" t="s">
        <v>39</v>
      </c>
    </row>
    <row r="976" spans="1:26" x14ac:dyDescent="0.35">
      <c r="A976" t="s">
        <v>1659</v>
      </c>
      <c r="B976" s="2">
        <v>45855</v>
      </c>
      <c r="C976" t="s">
        <v>1074</v>
      </c>
      <c r="D976" t="s">
        <v>111</v>
      </c>
      <c r="E976" t="s">
        <v>43</v>
      </c>
      <c r="F976">
        <v>47</v>
      </c>
      <c r="G976" t="s">
        <v>99</v>
      </c>
      <c r="H976" t="s">
        <v>52</v>
      </c>
      <c r="I976" t="s">
        <v>99</v>
      </c>
      <c r="J976" t="s">
        <v>53</v>
      </c>
      <c r="K976">
        <v>4</v>
      </c>
      <c r="L976">
        <v>40544</v>
      </c>
      <c r="M976">
        <v>5</v>
      </c>
      <c r="N976">
        <v>8108.8</v>
      </c>
      <c r="O976">
        <v>27732.1</v>
      </c>
      <c r="P976">
        <v>384</v>
      </c>
      <c r="Q976">
        <v>182183.3</v>
      </c>
      <c r="R976" t="s">
        <v>45</v>
      </c>
      <c r="S976" t="s">
        <v>34</v>
      </c>
      <c r="T976" t="s">
        <v>103</v>
      </c>
      <c r="U976" t="s">
        <v>103</v>
      </c>
      <c r="V976" t="s">
        <v>57</v>
      </c>
      <c r="W976">
        <v>10</v>
      </c>
      <c r="X976" t="s">
        <v>47</v>
      </c>
      <c r="Y976">
        <v>1</v>
      </c>
      <c r="Z976" t="s">
        <v>58</v>
      </c>
    </row>
    <row r="977" spans="1:26" x14ac:dyDescent="0.35">
      <c r="A977" t="s">
        <v>1660</v>
      </c>
      <c r="B977" s="2">
        <v>45927</v>
      </c>
      <c r="C977" t="s">
        <v>1026</v>
      </c>
      <c r="D977" t="s">
        <v>28</v>
      </c>
      <c r="E977" t="s">
        <v>43</v>
      </c>
      <c r="F977">
        <v>23</v>
      </c>
      <c r="G977" t="s">
        <v>30</v>
      </c>
      <c r="H977" t="s">
        <v>31</v>
      </c>
      <c r="I977" t="s">
        <v>30</v>
      </c>
      <c r="J977" t="s">
        <v>112</v>
      </c>
      <c r="K977">
        <v>1</v>
      </c>
      <c r="L977">
        <v>34177</v>
      </c>
      <c r="M977">
        <v>15</v>
      </c>
      <c r="N977">
        <v>5126.55</v>
      </c>
      <c r="O977">
        <v>5229.08</v>
      </c>
      <c r="P977">
        <v>114</v>
      </c>
      <c r="Q977">
        <v>34393.53</v>
      </c>
      <c r="R977" t="s">
        <v>83</v>
      </c>
      <c r="S977" t="s">
        <v>34</v>
      </c>
      <c r="T977" t="s">
        <v>84</v>
      </c>
      <c r="U977" t="s">
        <v>85</v>
      </c>
      <c r="V977" t="s">
        <v>86</v>
      </c>
      <c r="W977">
        <v>7</v>
      </c>
      <c r="X977" t="s">
        <v>38</v>
      </c>
      <c r="Y977">
        <v>5</v>
      </c>
      <c r="Z977" t="s">
        <v>58</v>
      </c>
    </row>
    <row r="978" spans="1:26" x14ac:dyDescent="0.35">
      <c r="A978" t="s">
        <v>1661</v>
      </c>
      <c r="B978" s="2">
        <v>45910</v>
      </c>
      <c r="C978" t="s">
        <v>578</v>
      </c>
      <c r="D978" t="s">
        <v>42</v>
      </c>
      <c r="E978" t="s">
        <v>43</v>
      </c>
      <c r="F978">
        <v>35</v>
      </c>
      <c r="G978" t="s">
        <v>99</v>
      </c>
      <c r="H978" t="s">
        <v>52</v>
      </c>
      <c r="I978" t="s">
        <v>99</v>
      </c>
      <c r="J978" t="s">
        <v>32</v>
      </c>
      <c r="K978">
        <v>4</v>
      </c>
      <c r="L978">
        <v>32481</v>
      </c>
      <c r="M978">
        <v>20</v>
      </c>
      <c r="N978">
        <v>25984.799999999999</v>
      </c>
      <c r="O978">
        <v>18709.060000000001</v>
      </c>
      <c r="P978">
        <v>431</v>
      </c>
      <c r="Q978">
        <v>123079.26</v>
      </c>
      <c r="R978" t="s">
        <v>54</v>
      </c>
      <c r="S978" t="s">
        <v>63</v>
      </c>
      <c r="T978" t="s">
        <v>35</v>
      </c>
      <c r="U978" t="s">
        <v>36</v>
      </c>
      <c r="V978" t="s">
        <v>37</v>
      </c>
      <c r="W978">
        <v>5</v>
      </c>
      <c r="X978" t="s">
        <v>47</v>
      </c>
      <c r="Y978">
        <v>3</v>
      </c>
      <c r="Z978" t="s">
        <v>58</v>
      </c>
    </row>
    <row r="979" spans="1:26" x14ac:dyDescent="0.35">
      <c r="A979" t="s">
        <v>1662</v>
      </c>
      <c r="B979" s="2">
        <v>45930</v>
      </c>
      <c r="C979" t="s">
        <v>635</v>
      </c>
      <c r="D979" t="s">
        <v>108</v>
      </c>
      <c r="E979" t="s">
        <v>43</v>
      </c>
      <c r="F979">
        <v>45</v>
      </c>
      <c r="G979" t="s">
        <v>90</v>
      </c>
      <c r="H979" t="s">
        <v>31</v>
      </c>
      <c r="I979" t="s">
        <v>90</v>
      </c>
      <c r="J979" t="s">
        <v>62</v>
      </c>
      <c r="K979">
        <v>4</v>
      </c>
      <c r="L979">
        <v>26540</v>
      </c>
      <c r="M979">
        <v>10</v>
      </c>
      <c r="N979">
        <v>10616</v>
      </c>
      <c r="O979">
        <v>17197.919999999998</v>
      </c>
      <c r="P979">
        <v>448</v>
      </c>
      <c r="Q979">
        <v>113189.92</v>
      </c>
      <c r="R979" t="s">
        <v>33</v>
      </c>
      <c r="S979" t="s">
        <v>63</v>
      </c>
      <c r="T979" t="s">
        <v>84</v>
      </c>
      <c r="U979" t="s">
        <v>85</v>
      </c>
      <c r="V979" t="s">
        <v>86</v>
      </c>
      <c r="W979">
        <v>8</v>
      </c>
      <c r="X979" t="s">
        <v>47</v>
      </c>
      <c r="Y979">
        <v>5</v>
      </c>
      <c r="Z979" t="s">
        <v>91</v>
      </c>
    </row>
    <row r="980" spans="1:26" x14ac:dyDescent="0.35">
      <c r="A980" t="s">
        <v>1663</v>
      </c>
      <c r="B980" s="2">
        <v>45889</v>
      </c>
      <c r="C980" t="s">
        <v>268</v>
      </c>
      <c r="D980" t="s">
        <v>42</v>
      </c>
      <c r="E980" t="s">
        <v>29</v>
      </c>
      <c r="F980">
        <v>57</v>
      </c>
      <c r="G980" t="s">
        <v>44</v>
      </c>
      <c r="H980" t="s">
        <v>31</v>
      </c>
      <c r="I980" t="s">
        <v>44</v>
      </c>
      <c r="J980" t="s">
        <v>53</v>
      </c>
      <c r="K980">
        <v>2</v>
      </c>
      <c r="L980">
        <v>7396</v>
      </c>
      <c r="M980">
        <v>20</v>
      </c>
      <c r="N980">
        <v>2958.4</v>
      </c>
      <c r="O980">
        <v>2130.0500000000002</v>
      </c>
      <c r="P980">
        <v>160</v>
      </c>
      <c r="Q980">
        <v>14123.65</v>
      </c>
      <c r="R980" t="s">
        <v>33</v>
      </c>
      <c r="S980" t="s">
        <v>63</v>
      </c>
      <c r="T980" t="s">
        <v>55</v>
      </c>
      <c r="U980" t="s">
        <v>56</v>
      </c>
      <c r="V980" t="s">
        <v>57</v>
      </c>
      <c r="W980">
        <v>2</v>
      </c>
      <c r="X980" t="s">
        <v>47</v>
      </c>
      <c r="Y980">
        <v>4</v>
      </c>
      <c r="Z980" t="s">
        <v>47</v>
      </c>
    </row>
    <row r="981" spans="1:26" x14ac:dyDescent="0.35">
      <c r="A981" t="s">
        <v>1664</v>
      </c>
      <c r="B981" s="2">
        <v>46095</v>
      </c>
      <c r="C981" t="s">
        <v>1194</v>
      </c>
      <c r="D981" t="s">
        <v>111</v>
      </c>
      <c r="E981" t="s">
        <v>43</v>
      </c>
      <c r="F981">
        <v>19</v>
      </c>
      <c r="G981" t="s">
        <v>74</v>
      </c>
      <c r="H981" t="s">
        <v>31</v>
      </c>
      <c r="I981" t="s">
        <v>74</v>
      </c>
      <c r="J981" t="s">
        <v>102</v>
      </c>
      <c r="K981">
        <v>4</v>
      </c>
      <c r="L981">
        <v>12010</v>
      </c>
      <c r="M981">
        <v>5</v>
      </c>
      <c r="N981">
        <v>2402</v>
      </c>
      <c r="O981">
        <v>8214.84</v>
      </c>
      <c r="P981">
        <v>40</v>
      </c>
      <c r="Q981">
        <v>53892.84</v>
      </c>
      <c r="R981" t="s">
        <v>45</v>
      </c>
      <c r="S981" t="s">
        <v>63</v>
      </c>
      <c r="T981" t="s">
        <v>35</v>
      </c>
      <c r="U981" t="s">
        <v>36</v>
      </c>
      <c r="V981" t="s">
        <v>37</v>
      </c>
      <c r="W981">
        <v>2</v>
      </c>
      <c r="X981" t="s">
        <v>47</v>
      </c>
      <c r="Y981">
        <v>1</v>
      </c>
      <c r="Z981" t="s">
        <v>47</v>
      </c>
    </row>
    <row r="982" spans="1:26" x14ac:dyDescent="0.35">
      <c r="A982" t="s">
        <v>1665</v>
      </c>
      <c r="B982" s="2">
        <v>45825</v>
      </c>
      <c r="C982" t="s">
        <v>1666</v>
      </c>
      <c r="D982" t="s">
        <v>111</v>
      </c>
      <c r="E982" t="s">
        <v>43</v>
      </c>
      <c r="F982">
        <v>26</v>
      </c>
      <c r="G982" t="s">
        <v>134</v>
      </c>
      <c r="H982" t="s">
        <v>31</v>
      </c>
      <c r="I982" t="s">
        <v>134</v>
      </c>
      <c r="J982" t="s">
        <v>150</v>
      </c>
      <c r="K982">
        <v>2</v>
      </c>
      <c r="L982">
        <v>2315</v>
      </c>
      <c r="M982">
        <v>20</v>
      </c>
      <c r="N982">
        <v>926</v>
      </c>
      <c r="O982">
        <v>666.72</v>
      </c>
      <c r="P982">
        <v>203</v>
      </c>
      <c r="Q982">
        <v>4573.72</v>
      </c>
      <c r="R982" t="s">
        <v>54</v>
      </c>
      <c r="S982" t="s">
        <v>63</v>
      </c>
      <c r="T982" t="s">
        <v>46</v>
      </c>
      <c r="U982" t="s">
        <v>36</v>
      </c>
      <c r="V982" t="s">
        <v>37</v>
      </c>
      <c r="W982">
        <v>10</v>
      </c>
      <c r="X982" t="s">
        <v>38</v>
      </c>
      <c r="Y982">
        <v>4</v>
      </c>
      <c r="Z982" t="s">
        <v>47</v>
      </c>
    </row>
    <row r="983" spans="1:26" x14ac:dyDescent="0.35">
      <c r="A983" t="s">
        <v>1667</v>
      </c>
      <c r="B983" s="2">
        <v>45935</v>
      </c>
      <c r="C983" t="s">
        <v>1668</v>
      </c>
      <c r="D983" t="s">
        <v>73</v>
      </c>
      <c r="E983" t="s">
        <v>43</v>
      </c>
      <c r="F983">
        <v>59</v>
      </c>
      <c r="G983" t="s">
        <v>74</v>
      </c>
      <c r="H983" t="s">
        <v>31</v>
      </c>
      <c r="I983" t="s">
        <v>74</v>
      </c>
      <c r="J983" t="s">
        <v>125</v>
      </c>
      <c r="K983">
        <v>2</v>
      </c>
      <c r="L983">
        <v>14022</v>
      </c>
      <c r="M983">
        <v>20</v>
      </c>
      <c r="N983">
        <v>5608.8</v>
      </c>
      <c r="O983">
        <v>4038.34</v>
      </c>
      <c r="P983">
        <v>455</v>
      </c>
      <c r="Q983">
        <v>26928.54</v>
      </c>
      <c r="R983" t="s">
        <v>83</v>
      </c>
      <c r="S983" t="s">
        <v>34</v>
      </c>
      <c r="T983" t="s">
        <v>103</v>
      </c>
      <c r="U983" t="s">
        <v>103</v>
      </c>
      <c r="V983" t="s">
        <v>57</v>
      </c>
      <c r="W983">
        <v>1</v>
      </c>
      <c r="X983" t="s">
        <v>38</v>
      </c>
      <c r="Y983">
        <v>3</v>
      </c>
      <c r="Z983" t="s">
        <v>47</v>
      </c>
    </row>
    <row r="984" spans="1:26" x14ac:dyDescent="0.35">
      <c r="A984" t="s">
        <v>1669</v>
      </c>
      <c r="B984" s="2">
        <v>46106</v>
      </c>
      <c r="C984" t="s">
        <v>1361</v>
      </c>
      <c r="D984" t="s">
        <v>28</v>
      </c>
      <c r="E984" t="s">
        <v>43</v>
      </c>
      <c r="F984">
        <v>58</v>
      </c>
      <c r="G984" t="s">
        <v>67</v>
      </c>
      <c r="H984" t="s">
        <v>68</v>
      </c>
      <c r="I984" t="s">
        <v>67</v>
      </c>
      <c r="J984" t="s">
        <v>32</v>
      </c>
      <c r="K984">
        <v>3</v>
      </c>
      <c r="L984">
        <v>31885</v>
      </c>
      <c r="M984">
        <v>5</v>
      </c>
      <c r="N984">
        <v>4782.75</v>
      </c>
      <c r="O984">
        <v>16357</v>
      </c>
      <c r="P984">
        <v>220</v>
      </c>
      <c r="Q984">
        <v>107449.26</v>
      </c>
      <c r="R984" t="s">
        <v>33</v>
      </c>
      <c r="S984" t="s">
        <v>34</v>
      </c>
      <c r="T984" t="s">
        <v>76</v>
      </c>
      <c r="U984" t="s">
        <v>77</v>
      </c>
      <c r="V984" t="s">
        <v>57</v>
      </c>
      <c r="W984">
        <v>8</v>
      </c>
      <c r="X984" t="s">
        <v>38</v>
      </c>
      <c r="Y984">
        <v>1</v>
      </c>
      <c r="Z984" t="s">
        <v>47</v>
      </c>
    </row>
    <row r="985" spans="1:26" x14ac:dyDescent="0.35">
      <c r="A985" t="s">
        <v>1670</v>
      </c>
      <c r="B985" s="2">
        <v>45969</v>
      </c>
      <c r="C985" t="s">
        <v>1671</v>
      </c>
      <c r="D985" t="s">
        <v>28</v>
      </c>
      <c r="E985" t="s">
        <v>43</v>
      </c>
      <c r="F985">
        <v>32</v>
      </c>
      <c r="G985" t="s">
        <v>67</v>
      </c>
      <c r="H985" t="s">
        <v>68</v>
      </c>
      <c r="I985" t="s">
        <v>67</v>
      </c>
      <c r="J985" t="s">
        <v>69</v>
      </c>
      <c r="K985">
        <v>2</v>
      </c>
      <c r="L985">
        <v>12286</v>
      </c>
      <c r="M985">
        <v>20</v>
      </c>
      <c r="N985">
        <v>4914.3999999999996</v>
      </c>
      <c r="O985">
        <v>3538.37</v>
      </c>
      <c r="P985">
        <v>422</v>
      </c>
      <c r="Q985">
        <v>23617.97</v>
      </c>
      <c r="R985" t="s">
        <v>83</v>
      </c>
      <c r="S985" t="s">
        <v>63</v>
      </c>
      <c r="T985" t="s">
        <v>70</v>
      </c>
      <c r="U985" t="s">
        <v>56</v>
      </c>
      <c r="V985" t="s">
        <v>57</v>
      </c>
      <c r="W985">
        <v>4</v>
      </c>
      <c r="X985" t="s">
        <v>38</v>
      </c>
      <c r="Y985">
        <v>3</v>
      </c>
      <c r="Z985" t="s">
        <v>58</v>
      </c>
    </row>
    <row r="986" spans="1:26" x14ac:dyDescent="0.35">
      <c r="A986" t="s">
        <v>1672</v>
      </c>
      <c r="B986" s="2">
        <v>45765</v>
      </c>
      <c r="C986" t="s">
        <v>1124</v>
      </c>
      <c r="D986" t="s">
        <v>111</v>
      </c>
      <c r="E986" t="s">
        <v>29</v>
      </c>
      <c r="F986">
        <v>23</v>
      </c>
      <c r="G986" t="s">
        <v>134</v>
      </c>
      <c r="H986" t="s">
        <v>31</v>
      </c>
      <c r="I986" t="s">
        <v>134</v>
      </c>
      <c r="J986" t="s">
        <v>112</v>
      </c>
      <c r="K986">
        <v>3</v>
      </c>
      <c r="L986">
        <v>49317</v>
      </c>
      <c r="M986">
        <v>20</v>
      </c>
      <c r="N986">
        <v>29590.2</v>
      </c>
      <c r="O986">
        <v>21304.94</v>
      </c>
      <c r="P986">
        <v>76</v>
      </c>
      <c r="Q986">
        <v>139741.74</v>
      </c>
      <c r="R986" t="s">
        <v>45</v>
      </c>
      <c r="S986" t="s">
        <v>34</v>
      </c>
      <c r="T986" t="s">
        <v>46</v>
      </c>
      <c r="U986" t="s">
        <v>36</v>
      </c>
      <c r="V986" t="s">
        <v>37</v>
      </c>
      <c r="W986">
        <v>7</v>
      </c>
      <c r="X986" t="s">
        <v>38</v>
      </c>
      <c r="Y986">
        <v>4</v>
      </c>
      <c r="Z986" t="s">
        <v>91</v>
      </c>
    </row>
    <row r="987" spans="1:26" x14ac:dyDescent="0.35">
      <c r="A987" t="s">
        <v>1673</v>
      </c>
      <c r="B987" s="2">
        <v>46066</v>
      </c>
      <c r="C987" t="s">
        <v>1674</v>
      </c>
      <c r="D987" t="s">
        <v>28</v>
      </c>
      <c r="E987" t="s">
        <v>43</v>
      </c>
      <c r="F987">
        <v>59</v>
      </c>
      <c r="G987" t="s">
        <v>94</v>
      </c>
      <c r="H987" t="s">
        <v>31</v>
      </c>
      <c r="I987" t="s">
        <v>94</v>
      </c>
      <c r="J987" t="s">
        <v>69</v>
      </c>
      <c r="K987">
        <v>1</v>
      </c>
      <c r="L987">
        <v>2308</v>
      </c>
      <c r="M987">
        <v>20</v>
      </c>
      <c r="N987">
        <v>461.6</v>
      </c>
      <c r="O987">
        <v>332.35</v>
      </c>
      <c r="P987">
        <v>445</v>
      </c>
      <c r="Q987">
        <v>2623.75</v>
      </c>
      <c r="R987" t="s">
        <v>45</v>
      </c>
      <c r="S987" t="s">
        <v>63</v>
      </c>
      <c r="T987" t="s">
        <v>84</v>
      </c>
      <c r="U987" t="s">
        <v>85</v>
      </c>
      <c r="V987" t="s">
        <v>86</v>
      </c>
      <c r="W987">
        <v>6</v>
      </c>
      <c r="X987" t="s">
        <v>38</v>
      </c>
      <c r="Y987">
        <v>5</v>
      </c>
      <c r="Z987" t="s">
        <v>91</v>
      </c>
    </row>
    <row r="988" spans="1:26" x14ac:dyDescent="0.35">
      <c r="A988" t="s">
        <v>1675</v>
      </c>
      <c r="B988" s="2">
        <v>46119</v>
      </c>
      <c r="C988" t="s">
        <v>1676</v>
      </c>
      <c r="D988" t="s">
        <v>73</v>
      </c>
      <c r="E988" t="s">
        <v>43</v>
      </c>
      <c r="F988">
        <v>49</v>
      </c>
      <c r="G988" t="s">
        <v>51</v>
      </c>
      <c r="H988" t="s">
        <v>52</v>
      </c>
      <c r="I988" t="s">
        <v>51</v>
      </c>
      <c r="J988" t="s">
        <v>150</v>
      </c>
      <c r="K988">
        <v>2</v>
      </c>
      <c r="L988">
        <v>12242</v>
      </c>
      <c r="M988">
        <v>5</v>
      </c>
      <c r="N988">
        <v>1224.2</v>
      </c>
      <c r="O988">
        <v>4186.76</v>
      </c>
      <c r="P988">
        <v>314</v>
      </c>
      <c r="Q988">
        <v>27760.560000000001</v>
      </c>
      <c r="R988" t="s">
        <v>33</v>
      </c>
      <c r="S988" t="s">
        <v>34</v>
      </c>
      <c r="T988" t="s">
        <v>103</v>
      </c>
      <c r="U988" t="s">
        <v>103</v>
      </c>
      <c r="V988" t="s">
        <v>57</v>
      </c>
      <c r="W988">
        <v>10</v>
      </c>
      <c r="X988" t="s">
        <v>47</v>
      </c>
      <c r="Y988">
        <v>4</v>
      </c>
      <c r="Z988" t="s">
        <v>47</v>
      </c>
    </row>
    <row r="989" spans="1:26" x14ac:dyDescent="0.35">
      <c r="A989" t="s">
        <v>1677</v>
      </c>
      <c r="B989" s="2">
        <v>45854</v>
      </c>
      <c r="C989" t="s">
        <v>336</v>
      </c>
      <c r="D989" t="s">
        <v>66</v>
      </c>
      <c r="E989" t="s">
        <v>43</v>
      </c>
      <c r="F989">
        <v>54</v>
      </c>
      <c r="G989" t="s">
        <v>139</v>
      </c>
      <c r="H989" t="s">
        <v>31</v>
      </c>
      <c r="I989" t="s">
        <v>139</v>
      </c>
      <c r="J989" t="s">
        <v>32</v>
      </c>
      <c r="K989">
        <v>4</v>
      </c>
      <c r="L989">
        <v>2691</v>
      </c>
      <c r="M989">
        <v>15</v>
      </c>
      <c r="N989">
        <v>1614.6</v>
      </c>
      <c r="O989">
        <v>1646.89</v>
      </c>
      <c r="P989">
        <v>248</v>
      </c>
      <c r="Q989">
        <v>11044.29</v>
      </c>
      <c r="R989" t="s">
        <v>33</v>
      </c>
      <c r="S989" t="s">
        <v>63</v>
      </c>
      <c r="T989" t="s">
        <v>55</v>
      </c>
      <c r="U989" t="s">
        <v>56</v>
      </c>
      <c r="V989" t="s">
        <v>57</v>
      </c>
      <c r="W989">
        <v>9</v>
      </c>
      <c r="X989" t="s">
        <v>38</v>
      </c>
      <c r="Y989">
        <v>1</v>
      </c>
      <c r="Z989" t="s">
        <v>47</v>
      </c>
    </row>
    <row r="990" spans="1:26" x14ac:dyDescent="0.35">
      <c r="A990" t="s">
        <v>1678</v>
      </c>
      <c r="B990" s="2">
        <v>45875</v>
      </c>
      <c r="C990" t="s">
        <v>1679</v>
      </c>
      <c r="D990" t="s">
        <v>108</v>
      </c>
      <c r="E990" t="s">
        <v>43</v>
      </c>
      <c r="F990">
        <v>52</v>
      </c>
      <c r="G990" t="s">
        <v>74</v>
      </c>
      <c r="H990" t="s">
        <v>31</v>
      </c>
      <c r="I990" t="s">
        <v>74</v>
      </c>
      <c r="J990" t="s">
        <v>150</v>
      </c>
      <c r="K990">
        <v>1</v>
      </c>
      <c r="L990">
        <v>3151</v>
      </c>
      <c r="M990">
        <v>15</v>
      </c>
      <c r="N990">
        <v>472.65</v>
      </c>
      <c r="O990">
        <v>482.1</v>
      </c>
      <c r="P990">
        <v>224</v>
      </c>
      <c r="Q990">
        <v>3384.45</v>
      </c>
      <c r="R990" t="s">
        <v>54</v>
      </c>
      <c r="S990" t="s">
        <v>63</v>
      </c>
      <c r="T990" t="s">
        <v>84</v>
      </c>
      <c r="U990" t="s">
        <v>85</v>
      </c>
      <c r="V990" t="s">
        <v>86</v>
      </c>
      <c r="W990">
        <v>6</v>
      </c>
      <c r="X990" t="s">
        <v>38</v>
      </c>
      <c r="Y990">
        <v>2</v>
      </c>
      <c r="Z990" t="s">
        <v>39</v>
      </c>
    </row>
    <row r="991" spans="1:26" x14ac:dyDescent="0.35">
      <c r="A991" t="s">
        <v>1680</v>
      </c>
      <c r="B991" s="2">
        <v>45974</v>
      </c>
      <c r="C991" t="s">
        <v>728</v>
      </c>
      <c r="D991" t="s">
        <v>111</v>
      </c>
      <c r="E991" t="s">
        <v>43</v>
      </c>
      <c r="F991">
        <v>52</v>
      </c>
      <c r="G991" t="s">
        <v>139</v>
      </c>
      <c r="H991" t="s">
        <v>31</v>
      </c>
      <c r="I991" t="s">
        <v>139</v>
      </c>
      <c r="J991" t="s">
        <v>112</v>
      </c>
      <c r="K991">
        <v>5</v>
      </c>
      <c r="L991">
        <v>31839</v>
      </c>
      <c r="M991">
        <v>15</v>
      </c>
      <c r="N991">
        <v>23879.25</v>
      </c>
      <c r="O991">
        <v>24356.83</v>
      </c>
      <c r="P991">
        <v>295</v>
      </c>
      <c r="Q991">
        <v>159967.57999999999</v>
      </c>
      <c r="R991" t="s">
        <v>33</v>
      </c>
      <c r="S991" t="s">
        <v>34</v>
      </c>
      <c r="T991" t="s">
        <v>46</v>
      </c>
      <c r="U991" t="s">
        <v>36</v>
      </c>
      <c r="V991" t="s">
        <v>37</v>
      </c>
      <c r="W991">
        <v>3</v>
      </c>
      <c r="X991" t="s">
        <v>47</v>
      </c>
      <c r="Y991">
        <v>4</v>
      </c>
      <c r="Z991" t="s">
        <v>47</v>
      </c>
    </row>
    <row r="992" spans="1:26" x14ac:dyDescent="0.35">
      <c r="A992" t="s">
        <v>1681</v>
      </c>
      <c r="B992" s="2">
        <v>45954</v>
      </c>
      <c r="C992" t="s">
        <v>551</v>
      </c>
      <c r="D992" t="s">
        <v>66</v>
      </c>
      <c r="E992" t="s">
        <v>43</v>
      </c>
      <c r="F992">
        <v>54</v>
      </c>
      <c r="G992" t="s">
        <v>67</v>
      </c>
      <c r="H992" t="s">
        <v>68</v>
      </c>
      <c r="I992" t="s">
        <v>67</v>
      </c>
      <c r="J992" t="s">
        <v>53</v>
      </c>
      <c r="K992">
        <v>1</v>
      </c>
      <c r="L992">
        <v>18336</v>
      </c>
      <c r="M992">
        <v>0</v>
      </c>
      <c r="N992">
        <v>0</v>
      </c>
      <c r="O992">
        <v>3300.48</v>
      </c>
      <c r="P992">
        <v>116</v>
      </c>
      <c r="Q992">
        <v>21752.48</v>
      </c>
      <c r="R992" t="s">
        <v>83</v>
      </c>
      <c r="S992" t="s">
        <v>63</v>
      </c>
      <c r="T992" t="s">
        <v>95</v>
      </c>
      <c r="U992" t="s">
        <v>96</v>
      </c>
      <c r="V992" t="s">
        <v>57</v>
      </c>
      <c r="W992">
        <v>8</v>
      </c>
      <c r="X992" t="s">
        <v>38</v>
      </c>
      <c r="Y992">
        <v>2</v>
      </c>
      <c r="Z992" t="s">
        <v>47</v>
      </c>
    </row>
    <row r="993" spans="1:26" x14ac:dyDescent="0.35">
      <c r="A993" t="s">
        <v>1682</v>
      </c>
      <c r="B993" s="2">
        <v>46053</v>
      </c>
      <c r="C993" t="s">
        <v>1584</v>
      </c>
      <c r="D993" t="s">
        <v>89</v>
      </c>
      <c r="E993" t="s">
        <v>29</v>
      </c>
      <c r="F993">
        <v>57</v>
      </c>
      <c r="G993" t="s">
        <v>51</v>
      </c>
      <c r="H993" t="s">
        <v>52</v>
      </c>
      <c r="I993" t="s">
        <v>51</v>
      </c>
      <c r="J993" t="s">
        <v>112</v>
      </c>
      <c r="K993">
        <v>5</v>
      </c>
      <c r="L993">
        <v>39114</v>
      </c>
      <c r="M993">
        <v>20</v>
      </c>
      <c r="N993">
        <v>39114</v>
      </c>
      <c r="O993">
        <v>28162.080000000002</v>
      </c>
      <c r="P993">
        <v>411</v>
      </c>
      <c r="Q993">
        <v>185029.08</v>
      </c>
      <c r="R993" t="s">
        <v>33</v>
      </c>
      <c r="S993" t="s">
        <v>63</v>
      </c>
      <c r="T993" t="s">
        <v>35</v>
      </c>
      <c r="U993" t="s">
        <v>36</v>
      </c>
      <c r="V993" t="s">
        <v>37</v>
      </c>
      <c r="W993">
        <v>8</v>
      </c>
      <c r="X993" t="s">
        <v>47</v>
      </c>
      <c r="Y993">
        <v>2</v>
      </c>
      <c r="Z993" t="s">
        <v>39</v>
      </c>
    </row>
    <row r="994" spans="1:26" x14ac:dyDescent="0.35">
      <c r="A994" t="s">
        <v>1683</v>
      </c>
      <c r="B994" s="2">
        <v>45899</v>
      </c>
      <c r="C994" t="s">
        <v>1684</v>
      </c>
      <c r="D994" t="s">
        <v>89</v>
      </c>
      <c r="E994" t="s">
        <v>43</v>
      </c>
      <c r="F994">
        <v>27</v>
      </c>
      <c r="G994" t="s">
        <v>67</v>
      </c>
      <c r="H994" t="s">
        <v>68</v>
      </c>
      <c r="I994" t="s">
        <v>67</v>
      </c>
      <c r="J994" t="s">
        <v>102</v>
      </c>
      <c r="K994">
        <v>1</v>
      </c>
      <c r="L994">
        <v>17294</v>
      </c>
      <c r="M994">
        <v>15</v>
      </c>
      <c r="N994">
        <v>2594.1</v>
      </c>
      <c r="O994">
        <v>2645.98</v>
      </c>
      <c r="P994">
        <v>210</v>
      </c>
      <c r="Q994">
        <v>17555.88</v>
      </c>
      <c r="R994" t="s">
        <v>45</v>
      </c>
      <c r="S994" t="s">
        <v>34</v>
      </c>
      <c r="T994" t="s">
        <v>76</v>
      </c>
      <c r="U994" t="s">
        <v>77</v>
      </c>
      <c r="V994" t="s">
        <v>57</v>
      </c>
      <c r="W994">
        <v>3</v>
      </c>
      <c r="X994" t="s">
        <v>47</v>
      </c>
      <c r="Y994">
        <v>2</v>
      </c>
      <c r="Z994" t="s">
        <v>91</v>
      </c>
    </row>
    <row r="995" spans="1:26" x14ac:dyDescent="0.35">
      <c r="A995" t="s">
        <v>1685</v>
      </c>
      <c r="B995" s="2">
        <v>46083</v>
      </c>
      <c r="C995" t="s">
        <v>133</v>
      </c>
      <c r="D995" t="s">
        <v>73</v>
      </c>
      <c r="E995" t="s">
        <v>29</v>
      </c>
      <c r="F995">
        <v>48</v>
      </c>
      <c r="G995" t="s">
        <v>99</v>
      </c>
      <c r="H995" t="s">
        <v>52</v>
      </c>
      <c r="I995" t="s">
        <v>99</v>
      </c>
      <c r="J995" t="s">
        <v>150</v>
      </c>
      <c r="K995">
        <v>1</v>
      </c>
      <c r="L995">
        <v>24272</v>
      </c>
      <c r="M995">
        <v>20</v>
      </c>
      <c r="N995">
        <v>4854.3999999999996</v>
      </c>
      <c r="O995">
        <v>3495.17</v>
      </c>
      <c r="P995">
        <v>462</v>
      </c>
      <c r="Q995">
        <v>23374.77</v>
      </c>
      <c r="R995" t="s">
        <v>83</v>
      </c>
      <c r="S995" t="s">
        <v>34</v>
      </c>
      <c r="T995" t="s">
        <v>84</v>
      </c>
      <c r="U995" t="s">
        <v>85</v>
      </c>
      <c r="V995" t="s">
        <v>86</v>
      </c>
      <c r="W995">
        <v>7</v>
      </c>
      <c r="X995" t="s">
        <v>47</v>
      </c>
      <c r="Y995">
        <v>4</v>
      </c>
      <c r="Z995" t="s">
        <v>58</v>
      </c>
    </row>
    <row r="996" spans="1:26" x14ac:dyDescent="0.35">
      <c r="A996" t="s">
        <v>1686</v>
      </c>
      <c r="B996" s="2">
        <v>45848</v>
      </c>
      <c r="C996" t="s">
        <v>1687</v>
      </c>
      <c r="D996" t="s">
        <v>66</v>
      </c>
      <c r="E996" t="s">
        <v>43</v>
      </c>
      <c r="F996">
        <v>50</v>
      </c>
      <c r="G996" t="s">
        <v>74</v>
      </c>
      <c r="H996" t="s">
        <v>31</v>
      </c>
      <c r="I996" t="s">
        <v>74</v>
      </c>
      <c r="J996" t="s">
        <v>69</v>
      </c>
      <c r="K996">
        <v>2</v>
      </c>
      <c r="L996">
        <v>39387</v>
      </c>
      <c r="M996">
        <v>15</v>
      </c>
      <c r="N996">
        <v>11816.1</v>
      </c>
      <c r="O996">
        <v>12052.42</v>
      </c>
      <c r="P996">
        <v>127</v>
      </c>
      <c r="Q996">
        <v>79137.320000000007</v>
      </c>
      <c r="R996" t="s">
        <v>54</v>
      </c>
      <c r="S996" t="s">
        <v>63</v>
      </c>
      <c r="T996" t="s">
        <v>103</v>
      </c>
      <c r="U996" t="s">
        <v>103</v>
      </c>
      <c r="V996" t="s">
        <v>57</v>
      </c>
      <c r="W996">
        <v>5</v>
      </c>
      <c r="X996" t="s">
        <v>38</v>
      </c>
      <c r="Y996">
        <v>5</v>
      </c>
      <c r="Z996" t="s">
        <v>39</v>
      </c>
    </row>
    <row r="997" spans="1:26" x14ac:dyDescent="0.35">
      <c r="A997" t="s">
        <v>1688</v>
      </c>
      <c r="B997" s="2">
        <v>45786</v>
      </c>
      <c r="C997" t="s">
        <v>1282</v>
      </c>
      <c r="D997" t="s">
        <v>89</v>
      </c>
      <c r="E997" t="s">
        <v>43</v>
      </c>
      <c r="F997">
        <v>30</v>
      </c>
      <c r="G997" t="s">
        <v>139</v>
      </c>
      <c r="H997" t="s">
        <v>31</v>
      </c>
      <c r="I997" t="s">
        <v>139</v>
      </c>
      <c r="J997" t="s">
        <v>75</v>
      </c>
      <c r="K997">
        <v>4</v>
      </c>
      <c r="L997">
        <v>1783</v>
      </c>
      <c r="M997">
        <v>5</v>
      </c>
      <c r="N997">
        <v>356.6</v>
      </c>
      <c r="O997">
        <v>1219.57</v>
      </c>
      <c r="P997">
        <v>382</v>
      </c>
      <c r="Q997">
        <v>8376.9699999999993</v>
      </c>
      <c r="R997" t="s">
        <v>54</v>
      </c>
      <c r="S997" t="s">
        <v>63</v>
      </c>
      <c r="T997" t="s">
        <v>55</v>
      </c>
      <c r="U997" t="s">
        <v>56</v>
      </c>
      <c r="V997" t="s">
        <v>57</v>
      </c>
      <c r="W997">
        <v>6</v>
      </c>
      <c r="X997" t="s">
        <v>47</v>
      </c>
      <c r="Y997">
        <v>5</v>
      </c>
      <c r="Z997" t="s">
        <v>39</v>
      </c>
    </row>
    <row r="998" spans="1:26" x14ac:dyDescent="0.35">
      <c r="A998" t="s">
        <v>1689</v>
      </c>
      <c r="B998" s="2">
        <v>45831</v>
      </c>
      <c r="C998" t="s">
        <v>1690</v>
      </c>
      <c r="D998" t="s">
        <v>28</v>
      </c>
      <c r="E998" t="s">
        <v>43</v>
      </c>
      <c r="F998">
        <v>34</v>
      </c>
      <c r="G998" t="s">
        <v>139</v>
      </c>
      <c r="H998" t="s">
        <v>31</v>
      </c>
      <c r="I998" t="s">
        <v>139</v>
      </c>
      <c r="J998" t="s">
        <v>112</v>
      </c>
      <c r="K998">
        <v>2</v>
      </c>
      <c r="L998">
        <v>9037</v>
      </c>
      <c r="M998">
        <v>20</v>
      </c>
      <c r="N998">
        <v>3614.8</v>
      </c>
      <c r="O998">
        <v>2602.66</v>
      </c>
      <c r="P998">
        <v>427</v>
      </c>
      <c r="Q998">
        <v>17488.86</v>
      </c>
      <c r="R998" t="s">
        <v>83</v>
      </c>
      <c r="S998" t="s">
        <v>63</v>
      </c>
      <c r="T998" t="s">
        <v>35</v>
      </c>
      <c r="U998" t="s">
        <v>36</v>
      </c>
      <c r="V998" t="s">
        <v>37</v>
      </c>
      <c r="W998">
        <v>8</v>
      </c>
      <c r="X998" t="s">
        <v>38</v>
      </c>
      <c r="Y998">
        <v>4</v>
      </c>
      <c r="Z998" t="s">
        <v>91</v>
      </c>
    </row>
    <row r="999" spans="1:26" x14ac:dyDescent="0.35">
      <c r="A999" t="s">
        <v>1691</v>
      </c>
      <c r="B999" s="2">
        <v>45946</v>
      </c>
      <c r="C999" t="s">
        <v>1692</v>
      </c>
      <c r="D999" t="s">
        <v>80</v>
      </c>
      <c r="E999" t="s">
        <v>29</v>
      </c>
      <c r="F999">
        <v>28</v>
      </c>
      <c r="G999" t="s">
        <v>99</v>
      </c>
      <c r="H999" t="s">
        <v>52</v>
      </c>
      <c r="I999" t="s">
        <v>99</v>
      </c>
      <c r="J999" t="s">
        <v>53</v>
      </c>
      <c r="K999">
        <v>4</v>
      </c>
      <c r="L999">
        <v>4700</v>
      </c>
      <c r="M999">
        <v>10</v>
      </c>
      <c r="N999">
        <v>1880</v>
      </c>
      <c r="O999">
        <v>3045.6</v>
      </c>
      <c r="P999">
        <v>112</v>
      </c>
      <c r="Q999">
        <v>20077.599999999999</v>
      </c>
      <c r="R999" t="s">
        <v>54</v>
      </c>
      <c r="S999" t="s">
        <v>34</v>
      </c>
      <c r="T999" t="s">
        <v>95</v>
      </c>
      <c r="U999" t="s">
        <v>96</v>
      </c>
      <c r="V999" t="s">
        <v>57</v>
      </c>
      <c r="W999">
        <v>2</v>
      </c>
      <c r="X999" t="s">
        <v>38</v>
      </c>
      <c r="Y999">
        <v>3</v>
      </c>
      <c r="Z999" t="s">
        <v>58</v>
      </c>
    </row>
    <row r="1000" spans="1:26" x14ac:dyDescent="0.35">
      <c r="A1000" t="s">
        <v>1693</v>
      </c>
      <c r="B1000" s="2">
        <v>46055</v>
      </c>
      <c r="C1000" t="s">
        <v>635</v>
      </c>
      <c r="D1000" t="s">
        <v>61</v>
      </c>
      <c r="E1000" t="s">
        <v>43</v>
      </c>
      <c r="F1000">
        <v>27</v>
      </c>
      <c r="G1000" t="s">
        <v>30</v>
      </c>
      <c r="H1000" t="s">
        <v>31</v>
      </c>
      <c r="I1000" t="s">
        <v>30</v>
      </c>
      <c r="J1000" t="s">
        <v>150</v>
      </c>
      <c r="K1000">
        <v>3</v>
      </c>
      <c r="L1000">
        <v>3766</v>
      </c>
      <c r="M1000">
        <v>0</v>
      </c>
      <c r="N1000">
        <v>0</v>
      </c>
      <c r="O1000">
        <v>2033.64</v>
      </c>
      <c r="P1000">
        <v>38</v>
      </c>
      <c r="Q1000">
        <v>13369.64</v>
      </c>
      <c r="R1000" t="s">
        <v>83</v>
      </c>
      <c r="S1000" t="s">
        <v>63</v>
      </c>
      <c r="T1000" t="s">
        <v>55</v>
      </c>
      <c r="U1000" t="s">
        <v>56</v>
      </c>
      <c r="V1000" t="s">
        <v>57</v>
      </c>
      <c r="W1000">
        <v>2</v>
      </c>
      <c r="X1000" t="s">
        <v>47</v>
      </c>
      <c r="Y1000">
        <v>5</v>
      </c>
      <c r="Z1000" t="s">
        <v>58</v>
      </c>
    </row>
    <row r="1001" spans="1:26" ht="15" thickBot="1" x14ac:dyDescent="0.4">
      <c r="A1001" s="4" t="s">
        <v>1694</v>
      </c>
      <c r="B1001" s="5">
        <v>46006</v>
      </c>
      <c r="C1001" s="4" t="s">
        <v>1069</v>
      </c>
      <c r="D1001" s="4" t="s">
        <v>73</v>
      </c>
      <c r="E1001" s="4" t="s">
        <v>29</v>
      </c>
      <c r="F1001" s="4">
        <v>39</v>
      </c>
      <c r="G1001" s="4" t="s">
        <v>30</v>
      </c>
      <c r="H1001" s="4" t="s">
        <v>31</v>
      </c>
      <c r="I1001" s="4" t="s">
        <v>30</v>
      </c>
      <c r="J1001" s="4" t="s">
        <v>201</v>
      </c>
      <c r="K1001" s="4">
        <v>3</v>
      </c>
      <c r="L1001" s="4">
        <v>26044</v>
      </c>
      <c r="M1001" s="4">
        <v>20</v>
      </c>
      <c r="N1001" s="4">
        <v>15626.4</v>
      </c>
      <c r="O1001" s="4">
        <v>11251.01</v>
      </c>
      <c r="P1001" s="4">
        <v>346</v>
      </c>
      <c r="Q1001" s="4">
        <v>74102.61</v>
      </c>
      <c r="R1001" s="4" t="s">
        <v>33</v>
      </c>
      <c r="S1001" s="4" t="s">
        <v>34</v>
      </c>
      <c r="T1001" s="4" t="s">
        <v>70</v>
      </c>
      <c r="U1001" s="4" t="s">
        <v>56</v>
      </c>
      <c r="V1001" s="4" t="s">
        <v>57</v>
      </c>
      <c r="W1001" s="4">
        <v>9</v>
      </c>
      <c r="X1001" s="4" t="s">
        <v>47</v>
      </c>
      <c r="Y1001" s="4">
        <v>3</v>
      </c>
      <c r="Z1001" s="4" t="s">
        <v>91</v>
      </c>
    </row>
  </sheetData>
  <autoFilter ref="A1:Z1001" xr:uid="{E308BC0D-1B67-4674-A4C0-67670B8830E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D04FF-21AF-4465-A87B-EF9679B1FE30}">
  <dimension ref="C2:C27"/>
  <sheetViews>
    <sheetView zoomScale="220" zoomScaleNormal="220" workbookViewId="0">
      <selection activeCell="C2" sqref="C2"/>
    </sheetView>
  </sheetViews>
  <sheetFormatPr defaultRowHeight="14.5" x14ac:dyDescent="0.35"/>
  <cols>
    <col min="3" max="3" width="15.90625" customWidth="1"/>
  </cols>
  <sheetData>
    <row r="2" spans="3:3" x14ac:dyDescent="0.35">
      <c r="C2" t="s">
        <v>0</v>
      </c>
    </row>
    <row r="3" spans="3:3" x14ac:dyDescent="0.35">
      <c r="C3" t="s">
        <v>1</v>
      </c>
    </row>
    <row r="4" spans="3:3" x14ac:dyDescent="0.35">
      <c r="C4" t="s">
        <v>2</v>
      </c>
    </row>
    <row r="5" spans="3:3" x14ac:dyDescent="0.35">
      <c r="C5" t="s">
        <v>3</v>
      </c>
    </row>
    <row r="6" spans="3:3" x14ac:dyDescent="0.35">
      <c r="C6" t="s">
        <v>4</v>
      </c>
    </row>
    <row r="7" spans="3:3" x14ac:dyDescent="0.35">
      <c r="C7" t="s">
        <v>5</v>
      </c>
    </row>
    <row r="8" spans="3:3" x14ac:dyDescent="0.35">
      <c r="C8" t="s">
        <v>6</v>
      </c>
    </row>
    <row r="9" spans="3:3" x14ac:dyDescent="0.35">
      <c r="C9" t="s">
        <v>7</v>
      </c>
    </row>
    <row r="10" spans="3:3" x14ac:dyDescent="0.35">
      <c r="C10" t="s">
        <v>8</v>
      </c>
    </row>
    <row r="11" spans="3:3" x14ac:dyDescent="0.35">
      <c r="C11" t="s">
        <v>9</v>
      </c>
    </row>
    <row r="12" spans="3:3" x14ac:dyDescent="0.35">
      <c r="C12" t="s">
        <v>10</v>
      </c>
    </row>
    <row r="13" spans="3:3" x14ac:dyDescent="0.35">
      <c r="C13" t="s">
        <v>11</v>
      </c>
    </row>
    <row r="14" spans="3:3" x14ac:dyDescent="0.35">
      <c r="C14" t="s">
        <v>12</v>
      </c>
    </row>
    <row r="15" spans="3:3" x14ac:dyDescent="0.35">
      <c r="C15" t="s">
        <v>13</v>
      </c>
    </row>
    <row r="16" spans="3:3" x14ac:dyDescent="0.35">
      <c r="C16" t="s">
        <v>14</v>
      </c>
    </row>
    <row r="17" spans="3:3" x14ac:dyDescent="0.35">
      <c r="C17" t="s">
        <v>15</v>
      </c>
    </row>
    <row r="18" spans="3:3" x14ac:dyDescent="0.35">
      <c r="C18" t="s">
        <v>16</v>
      </c>
    </row>
    <row r="19" spans="3:3" x14ac:dyDescent="0.35">
      <c r="C19" t="s">
        <v>17</v>
      </c>
    </row>
    <row r="20" spans="3:3" x14ac:dyDescent="0.35">
      <c r="C20" t="s">
        <v>18</v>
      </c>
    </row>
    <row r="21" spans="3:3" x14ac:dyDescent="0.35">
      <c r="C21" t="s">
        <v>19</v>
      </c>
    </row>
    <row r="22" spans="3:3" x14ac:dyDescent="0.35">
      <c r="C22" t="s">
        <v>20</v>
      </c>
    </row>
    <row r="23" spans="3:3" x14ac:dyDescent="0.35">
      <c r="C23" t="s">
        <v>21</v>
      </c>
    </row>
    <row r="24" spans="3:3" x14ac:dyDescent="0.35">
      <c r="C24" t="s">
        <v>22</v>
      </c>
    </row>
    <row r="25" spans="3:3" x14ac:dyDescent="0.35">
      <c r="C25" t="s">
        <v>23</v>
      </c>
    </row>
    <row r="26" spans="3:3" x14ac:dyDescent="0.35">
      <c r="C26" t="s">
        <v>24</v>
      </c>
    </row>
    <row r="27" spans="3:3" x14ac:dyDescent="0.35">
      <c r="C27" t="s">
        <v>25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6C22B-5967-4DDC-B0EA-5FAB3F52B464}">
  <dimension ref="A2:AG28"/>
  <sheetViews>
    <sheetView zoomScale="55" zoomScaleNormal="55" workbookViewId="0"/>
  </sheetViews>
  <sheetFormatPr defaultRowHeight="14.5" x14ac:dyDescent="0.35"/>
  <cols>
    <col min="1" max="1" width="14.453125" bestFit="1" customWidth="1"/>
    <col min="2" max="2" width="17.81640625" bestFit="1" customWidth="1"/>
    <col min="5" max="5" width="14.453125" bestFit="1" customWidth="1"/>
    <col min="6" max="6" width="17.81640625" bestFit="1" customWidth="1"/>
    <col min="9" max="9" width="14.453125" bestFit="1" customWidth="1"/>
    <col min="10" max="10" width="17.81640625" bestFit="1" customWidth="1"/>
    <col min="13" max="13" width="14.6328125" bestFit="1" customWidth="1"/>
    <col min="14" max="14" width="17.81640625" bestFit="1" customWidth="1"/>
    <col min="17" max="17" width="14.453125" bestFit="1" customWidth="1"/>
    <col min="18" max="18" width="17.81640625" bestFit="1" customWidth="1"/>
    <col min="21" max="21" width="14.453125" bestFit="1" customWidth="1"/>
    <col min="22" max="22" width="17.81640625" bestFit="1" customWidth="1"/>
    <col min="25" max="25" width="14.453125" bestFit="1" customWidth="1"/>
    <col min="26" max="26" width="17.81640625" bestFit="1" customWidth="1"/>
    <col min="29" max="29" width="17.81640625" bestFit="1" customWidth="1"/>
    <col min="31" max="31" width="23.7265625" customWidth="1"/>
    <col min="33" max="33" width="15.453125" bestFit="1" customWidth="1"/>
    <col min="34" max="34" width="12.36328125" bestFit="1" customWidth="1"/>
  </cols>
  <sheetData>
    <row r="2" spans="1:33" x14ac:dyDescent="0.35">
      <c r="AC2" s="31">
        <f>AC4</f>
        <v>80659661.129999995</v>
      </c>
      <c r="AE2" s="30">
        <f>AE4</f>
        <v>5.4630000000000001</v>
      </c>
      <c r="AG2" s="30">
        <f>AG4</f>
        <v>3.0019999999999998</v>
      </c>
    </row>
    <row r="3" spans="1:33" x14ac:dyDescent="0.35">
      <c r="A3" s="11" t="s">
        <v>1695</v>
      </c>
      <c r="B3" t="s">
        <v>1697</v>
      </c>
      <c r="E3" s="11" t="s">
        <v>1695</v>
      </c>
      <c r="F3" t="s">
        <v>1697</v>
      </c>
      <c r="I3" s="11" t="s">
        <v>1695</v>
      </c>
      <c r="J3" t="s">
        <v>1697</v>
      </c>
      <c r="M3" s="11" t="s">
        <v>1695</v>
      </c>
      <c r="N3" t="s">
        <v>1697</v>
      </c>
      <c r="Q3" s="11" t="s">
        <v>1695</v>
      </c>
      <c r="R3" t="s">
        <v>1697</v>
      </c>
      <c r="U3" s="11" t="s">
        <v>1695</v>
      </c>
      <c r="V3" t="s">
        <v>1697</v>
      </c>
      <c r="Y3" s="11" t="s">
        <v>1695</v>
      </c>
      <c r="Z3" t="s">
        <v>1697</v>
      </c>
      <c r="AC3" t="s">
        <v>1697</v>
      </c>
      <c r="AE3" t="s">
        <v>1739</v>
      </c>
      <c r="AG3" t="s">
        <v>1740</v>
      </c>
    </row>
    <row r="4" spans="1:33" x14ac:dyDescent="0.35">
      <c r="A4" s="12" t="s">
        <v>1702</v>
      </c>
      <c r="B4" s="14">
        <v>8.5644688351296086E-2</v>
      </c>
      <c r="E4" s="12" t="s">
        <v>67</v>
      </c>
      <c r="F4" s="14">
        <v>8.5756091869165038E-2</v>
      </c>
      <c r="I4" s="12" t="s">
        <v>201</v>
      </c>
      <c r="J4" s="14">
        <v>7.5605540794069045E-2</v>
      </c>
      <c r="M4" s="12" t="s">
        <v>83</v>
      </c>
      <c r="N4" s="14">
        <v>0.23484261593252248</v>
      </c>
      <c r="Q4" s="12" t="s">
        <v>63</v>
      </c>
      <c r="R4" s="14">
        <v>0.5085999326712024</v>
      </c>
      <c r="U4" s="12" t="s">
        <v>103</v>
      </c>
      <c r="V4" s="14">
        <v>0.13517930285408331</v>
      </c>
      <c r="Y4" s="12" t="s">
        <v>38</v>
      </c>
      <c r="Z4" s="14">
        <v>0.50130134262318349</v>
      </c>
      <c r="AC4" s="31">
        <v>80659661.129999995</v>
      </c>
      <c r="AE4" s="30">
        <v>5.4630000000000001</v>
      </c>
      <c r="AG4" s="30">
        <v>3.0019999999999998</v>
      </c>
    </row>
    <row r="5" spans="1:33" x14ac:dyDescent="0.35">
      <c r="A5" s="12" t="s">
        <v>1703</v>
      </c>
      <c r="B5" s="14">
        <v>6.2402314359933889E-2</v>
      </c>
      <c r="E5" s="12" t="s">
        <v>90</v>
      </c>
      <c r="F5" s="14">
        <v>8.9874505030666005E-2</v>
      </c>
      <c r="I5" s="12" t="s">
        <v>125</v>
      </c>
      <c r="J5" s="14">
        <v>9.8825594954492474E-2</v>
      </c>
      <c r="M5" s="12" t="s">
        <v>45</v>
      </c>
      <c r="N5" s="14">
        <v>0.24382527603609339</v>
      </c>
      <c r="Q5" s="12" t="s">
        <v>34</v>
      </c>
      <c r="R5" s="14">
        <v>0.4914000673287976</v>
      </c>
      <c r="U5" s="12" t="s">
        <v>85</v>
      </c>
      <c r="V5" s="14">
        <v>0.12017611547334801</v>
      </c>
      <c r="Y5" s="12" t="s">
        <v>47</v>
      </c>
      <c r="Z5" s="14">
        <v>0.49869865737681662</v>
      </c>
    </row>
    <row r="6" spans="1:33" x14ac:dyDescent="0.35">
      <c r="A6" s="12" t="s">
        <v>1704</v>
      </c>
      <c r="B6" s="14">
        <v>8.407114888656364E-2</v>
      </c>
      <c r="E6" s="12" t="s">
        <v>30</v>
      </c>
      <c r="F6" s="14">
        <v>0.11734726897432478</v>
      </c>
      <c r="I6" s="12" t="s">
        <v>53</v>
      </c>
      <c r="J6" s="14">
        <v>0.11045782681432896</v>
      </c>
      <c r="M6" s="12" t="s">
        <v>33</v>
      </c>
      <c r="N6" s="14">
        <v>0.25601057741512984</v>
      </c>
      <c r="Q6" s="12" t="s">
        <v>1696</v>
      </c>
      <c r="R6" s="14">
        <v>1</v>
      </c>
      <c r="U6" s="12" t="s">
        <v>36</v>
      </c>
      <c r="V6" s="14">
        <v>0.27869229569127502</v>
      </c>
      <c r="Y6" s="12" t="s">
        <v>1696</v>
      </c>
      <c r="Z6" s="14">
        <v>1</v>
      </c>
    </row>
    <row r="7" spans="1:33" x14ac:dyDescent="0.35">
      <c r="A7" s="12" t="s">
        <v>1705</v>
      </c>
      <c r="B7" s="14">
        <v>8.0622742011264389E-2</v>
      </c>
      <c r="E7" s="12" t="s">
        <v>44</v>
      </c>
      <c r="F7" s="14">
        <v>0.12747846068219651</v>
      </c>
      <c r="I7" s="12" t="s">
        <v>62</v>
      </c>
      <c r="J7" s="14">
        <v>0.11831345304834905</v>
      </c>
      <c r="M7" s="12" t="s">
        <v>54</v>
      </c>
      <c r="N7" s="14">
        <v>0.26532153061625441</v>
      </c>
      <c r="U7" s="12" t="s">
        <v>56</v>
      </c>
      <c r="V7" s="14">
        <v>0.23219149755433646</v>
      </c>
    </row>
    <row r="8" spans="1:33" x14ac:dyDescent="0.35">
      <c r="A8" s="12" t="s">
        <v>1706</v>
      </c>
      <c r="B8" s="14">
        <v>7.8644186091685372E-2</v>
      </c>
      <c r="E8" s="12" t="s">
        <v>74</v>
      </c>
      <c r="F8" s="14">
        <v>9.2487570062768004E-2</v>
      </c>
      <c r="I8" s="12" t="s">
        <v>69</v>
      </c>
      <c r="J8" s="14">
        <v>9.4789188088422613E-2</v>
      </c>
      <c r="M8" s="12" t="s">
        <v>1696</v>
      </c>
      <c r="N8" s="14">
        <v>1</v>
      </c>
      <c r="U8" s="12" t="s">
        <v>77</v>
      </c>
      <c r="V8" s="14">
        <v>0.10884441921780735</v>
      </c>
    </row>
    <row r="9" spans="1:33" x14ac:dyDescent="0.35">
      <c r="A9" s="12" t="s">
        <v>1707</v>
      </c>
      <c r="B9" s="14">
        <v>6.8126935856369378E-2</v>
      </c>
      <c r="E9" s="12" t="s">
        <v>139</v>
      </c>
      <c r="F9" s="14">
        <v>0.10019628047995992</v>
      </c>
      <c r="I9" s="12" t="s">
        <v>75</v>
      </c>
      <c r="J9" s="14">
        <v>9.703336823329399E-2</v>
      </c>
      <c r="U9" s="12" t="s">
        <v>96</v>
      </c>
      <c r="V9" s="14">
        <v>0.12491636920914995</v>
      </c>
    </row>
    <row r="10" spans="1:33" x14ac:dyDescent="0.35">
      <c r="A10" s="12" t="s">
        <v>1708</v>
      </c>
      <c r="B10" s="14">
        <v>8.9830498646926327E-2</v>
      </c>
      <c r="E10" s="12" t="s">
        <v>94</v>
      </c>
      <c r="F10" s="14">
        <v>8.9275023712215296E-2</v>
      </c>
      <c r="I10" s="12" t="s">
        <v>112</v>
      </c>
      <c r="J10" s="14">
        <v>0.10066246753645393</v>
      </c>
    </row>
    <row r="11" spans="1:33" x14ac:dyDescent="0.35">
      <c r="A11" s="12" t="s">
        <v>1709</v>
      </c>
      <c r="B11" s="14">
        <v>8.8095021606248103E-2</v>
      </c>
      <c r="E11" s="12" t="s">
        <v>51</v>
      </c>
      <c r="F11" s="14">
        <v>0.10320517782219947</v>
      </c>
      <c r="I11" s="12" t="s">
        <v>150</v>
      </c>
      <c r="J11" s="14">
        <v>0.10197751335383028</v>
      </c>
    </row>
    <row r="12" spans="1:33" x14ac:dyDescent="0.35">
      <c r="A12" s="12" t="s">
        <v>1710</v>
      </c>
      <c r="B12" s="14">
        <v>8.9153586182441735E-2</v>
      </c>
      <c r="E12" s="12" t="s">
        <v>134</v>
      </c>
      <c r="F12" s="14">
        <v>8.9246608145277739E-2</v>
      </c>
      <c r="I12" s="12" t="s">
        <v>102</v>
      </c>
      <c r="J12" s="14">
        <v>8.4144933724196527E-2</v>
      </c>
    </row>
    <row r="13" spans="1:33" x14ac:dyDescent="0.35">
      <c r="A13" s="12" t="s">
        <v>1711</v>
      </c>
      <c r="B13" s="14">
        <v>8.6356432973028044E-2</v>
      </c>
      <c r="E13" s="12" t="s">
        <v>99</v>
      </c>
      <c r="F13" s="14">
        <v>0.10513301322122727</v>
      </c>
      <c r="I13" s="12" t="s">
        <v>32</v>
      </c>
      <c r="J13" s="14">
        <v>0.11819011345256318</v>
      </c>
    </row>
    <row r="14" spans="1:33" x14ac:dyDescent="0.35">
      <c r="A14" s="12" t="s">
        <v>1712</v>
      </c>
      <c r="B14" s="14">
        <v>8.2522954184893194E-2</v>
      </c>
      <c r="I14" s="12" t="s">
        <v>1696</v>
      </c>
      <c r="J14" s="14">
        <v>1</v>
      </c>
      <c r="U14" s="13" t="s">
        <v>1695</v>
      </c>
      <c r="V14" s="13" t="s">
        <v>1697</v>
      </c>
    </row>
    <row r="15" spans="1:33" x14ac:dyDescent="0.35">
      <c r="A15" s="12" t="s">
        <v>1713</v>
      </c>
      <c r="B15" s="14">
        <v>0.10452949084934993</v>
      </c>
      <c r="U15" t="str">
        <f>IF(U4=0,"",U4)</f>
        <v>Delhi</v>
      </c>
      <c r="V15" s="32">
        <f>IF(V4=0,"",V4)</f>
        <v>0.13517930285408331</v>
      </c>
    </row>
    <row r="16" spans="1:33" x14ac:dyDescent="0.35">
      <c r="A16" s="12" t="s">
        <v>1696</v>
      </c>
      <c r="B16" s="14">
        <v>1</v>
      </c>
      <c r="U16" t="str">
        <f t="shared" ref="U16:U21" si="0">IF(U5=0,"",U5)</f>
        <v>Karnataka</v>
      </c>
      <c r="V16" s="32">
        <f t="shared" ref="V16:V21" si="1">IF(V5=0,"",V5)</f>
        <v>0.12017611547334801</v>
      </c>
    </row>
    <row r="17" spans="5:22" x14ac:dyDescent="0.35">
      <c r="U17" t="str">
        <f t="shared" si="0"/>
        <v>Maharashtra</v>
      </c>
      <c r="V17" s="32">
        <f t="shared" si="1"/>
        <v>0.27869229569127502</v>
      </c>
    </row>
    <row r="18" spans="5:22" x14ac:dyDescent="0.35">
      <c r="E18" t="s">
        <v>1695</v>
      </c>
      <c r="F18" t="s">
        <v>1697</v>
      </c>
      <c r="U18" t="str">
        <f t="shared" si="0"/>
        <v>Punjab</v>
      </c>
      <c r="V18" s="32">
        <f t="shared" si="1"/>
        <v>0.23219149755433646</v>
      </c>
    </row>
    <row r="19" spans="5:22" x14ac:dyDescent="0.35">
      <c r="E19" t="str">
        <f>IF(E4=0,"",E4)</f>
        <v>Backpack</v>
      </c>
      <c r="F19" s="14">
        <f>IF(F4=0,"",F4)</f>
        <v>8.5756091869165038E-2</v>
      </c>
      <c r="U19" t="str">
        <f t="shared" si="0"/>
        <v>Rajasthan</v>
      </c>
      <c r="V19" s="32">
        <f t="shared" si="1"/>
        <v>0.10884441921780735</v>
      </c>
    </row>
    <row r="20" spans="5:22" x14ac:dyDescent="0.35">
      <c r="E20" t="str">
        <f t="shared" ref="E20:E28" si="2">IF(E5=0,"",E5)</f>
        <v>Camera</v>
      </c>
      <c r="F20" s="14">
        <f t="shared" ref="F20:F28" si="3">IF(F5=0,"",F5)</f>
        <v>8.9874505030666005E-2</v>
      </c>
      <c r="U20" t="str">
        <f t="shared" si="0"/>
        <v>Uttar Pradesh</v>
      </c>
      <c r="V20" s="32">
        <f t="shared" si="1"/>
        <v>0.12491636920914995</v>
      </c>
    </row>
    <row r="21" spans="5:22" x14ac:dyDescent="0.35">
      <c r="E21" t="str">
        <f t="shared" si="2"/>
        <v>Headphones</v>
      </c>
      <c r="F21" s="14">
        <f t="shared" si="3"/>
        <v>0.11734726897432478</v>
      </c>
      <c r="U21" t="str">
        <f t="shared" si="0"/>
        <v/>
      </c>
      <c r="V21" t="str">
        <f t="shared" si="1"/>
        <v/>
      </c>
    </row>
    <row r="22" spans="5:22" x14ac:dyDescent="0.35">
      <c r="E22" t="str">
        <f t="shared" si="2"/>
        <v>Keyboard</v>
      </c>
      <c r="F22" s="14">
        <f t="shared" si="3"/>
        <v>0.12747846068219651</v>
      </c>
    </row>
    <row r="23" spans="5:22" x14ac:dyDescent="0.35">
      <c r="E23" t="str">
        <f t="shared" si="2"/>
        <v>Laptop</v>
      </c>
      <c r="F23" s="14">
        <f t="shared" si="3"/>
        <v>9.2487570062768004E-2</v>
      </c>
    </row>
    <row r="24" spans="5:22" x14ac:dyDescent="0.35">
      <c r="E24" t="str">
        <f t="shared" si="2"/>
        <v>Mouse</v>
      </c>
      <c r="F24" s="14">
        <f t="shared" si="3"/>
        <v>0.10019628047995992</v>
      </c>
    </row>
    <row r="25" spans="5:22" x14ac:dyDescent="0.35">
      <c r="E25" t="str">
        <f t="shared" si="2"/>
        <v>Phone</v>
      </c>
      <c r="F25" s="14">
        <f t="shared" si="3"/>
        <v>8.9275023712215296E-2</v>
      </c>
    </row>
    <row r="26" spans="5:22" x14ac:dyDescent="0.35">
      <c r="E26" t="str">
        <f t="shared" si="2"/>
        <v>Shoes</v>
      </c>
      <c r="F26" s="14">
        <f t="shared" si="3"/>
        <v>0.10320517782219947</v>
      </c>
    </row>
    <row r="27" spans="5:22" x14ac:dyDescent="0.35">
      <c r="E27" t="str">
        <f t="shared" si="2"/>
        <v>Tablet</v>
      </c>
      <c r="F27" s="14">
        <f t="shared" si="3"/>
        <v>8.9246608145277739E-2</v>
      </c>
    </row>
    <row r="28" spans="5:22" x14ac:dyDescent="0.35">
      <c r="E28" t="str">
        <f t="shared" si="2"/>
        <v>Watch</v>
      </c>
      <c r="F28" s="14">
        <f t="shared" si="3"/>
        <v>0.10513301322122727</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B1FE5-B58A-4DDC-86FF-ACAD3E22CBE3}">
  <dimension ref="A1"/>
  <sheetViews>
    <sheetView zoomScaleNormal="100" workbookViewId="0">
      <selection activeCell="L41" sqref="L4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0101E-C67C-431E-B91C-D24541AB1711}">
  <dimension ref="A1:N71"/>
  <sheetViews>
    <sheetView tabSelected="1" topLeftCell="A20" zoomScaleNormal="100" workbookViewId="0">
      <selection sqref="A1:N1"/>
    </sheetView>
  </sheetViews>
  <sheetFormatPr defaultRowHeight="14.5" x14ac:dyDescent="0.35"/>
  <cols>
    <col min="1" max="1" width="25.453125" customWidth="1"/>
    <col min="2" max="2" width="23.6328125" customWidth="1"/>
    <col min="3" max="3" width="16.36328125" customWidth="1"/>
    <col min="4" max="5" width="20" customWidth="1"/>
    <col min="6" max="7" width="23.6328125" customWidth="1"/>
    <col min="8" max="12" width="18.1796875" customWidth="1"/>
    <col min="13" max="13" width="16.36328125" customWidth="1"/>
    <col min="14" max="14" width="18.1796875" customWidth="1"/>
  </cols>
  <sheetData>
    <row r="1" spans="1:14" ht="45" customHeight="1" x14ac:dyDescent="0.35">
      <c r="A1" s="91" t="s">
        <v>1747</v>
      </c>
      <c r="B1" s="91"/>
      <c r="C1" s="91"/>
      <c r="D1" s="91"/>
      <c r="E1" s="91"/>
      <c r="F1" s="91"/>
      <c r="G1" s="91"/>
      <c r="H1" s="91"/>
      <c r="I1" s="91"/>
      <c r="J1" s="91"/>
      <c r="K1" s="91"/>
      <c r="L1" s="91"/>
      <c r="M1" s="91"/>
      <c r="N1" s="91"/>
    </row>
    <row r="2" spans="1:14" ht="25" customHeight="1" x14ac:dyDescent="0.35">
      <c r="A2" s="92" t="s">
        <v>1748</v>
      </c>
      <c r="B2" s="92"/>
      <c r="C2" s="92"/>
      <c r="D2" s="92"/>
      <c r="E2" s="92"/>
      <c r="F2" s="92"/>
      <c r="G2" s="92"/>
      <c r="H2" s="92"/>
      <c r="I2" s="92"/>
      <c r="J2" s="92"/>
      <c r="K2" s="92"/>
      <c r="L2" s="92"/>
      <c r="M2" s="92"/>
      <c r="N2" s="92"/>
    </row>
    <row r="3" spans="1:14" ht="5" customHeight="1" x14ac:dyDescent="0.35">
      <c r="A3" s="34"/>
      <c r="B3" s="34"/>
      <c r="C3" s="34"/>
      <c r="D3" s="34"/>
      <c r="E3" s="34"/>
      <c r="F3" s="34"/>
      <c r="G3" s="34"/>
      <c r="H3" s="34"/>
      <c r="I3" s="34"/>
      <c r="J3" s="34"/>
      <c r="K3" s="34"/>
      <c r="L3" s="34"/>
      <c r="M3" s="34"/>
      <c r="N3" s="34"/>
    </row>
    <row r="5" spans="1:14" ht="30" customHeight="1" thickBot="1" x14ac:dyDescent="0.4">
      <c r="A5" s="35" t="s">
        <v>1749</v>
      </c>
      <c r="B5" s="36"/>
      <c r="C5" s="36"/>
      <c r="D5" s="36"/>
      <c r="E5" s="36"/>
      <c r="F5" s="36"/>
      <c r="G5" s="36"/>
      <c r="H5" s="36"/>
      <c r="I5" s="36"/>
      <c r="J5" s="36"/>
      <c r="K5" s="36"/>
      <c r="L5" s="36"/>
      <c r="M5" s="36"/>
      <c r="N5" s="36"/>
    </row>
    <row r="7" spans="1:14" ht="22" customHeight="1" x14ac:dyDescent="0.35">
      <c r="B7" s="37" t="s">
        <v>1750</v>
      </c>
      <c r="D7" s="39" t="s">
        <v>1751</v>
      </c>
      <c r="F7" s="41" t="s">
        <v>1752</v>
      </c>
      <c r="H7" s="43" t="s">
        <v>1753</v>
      </c>
      <c r="J7" s="45" t="s">
        <v>1754</v>
      </c>
    </row>
    <row r="8" spans="1:14" ht="35" customHeight="1" x14ac:dyDescent="0.4">
      <c r="B8" s="38">
        <f>SUM('Dashboard Data'!Q2:Q1001)</f>
        <v>80659661.129999921</v>
      </c>
      <c r="D8" s="40">
        <f>COUNTA('Dashboard Data'!A2:A1001)</f>
        <v>1000</v>
      </c>
      <c r="F8" s="42">
        <f>B8/D8</f>
        <v>80659.66112999992</v>
      </c>
      <c r="H8" s="44">
        <f>AVERAGE('Dashboard Data'!Y2:Y1001)</f>
        <v>3.0019999999999998</v>
      </c>
      <c r="J8" s="46">
        <f>AVERAGE('Dashboard Data'!W2:W1001)</f>
        <v>5.4630000000000001</v>
      </c>
    </row>
    <row r="10" spans="1:14" ht="30" customHeight="1" thickBot="1" x14ac:dyDescent="0.4">
      <c r="A10" s="35" t="s">
        <v>1755</v>
      </c>
      <c r="B10" s="36"/>
      <c r="C10" s="36"/>
      <c r="D10" s="36"/>
      <c r="E10" s="36"/>
      <c r="F10" s="36"/>
      <c r="G10" s="36"/>
      <c r="H10" s="36"/>
      <c r="I10" s="36"/>
      <c r="J10" s="36"/>
      <c r="K10" s="36"/>
      <c r="L10" s="36"/>
      <c r="M10" s="36"/>
      <c r="N10" s="36"/>
    </row>
    <row r="12" spans="1:14" x14ac:dyDescent="0.35">
      <c r="A12" s="72" t="s">
        <v>1756</v>
      </c>
      <c r="B12" s="68" t="s">
        <v>1757</v>
      </c>
      <c r="C12" s="68" t="s">
        <v>1758</v>
      </c>
      <c r="D12" s="68" t="s">
        <v>1752</v>
      </c>
      <c r="E12" s="68" t="s">
        <v>1759</v>
      </c>
      <c r="F12" s="77" t="s">
        <v>1760</v>
      </c>
    </row>
    <row r="13" spans="1:14" x14ac:dyDescent="0.35">
      <c r="A13" s="73">
        <v>45748</v>
      </c>
      <c r="B13" s="58" cm="1">
        <f t="array" ref="B13">SUMPRODUCT(('Dashboard Data'!Q2:Q1001)*('Dashboard Data'!B2:B1001&gt;=DATE(2025,4,1))*('Dashboard Data'!B2:B1001&lt;DATE(2025,5,1)))</f>
        <v>4588151.33</v>
      </c>
      <c r="C13" s="59" cm="1">
        <f t="array" ref="C13">SUMPRODUCT(('Dashboard Data'!B2:B1001&gt;=DATE(2025,4,1))*('Dashboard Data'!B2:B1001&lt;DATE(2025,5,1)))</f>
        <v>53</v>
      </c>
      <c r="D13" s="58">
        <f>IF(C13=0,"-",B13/C13)</f>
        <v>86568.893018867922</v>
      </c>
      <c r="E13" s="60" t="s">
        <v>1762</v>
      </c>
      <c r="F13" s="78">
        <f t="shared" ref="F13:F24" si="0">B13/$B$25</f>
        <v>5.8266079559744804E-2</v>
      </c>
    </row>
    <row r="14" spans="1:14" x14ac:dyDescent="0.35">
      <c r="A14" s="74">
        <v>45778</v>
      </c>
      <c r="B14" s="61" cm="1">
        <f t="array" ref="B14">SUMPRODUCT(('Dashboard Data'!Q2:Q1001)*('Dashboard Data'!B2:B1001&gt;=DATE(2025,5,1))*('Dashboard Data'!B2:B1001&lt;DATE(2025,6,1)))</f>
        <v>6343413.3999999985</v>
      </c>
      <c r="C14" s="62" cm="1">
        <f t="array" ref="C14">SUMPRODUCT(('Dashboard Data'!B2:B1001&gt;=DATE(2025,5,1))*('Dashboard Data'!B2:B1001&lt;DATE(2025,6,1)))</f>
        <v>88</v>
      </c>
      <c r="D14" s="61">
        <f>IF(C14=0,"-",B14/C14)</f>
        <v>72084.243181818165</v>
      </c>
      <c r="E14" s="63" t="s">
        <v>1762</v>
      </c>
      <c r="F14" s="79">
        <f t="shared" si="0"/>
        <v>8.0556590936321879E-2</v>
      </c>
    </row>
    <row r="15" spans="1:14" x14ac:dyDescent="0.35">
      <c r="A15" s="75">
        <v>45809</v>
      </c>
      <c r="B15" s="58" cm="1">
        <f t="array" ref="B15">SUMPRODUCT(('Dashboard Data'!Q2:Q1001)*('Dashboard Data'!B2:B1001&gt;=DATE(2025,6,1))*('Dashboard Data'!B2:B1001&lt;DATE(2025,7,1)))</f>
        <v>5495095.5600000005</v>
      </c>
      <c r="C15" s="59" cm="1">
        <f t="array" ref="C15">SUMPRODUCT(('Dashboard Data'!B2:B1001&gt;=DATE(2025,6,1))*('Dashboard Data'!B2:B1001&lt;DATE(2025,7,1)))</f>
        <v>68</v>
      </c>
      <c r="D15" s="64"/>
      <c r="E15" s="65">
        <f t="shared" ref="E15:E24" si="1">(B15-B14)/B14</f>
        <v>-0.13373207554153702</v>
      </c>
      <c r="F15" s="78">
        <f t="shared" si="0"/>
        <v>6.9783590831856993E-2</v>
      </c>
    </row>
    <row r="16" spans="1:14" x14ac:dyDescent="0.35">
      <c r="A16" s="74">
        <v>45839</v>
      </c>
      <c r="B16" s="61" cm="1">
        <f t="array" ref="B16">SUMPRODUCT(('Dashboard Data'!Q2:Q1001)*('Dashboard Data'!B2:B1001&gt;=DATE(2025,7,1))*('Dashboard Data'!B2:B1001&lt;DATE(2025,8,1)))</f>
        <v>7245697.5800000001</v>
      </c>
      <c r="C16" s="62" cm="1">
        <f t="array" ref="C16">SUMPRODUCT(('Dashboard Data'!B2:B1001&gt;=DATE(2025,7,1))*('Dashboard Data'!B2:B1001&lt;DATE(2025,8,1)))</f>
        <v>91</v>
      </c>
      <c r="D16" s="66"/>
      <c r="E16" s="67">
        <f t="shared" si="1"/>
        <v>0.31857535522093805</v>
      </c>
      <c r="F16" s="79">
        <f t="shared" si="0"/>
        <v>9.2014923069708418E-2</v>
      </c>
    </row>
    <row r="17" spans="1:14" x14ac:dyDescent="0.35">
      <c r="A17" s="75">
        <v>45870</v>
      </c>
      <c r="B17" s="58" cm="1">
        <f t="array" ref="B17">SUMPRODUCT(('Dashboard Data'!Q2:Q1001)*('Dashboard Data'!B2:B1001&gt;=DATE(2025,8,1))*('Dashboard Data'!B2:B1001&lt;DATE(2025,9,1)))</f>
        <v>7105714.5899999989</v>
      </c>
      <c r="C17" s="59" cm="1">
        <f t="array" ref="C17">SUMPRODUCT(('Dashboard Data'!B2:B1001&gt;=DATE(2025,8,1))*('Dashboard Data'!B2:B1001&lt;DATE(2025,9,1)))</f>
        <v>99</v>
      </c>
      <c r="D17" s="64"/>
      <c r="E17" s="65">
        <f t="shared" si="1"/>
        <v>-1.9319463509820011E-2</v>
      </c>
      <c r="F17" s="78">
        <f t="shared" si="0"/>
        <v>9.0237244121104287E-2</v>
      </c>
    </row>
    <row r="18" spans="1:14" x14ac:dyDescent="0.35">
      <c r="A18" s="74">
        <v>45901</v>
      </c>
      <c r="B18" s="61" cm="1">
        <f t="array" ref="B18">SUMPRODUCT(('Dashboard Data'!Q2:Q1001)*('Dashboard Data'!B2:B1001&gt;=DATE(2025,9,1))*('Dashboard Data'!B2:B1001&lt;DATE(2025,10,1)))</f>
        <v>7191098.0500000017</v>
      </c>
      <c r="C18" s="62" cm="1">
        <f t="array" ref="C18">SUMPRODUCT(('Dashboard Data'!B2:B1001&gt;=DATE(2025,9,1))*('Dashboard Data'!B2:B1001&lt;DATE(2025,10,1)))</f>
        <v>84</v>
      </c>
      <c r="D18" s="66"/>
      <c r="E18" s="67">
        <f t="shared" si="1"/>
        <v>1.2016167961511493E-2</v>
      </c>
      <c r="F18" s="79">
        <f t="shared" si="0"/>
        <v>9.1321550002847404E-2</v>
      </c>
    </row>
    <row r="19" spans="1:14" x14ac:dyDescent="0.35">
      <c r="A19" s="75">
        <v>45931</v>
      </c>
      <c r="B19" s="58" cm="1">
        <f t="array" ref="B19">SUMPRODUCT(('Dashboard Data'!Q2:Q1001)*('Dashboard Data'!B2:B1001&gt;=DATE(2025,10,1))*('Dashboard Data'!B2:B1001&lt;DATE(2025,11,1)))</f>
        <v>6965480.6200000001</v>
      </c>
      <c r="C19" s="59" cm="1">
        <f t="array" ref="C19">SUMPRODUCT(('Dashboard Data'!B2:B1001&gt;=DATE(2025,10,1))*('Dashboard Data'!B2:B1001&lt;DATE(2025,11,1)))</f>
        <v>93</v>
      </c>
      <c r="D19" s="64"/>
      <c r="E19" s="65">
        <f t="shared" si="1"/>
        <v>-3.1374545087728502E-2</v>
      </c>
      <c r="F19" s="78">
        <f t="shared" si="0"/>
        <v>8.8456377914801806E-2</v>
      </c>
    </row>
    <row r="20" spans="1:14" x14ac:dyDescent="0.35">
      <c r="A20" s="74">
        <v>45962</v>
      </c>
      <c r="B20" s="61" cm="1">
        <f t="array" ref="B20">SUMPRODUCT(('Dashboard Data'!Q2:Q1001)*('Dashboard Data'!B2:B1001&gt;=DATE(2025,11,1))*('Dashboard Data'!B2:B1001&lt;DATE(2025,12,1)))</f>
        <v>6656273.5199999977</v>
      </c>
      <c r="C20" s="62" cm="1">
        <f t="array" ref="C20">SUMPRODUCT(('Dashboard Data'!B2:B1001&gt;=DATE(2025,11,1))*('Dashboard Data'!B2:B1001&lt;DATE(2025,12,1)))</f>
        <v>75</v>
      </c>
      <c r="D20" s="66"/>
      <c r="E20" s="67">
        <f t="shared" si="1"/>
        <v>-4.439135170546242E-2</v>
      </c>
      <c r="F20" s="79">
        <f t="shared" si="0"/>
        <v>8.4529679732194551E-2</v>
      </c>
    </row>
    <row r="21" spans="1:14" x14ac:dyDescent="0.35">
      <c r="A21" s="75">
        <v>45992</v>
      </c>
      <c r="B21" s="58" cm="1">
        <f t="array" ref="B21">SUMPRODUCT(('Dashboard Data'!Q2:Q1001)*('Dashboard Data'!B2:B1001&gt;=DATE(2025,12,1))*('Dashboard Data'!B2:B1001&lt;DATE(2026,1,1)))</f>
        <v>8431313.3100000024</v>
      </c>
      <c r="C21" s="59" cm="1">
        <f t="array" ref="C21">SUMPRODUCT(('Dashboard Data'!B2:B1001&gt;=DATE(2025,12,1))*('Dashboard Data'!B2:B1001&lt;DATE(2026,1,1)))</f>
        <v>96</v>
      </c>
      <c r="D21" s="64"/>
      <c r="E21" s="65">
        <f t="shared" si="1"/>
        <v>0.26667170221694936</v>
      </c>
      <c r="F21" s="78">
        <f t="shared" si="0"/>
        <v>0.10707135331423243</v>
      </c>
    </row>
    <row r="22" spans="1:14" x14ac:dyDescent="0.35">
      <c r="A22" s="74">
        <v>46023</v>
      </c>
      <c r="B22" s="61" cm="1">
        <f t="array" ref="B22">SUMPRODUCT(('Dashboard Data'!Q2:Q1001)*('Dashboard Data'!B2:B1001&gt;=DATE(2026,1,1))*('Dashboard Data'!B2:B1001&lt;DATE(2026,2,1)))</f>
        <v>6908071.5400000019</v>
      </c>
      <c r="C22" s="62" cm="1">
        <f t="array" ref="C22">SUMPRODUCT(('Dashboard Data'!B2:B1001&gt;=DATE(2026,1,1))*('Dashboard Data'!B2:B1001&lt;DATE(2026,2,1)))</f>
        <v>78</v>
      </c>
      <c r="D22" s="66"/>
      <c r="E22" s="67">
        <f t="shared" si="1"/>
        <v>-0.18066482812272577</v>
      </c>
      <c r="F22" s="79">
        <f t="shared" si="0"/>
        <v>8.7727325670848982E-2</v>
      </c>
    </row>
    <row r="23" spans="1:14" x14ac:dyDescent="0.35">
      <c r="A23" s="75">
        <v>46054</v>
      </c>
      <c r="B23" s="58" cm="1">
        <f t="array" ref="B23">SUMPRODUCT(('Dashboard Data'!Q2:Q1001)*('Dashboard Data'!B2:B1001&gt;=DATE(2026,2,1))*('Dashboard Data'!B2:B1001&lt;DATE(2026,3,1)))</f>
        <v>5033349.53</v>
      </c>
      <c r="C23" s="59" cm="1">
        <f t="array" ref="C23">SUMPRODUCT(('Dashboard Data'!B2:B1001&gt;=DATE(2026,2,1))*('Dashboard Data'!B2:B1001&lt;DATE(2026,3,1)))</f>
        <v>65</v>
      </c>
      <c r="D23" s="64"/>
      <c r="E23" s="65">
        <f t="shared" si="1"/>
        <v>-0.27138138323333016</v>
      </c>
      <c r="F23" s="78">
        <f t="shared" si="0"/>
        <v>6.3919762682933159E-2</v>
      </c>
    </row>
    <row r="24" spans="1:14" x14ac:dyDescent="0.35">
      <c r="A24" s="74">
        <v>46082</v>
      </c>
      <c r="B24" s="61" cm="1">
        <f t="array" ref="B24">SUMPRODUCT(('Dashboard Data'!Q2:Q1001)*('Dashboard Data'!B2:B1001&gt;=DATE(2026,3,1))*('Dashboard Data'!B2:B1001&lt;DATE(2026,4,1)))</f>
        <v>6781150.3799999999</v>
      </c>
      <c r="C24" s="62" cm="1">
        <f t="array" ref="C24">SUMPRODUCT(('Dashboard Data'!B2:B1001&gt;=DATE(2026,3,1))*('Dashboard Data'!B2:B1001&lt;DATE(2026,4,1)))</f>
        <v>86</v>
      </c>
      <c r="D24" s="66"/>
      <c r="E24" s="67">
        <f t="shared" si="1"/>
        <v>0.34724408459668399</v>
      </c>
      <c r="F24" s="79">
        <f t="shared" si="0"/>
        <v>8.6115522163405553E-2</v>
      </c>
    </row>
    <row r="25" spans="1:14" x14ac:dyDescent="0.35">
      <c r="A25" s="76" t="s">
        <v>1761</v>
      </c>
      <c r="B25" s="69">
        <f>SUM(B13:B24)</f>
        <v>78744809.409999982</v>
      </c>
      <c r="C25" s="70">
        <f>SUM(C13:C24)</f>
        <v>976</v>
      </c>
      <c r="D25" s="71"/>
      <c r="E25" s="71"/>
      <c r="F25" s="80"/>
    </row>
    <row r="26" spans="1:14" x14ac:dyDescent="0.35">
      <c r="D26" s="50" t="str">
        <f>IF(C26=0,"-",B26/C26)</f>
        <v>-</v>
      </c>
      <c r="E26" s="48" t="s">
        <v>1762</v>
      </c>
      <c r="F26" s="52">
        <f>SUM(F14:F25)</f>
        <v>0.9417339204402555</v>
      </c>
    </row>
    <row r="27" spans="1:14" ht="30" customHeight="1" thickBot="1" x14ac:dyDescent="0.4">
      <c r="A27" s="35" t="s">
        <v>1763</v>
      </c>
      <c r="B27" s="36"/>
      <c r="C27" s="36"/>
      <c r="D27" s="36"/>
      <c r="E27" s="36"/>
      <c r="F27" s="36"/>
      <c r="G27" s="36"/>
      <c r="H27" s="36"/>
      <c r="I27" s="36"/>
      <c r="J27" s="36"/>
      <c r="K27" s="36"/>
      <c r="L27" s="36"/>
      <c r="M27" s="36"/>
      <c r="N27" s="36"/>
    </row>
    <row r="29" spans="1:14" x14ac:dyDescent="0.35">
      <c r="A29" s="72" t="s">
        <v>7</v>
      </c>
      <c r="B29" s="68" t="s">
        <v>1757</v>
      </c>
      <c r="C29" s="68" t="s">
        <v>1758</v>
      </c>
      <c r="D29" s="77" t="s">
        <v>1764</v>
      </c>
      <c r="F29" s="72" t="s">
        <v>6</v>
      </c>
      <c r="G29" s="68" t="s">
        <v>1757</v>
      </c>
      <c r="H29" s="68" t="s">
        <v>1758</v>
      </c>
      <c r="I29" s="77" t="s">
        <v>1764</v>
      </c>
    </row>
    <row r="30" spans="1:14" x14ac:dyDescent="0.35">
      <c r="A30" s="81" t="s">
        <v>31</v>
      </c>
      <c r="B30" s="58">
        <f>SUMIFS('Dashboard Data'!Q2:Q1001,'Dashboard Data'!H2:H1001,"Electronics")</f>
        <v>56938115.930000015</v>
      </c>
      <c r="C30" s="59">
        <f>COUNTIFS('Dashboard Data'!H2:H1001,"Electronics")</f>
        <v>700</v>
      </c>
      <c r="D30" s="78">
        <f>B30/$B$33</f>
        <v>0.70590571708740824</v>
      </c>
      <c r="F30" s="81" t="s">
        <v>44</v>
      </c>
      <c r="G30" s="58">
        <f>SUMIFS('Dashboard Data'!Q2:Q1001,'Dashboard Data'!G2:G1001,F30)</f>
        <v>10282369.440000003</v>
      </c>
      <c r="H30" s="59">
        <f>COUNTIFS('Dashboard Data'!G2:G1001,F30)</f>
        <v>109</v>
      </c>
      <c r="I30" s="78">
        <f t="shared" ref="I30:I39" si="2">G30/$G$40</f>
        <v>0.12747846068219654</v>
      </c>
    </row>
    <row r="31" spans="1:14" x14ac:dyDescent="0.35">
      <c r="A31" s="82" t="s">
        <v>52</v>
      </c>
      <c r="B31" s="61">
        <f>SUMIFS('Dashboard Data'!Q2:Q1001,'Dashboard Data'!H2:H1001,"Fashion")</f>
        <v>16804487.890000004</v>
      </c>
      <c r="C31" s="62">
        <f>COUNTIFS('Dashboard Data'!H2:H1001,"Fashion")</f>
        <v>215</v>
      </c>
      <c r="D31" s="79">
        <f>B31/$B$33</f>
        <v>0.20833819104342671</v>
      </c>
      <c r="F31" s="82" t="s">
        <v>30</v>
      </c>
      <c r="G31" s="61">
        <f>SUMIFS('Dashboard Data'!Q2:Q1001,'Dashboard Data'!G2:G1001,F31)</f>
        <v>9465190.9499999993</v>
      </c>
      <c r="H31" s="62">
        <f>COUNTIFS('Dashboard Data'!G2:G1001,F31)</f>
        <v>109</v>
      </c>
      <c r="I31" s="79">
        <f t="shared" si="2"/>
        <v>0.11734726897432476</v>
      </c>
      <c r="J31" s="47" t="s">
        <v>1764</v>
      </c>
    </row>
    <row r="32" spans="1:14" x14ac:dyDescent="0.35">
      <c r="A32" s="81" t="s">
        <v>68</v>
      </c>
      <c r="B32" s="58">
        <f>SUMIFS('Dashboard Data'!Q2:Q1001,'Dashboard Data'!H2:H1001,"Accessories")</f>
        <v>6917057.3099999968</v>
      </c>
      <c r="C32" s="59">
        <f>COUNTIFS('Dashboard Data'!H2:H1001,"Accessories")</f>
        <v>85</v>
      </c>
      <c r="D32" s="78">
        <f>B32/$B$33</f>
        <v>8.5756091869164969E-2</v>
      </c>
      <c r="F32" s="81" t="s">
        <v>99</v>
      </c>
      <c r="G32" s="58">
        <f>SUMIFS('Dashboard Data'!Q2:Q1001,'Dashboard Data'!G2:G1001,F32)</f>
        <v>8479993.2199999951</v>
      </c>
      <c r="H32" s="59">
        <f>COUNTIFS('Dashboard Data'!G2:G1001,F32)</f>
        <v>101</v>
      </c>
      <c r="I32" s="78">
        <f t="shared" si="2"/>
        <v>0.10513301322122717</v>
      </c>
      <c r="J32" s="51">
        <f>H32/$G$40</f>
        <v>1.252174861449235E-6</v>
      </c>
    </row>
    <row r="33" spans="1:14" x14ac:dyDescent="0.35">
      <c r="A33" s="76" t="s">
        <v>1761</v>
      </c>
      <c r="B33" s="69">
        <f>SUM(B30:B32)</f>
        <v>80659661.130000025</v>
      </c>
      <c r="C33" s="70">
        <f>SUM(C30:C32)</f>
        <v>1000</v>
      </c>
      <c r="D33" s="83">
        <f>SUM(D30:D32)</f>
        <v>0.99999999999999989</v>
      </c>
      <c r="F33" s="82" t="s">
        <v>51</v>
      </c>
      <c r="G33" s="61">
        <f>SUMIFS('Dashboard Data'!Q2:Q1001,'Dashboard Data'!G2:G1001,F33)</f>
        <v>8324494.6699999981</v>
      </c>
      <c r="H33" s="62">
        <f>COUNTIFS('Dashboard Data'!G2:G1001,F33)</f>
        <v>114</v>
      </c>
      <c r="I33" s="79">
        <f t="shared" si="2"/>
        <v>0.10320517782219943</v>
      </c>
    </row>
    <row r="34" spans="1:14" x14ac:dyDescent="0.35">
      <c r="F34" s="81" t="s">
        <v>139</v>
      </c>
      <c r="G34" s="58">
        <f>SUMIFS('Dashboard Data'!Q2:Q1001,'Dashboard Data'!G2:G1001,F34)</f>
        <v>8081798.0299999993</v>
      </c>
      <c r="H34" s="59">
        <f>COUNTIFS('Dashboard Data'!G2:G1001,F34)</f>
        <v>101</v>
      </c>
      <c r="I34" s="78">
        <f t="shared" si="2"/>
        <v>0.10019628047995989</v>
      </c>
    </row>
    <row r="35" spans="1:14" x14ac:dyDescent="0.35">
      <c r="F35" s="82" t="s">
        <v>74</v>
      </c>
      <c r="G35" s="61">
        <f>SUMIFS('Dashboard Data'!Q2:Q1001,'Dashboard Data'!G2:G1001,F35)</f>
        <v>7460016.0599999996</v>
      </c>
      <c r="H35" s="62">
        <f>COUNTIFS('Dashboard Data'!G2:G1001,F35)</f>
        <v>101</v>
      </c>
      <c r="I35" s="79">
        <f t="shared" si="2"/>
        <v>9.248757006276799E-2</v>
      </c>
    </row>
    <row r="36" spans="1:14" x14ac:dyDescent="0.35">
      <c r="F36" s="81" t="s">
        <v>90</v>
      </c>
      <c r="G36" s="58">
        <f>SUMIFS('Dashboard Data'!Q2:Q1001,'Dashboard Data'!G2:G1001,F36)</f>
        <v>7249247.120000002</v>
      </c>
      <c r="H36" s="59">
        <f>COUNTIFS('Dashboard Data'!G2:G1001,F36)</f>
        <v>105</v>
      </c>
      <c r="I36" s="78">
        <f t="shared" si="2"/>
        <v>8.9874505030666019E-2</v>
      </c>
    </row>
    <row r="37" spans="1:14" x14ac:dyDescent="0.35">
      <c r="F37" s="82" t="s">
        <v>94</v>
      </c>
      <c r="G37" s="61">
        <f>SUMIFS('Dashboard Data'!Q2:Q1001,'Dashboard Data'!G2:G1001,F37)</f>
        <v>7200893.160000002</v>
      </c>
      <c r="H37" s="62">
        <f>COUNTIFS('Dashboard Data'!G2:G1001,F37)</f>
        <v>85</v>
      </c>
      <c r="I37" s="79">
        <f t="shared" si="2"/>
        <v>8.927502371221531E-2</v>
      </c>
    </row>
    <row r="38" spans="1:14" x14ac:dyDescent="0.35">
      <c r="F38" s="81" t="s">
        <v>134</v>
      </c>
      <c r="G38" s="58">
        <f>SUMIFS('Dashboard Data'!Q2:Q1001,'Dashboard Data'!G2:G1001,F38)</f>
        <v>7198601.1700000027</v>
      </c>
      <c r="H38" s="59">
        <f>COUNTIFS('Dashboard Data'!G2:G1001,F38)</f>
        <v>90</v>
      </c>
      <c r="I38" s="78">
        <f t="shared" si="2"/>
        <v>8.9246608145277753E-2</v>
      </c>
    </row>
    <row r="39" spans="1:14" x14ac:dyDescent="0.35">
      <c r="F39" s="82" t="s">
        <v>67</v>
      </c>
      <c r="G39" s="61">
        <f>SUMIFS('Dashboard Data'!Q2:Q1001,'Dashboard Data'!G2:G1001,F39)</f>
        <v>6917057.3099999968</v>
      </c>
      <c r="H39" s="62">
        <f>COUNTIFS('Dashboard Data'!G2:G1001,F39)</f>
        <v>85</v>
      </c>
      <c r="I39" s="79">
        <f t="shared" si="2"/>
        <v>8.5756091869164983E-2</v>
      </c>
    </row>
    <row r="40" spans="1:14" x14ac:dyDescent="0.35">
      <c r="F40" s="76" t="s">
        <v>1761</v>
      </c>
      <c r="G40" s="69">
        <f>SUM(G30:G39)</f>
        <v>80659661.13000001</v>
      </c>
      <c r="H40" s="70">
        <f>SUM(H30:H39)</f>
        <v>1000</v>
      </c>
      <c r="I40" s="83">
        <f>SUM(I30:I39)</f>
        <v>0.99999999999999978</v>
      </c>
    </row>
    <row r="41" spans="1:14" x14ac:dyDescent="0.35">
      <c r="G41" s="49" t="s">
        <v>67</v>
      </c>
    </row>
    <row r="42" spans="1:14" ht="30" customHeight="1" thickBot="1" x14ac:dyDescent="0.4">
      <c r="A42" s="35" t="s">
        <v>1765</v>
      </c>
      <c r="B42" s="36"/>
      <c r="C42" s="36"/>
      <c r="D42" s="36"/>
      <c r="E42" s="36"/>
      <c r="F42" s="36"/>
      <c r="G42" s="53" t="s">
        <v>1761</v>
      </c>
      <c r="H42" s="54">
        <f>SUM(H32:H41)</f>
        <v>1782</v>
      </c>
      <c r="I42" s="55">
        <f>SUM(I32:I41)</f>
        <v>1.7551742703434783</v>
      </c>
      <c r="J42" s="56">
        <f>SUM(J32:J41)</f>
        <v>1.252174861449235E-6</v>
      </c>
      <c r="K42" s="36"/>
      <c r="L42" s="36"/>
      <c r="M42" s="36"/>
      <c r="N42" s="36"/>
    </row>
    <row r="44" spans="1:14" x14ac:dyDescent="0.35">
      <c r="A44" s="72" t="s">
        <v>21</v>
      </c>
      <c r="B44" s="68" t="s">
        <v>1757</v>
      </c>
      <c r="C44" s="68" t="s">
        <v>1758</v>
      </c>
      <c r="D44" s="68" t="s">
        <v>1764</v>
      </c>
      <c r="E44" s="77" t="s">
        <v>1754</v>
      </c>
      <c r="G44" s="72" t="s">
        <v>20</v>
      </c>
      <c r="H44" s="68" t="s">
        <v>1757</v>
      </c>
      <c r="I44" s="68" t="s">
        <v>1758</v>
      </c>
      <c r="J44" s="77" t="s">
        <v>1764</v>
      </c>
    </row>
    <row r="45" spans="1:14" x14ac:dyDescent="0.35">
      <c r="A45" s="82" t="s">
        <v>37</v>
      </c>
      <c r="B45" s="61">
        <f>SUMIFS('Dashboard Data'!Q2:Q1001,'Dashboard Data'!V2:V1001,"West")</f>
        <v>22479226.129999995</v>
      </c>
      <c r="C45" s="62">
        <f>COUNTIFS('Dashboard Data'!V2:V1001,"West")</f>
        <v>266</v>
      </c>
      <c r="D45" s="67">
        <f>B45/$B$48</f>
        <v>0.27869229569127496</v>
      </c>
      <c r="E45" s="85">
        <f>AVERAGEIFS('Dashboard Data'!W2:W1001,'Dashboard Data'!V2:V1001,"West")</f>
        <v>5.1879699248120303</v>
      </c>
      <c r="G45" s="82" t="s">
        <v>36</v>
      </c>
      <c r="H45" s="61">
        <f>SUMIFS('Dashboard Data'!Q2:Q1001,'Dashboard Data'!U2:U1001,G45)</f>
        <v>22479226.129999995</v>
      </c>
      <c r="I45" s="62">
        <f>COUNTIFS('Dashboard Data'!U2:U1001,G45)</f>
        <v>266</v>
      </c>
      <c r="J45" s="79">
        <f t="shared" ref="J45:J50" si="3">H45/SUM($H$45:$H$50)</f>
        <v>0.27869229569127496</v>
      </c>
    </row>
    <row r="46" spans="1:14" x14ac:dyDescent="0.35">
      <c r="A46" s="82" t="s">
        <v>57</v>
      </c>
      <c r="B46" s="61">
        <f>SUMIFS('Dashboard Data'!Q2:Q1001,'Dashboard Data'!V2:V1001,"North")</f>
        <v>48487070.250000007</v>
      </c>
      <c r="C46" s="62">
        <f>COUNTIFS('Dashboard Data'!V2:V1001,"North")</f>
        <v>611</v>
      </c>
      <c r="D46" s="67">
        <f>B46/$B$48</f>
        <v>0.6011315888353771</v>
      </c>
      <c r="E46" s="85">
        <f>AVERAGEIFS('Dashboard Data'!W2:W1001,'Dashboard Data'!V2:V1001,"North")</f>
        <v>5.543371522094926</v>
      </c>
      <c r="G46" s="82" t="s">
        <v>56</v>
      </c>
      <c r="H46" s="61">
        <f>SUMIFS('Dashboard Data'!Q2:Q1001,'Dashboard Data'!U2:U1001,G46)</f>
        <v>18728487.509999994</v>
      </c>
      <c r="I46" s="62">
        <f>COUNTIFS('Dashboard Data'!U2:U1001,G46)</f>
        <v>239</v>
      </c>
      <c r="J46" s="79">
        <f t="shared" si="3"/>
        <v>0.23219149755433638</v>
      </c>
    </row>
    <row r="47" spans="1:14" x14ac:dyDescent="0.35">
      <c r="A47" s="82" t="s">
        <v>86</v>
      </c>
      <c r="B47" s="61">
        <f>SUMIFS('Dashboard Data'!Q2:Q1001,'Dashboard Data'!V2:V1001,"South")</f>
        <v>9693364.7499999981</v>
      </c>
      <c r="C47" s="62">
        <f>COUNTIFS('Dashboard Data'!V2:V1001,"South")</f>
        <v>123</v>
      </c>
      <c r="D47" s="67">
        <f>B47/$B$48</f>
        <v>0.120176115473348</v>
      </c>
      <c r="E47" s="85">
        <f>AVERAGEIFS('Dashboard Data'!W2:W1001,'Dashboard Data'!V2:V1001,"South")</f>
        <v>5.6585365853658534</v>
      </c>
      <c r="G47" s="82" t="s">
        <v>103</v>
      </c>
      <c r="H47" s="61">
        <f>SUMIFS('Dashboard Data'!Q2:Q1001,'Dashboard Data'!U2:U1001,G47)</f>
        <v>10903516.760000009</v>
      </c>
      <c r="I47" s="62">
        <f>COUNTIFS('Dashboard Data'!U2:U1001,G47)</f>
        <v>133</v>
      </c>
      <c r="J47" s="79">
        <f t="shared" si="3"/>
        <v>0.13517930285408342</v>
      </c>
    </row>
    <row r="48" spans="1:14" x14ac:dyDescent="0.35">
      <c r="A48" s="76" t="s">
        <v>1761</v>
      </c>
      <c r="B48" s="69">
        <f>SUM(B45:B47)</f>
        <v>80659661.129999995</v>
      </c>
      <c r="C48" s="70">
        <f>SUM(C45:C47)</f>
        <v>1000</v>
      </c>
      <c r="D48" s="84">
        <f>SUM(D45:D47)</f>
        <v>1</v>
      </c>
      <c r="E48" s="86">
        <f>AVERAGE(E45:E47)</f>
        <v>5.4632926774242705</v>
      </c>
      <c r="G48" s="82" t="s">
        <v>96</v>
      </c>
      <c r="H48" s="61">
        <f>SUMIFS('Dashboard Data'!Q2:Q1001,'Dashboard Data'!U2:U1001,G48)</f>
        <v>10075712.010000004</v>
      </c>
      <c r="I48" s="62">
        <f>COUNTIFS('Dashboard Data'!U2:U1001,G48)</f>
        <v>124</v>
      </c>
      <c r="J48" s="79">
        <f t="shared" si="3"/>
        <v>0.12491636920914999</v>
      </c>
    </row>
    <row r="49" spans="1:14" x14ac:dyDescent="0.35">
      <c r="G49" s="82" t="s">
        <v>85</v>
      </c>
      <c r="H49" s="61">
        <f>SUMIFS('Dashboard Data'!Q2:Q1001,'Dashboard Data'!U2:U1001,G49)</f>
        <v>9693364.7499999981</v>
      </c>
      <c r="I49" s="62">
        <f>COUNTIFS('Dashboard Data'!U2:U1001,G49)</f>
        <v>123</v>
      </c>
      <c r="J49" s="79">
        <f t="shared" si="3"/>
        <v>0.120176115473348</v>
      </c>
    </row>
    <row r="50" spans="1:14" x14ac:dyDescent="0.35">
      <c r="G50" s="89" t="s">
        <v>77</v>
      </c>
      <c r="H50" s="87">
        <f>SUMIFS('Dashboard Data'!Q2:Q1001,'Dashboard Data'!U2:U1001,G50)</f>
        <v>8779353.9700000007</v>
      </c>
      <c r="I50" s="88">
        <f>COUNTIFS('Dashboard Data'!U2:U1001,G50)</f>
        <v>115</v>
      </c>
      <c r="J50" s="90">
        <f t="shared" si="3"/>
        <v>0.10884441921780735</v>
      </c>
    </row>
    <row r="52" spans="1:14" ht="30" customHeight="1" thickBot="1" x14ac:dyDescent="0.4">
      <c r="A52" s="35" t="s">
        <v>1766</v>
      </c>
      <c r="B52" s="36"/>
      <c r="C52" s="36"/>
      <c r="D52" s="36"/>
      <c r="E52" s="36"/>
      <c r="F52" s="36"/>
      <c r="G52" s="36"/>
      <c r="H52" s="36"/>
      <c r="I52" s="36"/>
      <c r="J52" s="36"/>
      <c r="K52" s="36"/>
      <c r="L52" s="36"/>
      <c r="M52" s="36"/>
      <c r="N52" s="36"/>
    </row>
    <row r="54" spans="1:14" x14ac:dyDescent="0.35">
      <c r="A54" s="72" t="s">
        <v>1767</v>
      </c>
      <c r="B54" s="68" t="s">
        <v>1757</v>
      </c>
      <c r="C54" s="68" t="s">
        <v>1758</v>
      </c>
      <c r="D54" s="77" t="s">
        <v>1764</v>
      </c>
      <c r="F54" s="72" t="s">
        <v>1768</v>
      </c>
      <c r="G54" s="68" t="s">
        <v>1757</v>
      </c>
      <c r="H54" s="68" t="s">
        <v>1758</v>
      </c>
      <c r="I54" s="77" t="s">
        <v>1764</v>
      </c>
      <c r="K54" s="72" t="s">
        <v>4</v>
      </c>
      <c r="L54" s="68" t="s">
        <v>1757</v>
      </c>
      <c r="M54" s="68" t="s">
        <v>1758</v>
      </c>
      <c r="N54" s="77" t="s">
        <v>1764</v>
      </c>
    </row>
    <row r="55" spans="1:14" x14ac:dyDescent="0.35">
      <c r="A55" s="82" t="s">
        <v>54</v>
      </c>
      <c r="B55" s="61">
        <f>SUMIFS('Dashboard Data'!Q2:Q1001,'Dashboard Data'!R2:R1001,"UPI")</f>
        <v>21400744.749999996</v>
      </c>
      <c r="C55" s="62">
        <f>COUNTIFS('Dashboard Data'!R2:R1001,"UPI")</f>
        <v>264</v>
      </c>
      <c r="D55" s="79">
        <f>B55/$B$59</f>
        <v>0.26532153061625435</v>
      </c>
      <c r="F55" s="82" t="s">
        <v>63</v>
      </c>
      <c r="G55" s="61">
        <f>SUMIFS('Dashboard Data'!Q2:Q1001,'Dashboard Data'!S2:S1001,"Mobile App")</f>
        <v>41023498.219999991</v>
      </c>
      <c r="H55" s="62">
        <f>COUNTIFS('Dashboard Data'!S2:S1001,"Mobile App")</f>
        <v>508</v>
      </c>
      <c r="I55" s="79">
        <f>G55/$G$57</f>
        <v>0.50859993267120218</v>
      </c>
      <c r="K55" s="82" t="s">
        <v>43</v>
      </c>
      <c r="L55" s="61">
        <f>SUMIFS('Dashboard Data'!Q2:Q1001,'Dashboard Data'!E2:E1001,"Male")</f>
        <v>41264117.980000041</v>
      </c>
      <c r="M55" s="62">
        <f>COUNTIFS('Dashboard Data'!E2:E1001,"Male")</f>
        <v>517</v>
      </c>
      <c r="N55" s="79">
        <f>L55/$L$57</f>
        <v>0.51158308133100416</v>
      </c>
    </row>
    <row r="56" spans="1:14" x14ac:dyDescent="0.35">
      <c r="A56" s="82" t="s">
        <v>33</v>
      </c>
      <c r="B56" s="61">
        <f>SUMIFS('Dashboard Data'!Q2:Q1001,'Dashboard Data'!R2:R1001,"Net Banking")</f>
        <v>20649726.420000017</v>
      </c>
      <c r="C56" s="62">
        <f>COUNTIFS('Dashboard Data'!R2:R1001,"Net Banking")</f>
        <v>265</v>
      </c>
      <c r="D56" s="79">
        <f>B56/$B$59</f>
        <v>0.25601057741513</v>
      </c>
      <c r="F56" s="82" t="s">
        <v>34</v>
      </c>
      <c r="G56" s="61">
        <f>SUMIFS('Dashboard Data'!Q2:Q1001,'Dashboard Data'!S2:S1001,"Website")</f>
        <v>39636162.910000019</v>
      </c>
      <c r="H56" s="62">
        <f>COUNTIFS('Dashboard Data'!S2:S1001,"Website")</f>
        <v>492</v>
      </c>
      <c r="I56" s="79">
        <f>G56/$G$57</f>
        <v>0.49140006732879776</v>
      </c>
      <c r="K56" s="82" t="s">
        <v>29</v>
      </c>
      <c r="L56" s="61">
        <f>SUMIFS('Dashboard Data'!Q2:Q1001,'Dashboard Data'!E2:E1001,"Female")</f>
        <v>39395543.149999984</v>
      </c>
      <c r="M56" s="62">
        <f>COUNTIFS('Dashboard Data'!E2:E1001,"Female")</f>
        <v>483</v>
      </c>
      <c r="N56" s="79">
        <f>L56/$L$57</f>
        <v>0.48841691866899578</v>
      </c>
    </row>
    <row r="57" spans="1:14" x14ac:dyDescent="0.35">
      <c r="A57" s="82" t="s">
        <v>45</v>
      </c>
      <c r="B57" s="61">
        <f>SUMIFS('Dashboard Data'!Q2:Q1001,'Dashboard Data'!R2:R1001,"Cash on Delivery")</f>
        <v>19666864.139999986</v>
      </c>
      <c r="C57" s="62">
        <f>COUNTIFS('Dashboard Data'!R2:R1001,"Cash on Delivery")</f>
        <v>226</v>
      </c>
      <c r="D57" s="79">
        <f>B57/$B$59</f>
        <v>0.24382527603609319</v>
      </c>
      <c r="F57" s="76" t="s">
        <v>1761</v>
      </c>
      <c r="G57" s="69">
        <f>SUM(G55:G56)</f>
        <v>80659661.13000001</v>
      </c>
      <c r="H57" s="70">
        <f>SUM(H55:H56)</f>
        <v>1000</v>
      </c>
      <c r="I57" s="83">
        <f>SUM(I55:I56)</f>
        <v>1</v>
      </c>
      <c r="K57" s="76" t="s">
        <v>1761</v>
      </c>
      <c r="L57" s="69">
        <f>SUM(L55:L56)</f>
        <v>80659661.130000025</v>
      </c>
      <c r="M57" s="70">
        <f>SUM(M55:M56)</f>
        <v>1000</v>
      </c>
      <c r="N57" s="83">
        <f>SUM(N55:N56)</f>
        <v>1</v>
      </c>
    </row>
    <row r="58" spans="1:14" x14ac:dyDescent="0.35">
      <c r="A58" s="82" t="s">
        <v>83</v>
      </c>
      <c r="B58" s="61">
        <f>SUMIFS('Dashboard Data'!Q2:Q1001,'Dashboard Data'!R2:R1001,"Card")</f>
        <v>18942325.819999993</v>
      </c>
      <c r="C58" s="62">
        <f>COUNTIFS('Dashboard Data'!R2:R1001,"Card")</f>
        <v>245</v>
      </c>
      <c r="D58" s="79">
        <f>B58/$B$59</f>
        <v>0.23484261593252237</v>
      </c>
    </row>
    <row r="59" spans="1:14" x14ac:dyDescent="0.35">
      <c r="A59" s="76" t="s">
        <v>1761</v>
      </c>
      <c r="B59" s="69">
        <f>SUM(B55:B58)</f>
        <v>80659661.129999995</v>
      </c>
      <c r="C59" s="70">
        <f>SUM(C55:C58)</f>
        <v>1000</v>
      </c>
      <c r="D59" s="83">
        <f>SUM(D55:D58)</f>
        <v>1</v>
      </c>
    </row>
    <row r="61" spans="1:14" ht="30" customHeight="1" thickBot="1" x14ac:dyDescent="0.4">
      <c r="A61" s="57" t="s">
        <v>1769</v>
      </c>
      <c r="B61" s="36"/>
      <c r="C61" s="36"/>
      <c r="D61" s="36"/>
      <c r="E61" s="36"/>
      <c r="F61" s="36"/>
      <c r="G61" s="36"/>
      <c r="H61" s="36"/>
      <c r="I61" s="36"/>
      <c r="J61" s="36"/>
      <c r="K61" s="36"/>
      <c r="L61" s="36"/>
      <c r="M61" s="36"/>
      <c r="N61" s="36"/>
    </row>
    <row r="63" spans="1:14" x14ac:dyDescent="0.35">
      <c r="A63" s="72" t="s">
        <v>1770</v>
      </c>
      <c r="B63" s="68" t="s">
        <v>1758</v>
      </c>
      <c r="C63" s="68" t="s">
        <v>1757</v>
      </c>
      <c r="D63" s="77" t="s">
        <v>1771</v>
      </c>
      <c r="F63" s="72" t="s">
        <v>1772</v>
      </c>
      <c r="G63" s="68" t="s">
        <v>1758</v>
      </c>
      <c r="H63" s="77" t="s">
        <v>1771</v>
      </c>
      <c r="J63" s="72" t="s">
        <v>24</v>
      </c>
      <c r="K63" s="68" t="s">
        <v>1758</v>
      </c>
      <c r="L63" s="77" t="s">
        <v>1771</v>
      </c>
    </row>
    <row r="64" spans="1:14" x14ac:dyDescent="0.35">
      <c r="A64" s="82" t="s">
        <v>39</v>
      </c>
      <c r="B64" s="62">
        <f>COUNTIFS('Dashboard Data'!Z2:Z1001,"Delivered")</f>
        <v>234</v>
      </c>
      <c r="C64" s="61">
        <f>SUMIFS('Dashboard Data'!Q2:Q1001,'Dashboard Data'!Z2:Z1001,"Delivered")</f>
        <v>17946857.670000002</v>
      </c>
      <c r="D64" s="79">
        <f>B64/$B$68</f>
        <v>0.23400000000000001</v>
      </c>
      <c r="F64" s="82" t="s">
        <v>38</v>
      </c>
      <c r="G64" s="62">
        <f>COUNTIFS('Dashboard Data'!X2:X1001,"No Return")</f>
        <v>502</v>
      </c>
      <c r="H64" s="79">
        <f>G64/$G$66</f>
        <v>0.502</v>
      </c>
      <c r="J64" s="82" t="s">
        <v>1773</v>
      </c>
      <c r="K64" s="62">
        <f>COUNTIFS('Dashboard Data'!Y2:Y1001,1)</f>
        <v>188</v>
      </c>
      <c r="L64" s="79">
        <f>K64/$K$69</f>
        <v>0.188</v>
      </c>
    </row>
    <row r="65" spans="1:14" x14ac:dyDescent="0.35">
      <c r="A65" s="82" t="s">
        <v>47</v>
      </c>
      <c r="B65" s="62">
        <f>COUNTIFS('Dashboard Data'!Z2:Z1001,"Returned")</f>
        <v>250</v>
      </c>
      <c r="C65" s="61">
        <f>SUMIFS('Dashboard Data'!Q2:Q1001,'Dashboard Data'!Z2:Z1001,"Returned")</f>
        <v>21891778.799999997</v>
      </c>
      <c r="D65" s="79">
        <f>B65/$B$68</f>
        <v>0.25</v>
      </c>
      <c r="F65" s="82" t="s">
        <v>47</v>
      </c>
      <c r="G65" s="62">
        <f>COUNTIFS('Dashboard Data'!X2:X1001,"Returned")</f>
        <v>498</v>
      </c>
      <c r="H65" s="79">
        <f>G65/$G$66</f>
        <v>0.498</v>
      </c>
      <c r="J65" s="82" t="s">
        <v>1774</v>
      </c>
      <c r="K65" s="62">
        <f>COUNTIFS('Dashboard Data'!Y2:Y1001,2)</f>
        <v>219</v>
      </c>
      <c r="L65" s="79">
        <f>K65/$K$69</f>
        <v>0.219</v>
      </c>
    </row>
    <row r="66" spans="1:14" x14ac:dyDescent="0.35">
      <c r="A66" s="82" t="s">
        <v>58</v>
      </c>
      <c r="B66" s="62">
        <f>COUNTIFS('Dashboard Data'!Z2:Z1001,"Cancelled")</f>
        <v>246</v>
      </c>
      <c r="C66" s="61">
        <f>SUMIFS('Dashboard Data'!Q2:Q1001,'Dashboard Data'!Z2:Z1001,"Cancelled")</f>
        <v>19253307.770000014</v>
      </c>
      <c r="D66" s="79">
        <f>B66/$B$68</f>
        <v>0.246</v>
      </c>
      <c r="F66" s="76" t="s">
        <v>1761</v>
      </c>
      <c r="G66" s="70">
        <f>SUM(G64:G65)</f>
        <v>1000</v>
      </c>
      <c r="H66" s="83">
        <f>SUM(H64:H65)</f>
        <v>1</v>
      </c>
      <c r="J66" s="82" t="s">
        <v>1775</v>
      </c>
      <c r="K66" s="62">
        <f>COUNTIFS('Dashboard Data'!Y2:Y1001,3)</f>
        <v>201</v>
      </c>
      <c r="L66" s="79">
        <f>K66/$K$69</f>
        <v>0.20100000000000001</v>
      </c>
    </row>
    <row r="67" spans="1:14" x14ac:dyDescent="0.35">
      <c r="A67" s="82" t="s">
        <v>91</v>
      </c>
      <c r="B67" s="62">
        <f>COUNTIFS('Dashboard Data'!Z2:Z1001,"Shipped")</f>
        <v>270</v>
      </c>
      <c r="C67" s="61">
        <f>SUMIFS('Dashboard Data'!Q2:Q1001,'Dashboard Data'!Z2:Z1001,"Shipped")</f>
        <v>21567716.889999989</v>
      </c>
      <c r="D67" s="79">
        <f>B67/$B$68</f>
        <v>0.27</v>
      </c>
      <c r="J67" s="82" t="s">
        <v>1776</v>
      </c>
      <c r="K67" s="62">
        <f>COUNTIFS('Dashboard Data'!Y2:Y1001,4)</f>
        <v>187</v>
      </c>
      <c r="L67" s="79">
        <f>K67/$K$69</f>
        <v>0.187</v>
      </c>
    </row>
    <row r="68" spans="1:14" x14ac:dyDescent="0.35">
      <c r="A68" s="76" t="s">
        <v>1761</v>
      </c>
      <c r="B68" s="70">
        <f>SUM(B64:B67)</f>
        <v>1000</v>
      </c>
      <c r="C68" s="69">
        <f>SUM(C64:C67)</f>
        <v>80659661.129999995</v>
      </c>
      <c r="D68" s="83">
        <f>SUM(D64:D67)</f>
        <v>1</v>
      </c>
      <c r="J68" s="82" t="s">
        <v>1777</v>
      </c>
      <c r="K68" s="62">
        <f>COUNTIFS('Dashboard Data'!Y2:Y1001,5)</f>
        <v>205</v>
      </c>
      <c r="L68" s="79">
        <f>K68/$K$69</f>
        <v>0.20499999999999999</v>
      </c>
    </row>
    <row r="69" spans="1:14" x14ac:dyDescent="0.35">
      <c r="J69" s="76" t="s">
        <v>1761</v>
      </c>
      <c r="K69" s="70">
        <f>SUM(K64:K68)</f>
        <v>1000</v>
      </c>
      <c r="L69" s="83">
        <f>SUM(L64:L68)</f>
        <v>1.0000000000000002</v>
      </c>
    </row>
    <row r="71" spans="1:14" ht="30" customHeight="1" thickBot="1" x14ac:dyDescent="0.4">
      <c r="A71" s="35" t="s">
        <v>1778</v>
      </c>
      <c r="B71" s="36"/>
      <c r="C71" s="36"/>
      <c r="D71" s="36"/>
      <c r="E71" s="36"/>
      <c r="F71" s="36"/>
      <c r="G71" s="36"/>
      <c r="H71" s="36"/>
      <c r="I71" s="36"/>
      <c r="J71" s="36"/>
      <c r="K71" s="36"/>
      <c r="L71" s="36"/>
      <c r="M71" s="36"/>
      <c r="N71" s="36"/>
    </row>
  </sheetData>
  <mergeCells count="2">
    <mergeCell ref="A1:N1"/>
    <mergeCell ref="A2:N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3C92EA-B0E6-4CFB-8AB6-2552C99199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Monthly Report</vt:lpstr>
      <vt:lpstr>Pivot</vt:lpstr>
      <vt:lpstr>Main Data</vt:lpstr>
      <vt:lpstr>Dashboard Data</vt:lpstr>
      <vt:lpstr>Data Check</vt:lpstr>
      <vt:lpstr>KPIS</vt:lpstr>
      <vt:lpstr>Dashboard Creation</vt:lpstr>
      <vt:lpstr>Annual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Kumar</dc:creator>
  <cp:lastModifiedBy>Tanu Singhal</cp:lastModifiedBy>
  <dcterms:created xsi:type="dcterms:W3CDTF">2026-04-16T00:38:41Z</dcterms:created>
  <dcterms:modified xsi:type="dcterms:W3CDTF">2026-04-18T11:23:48Z</dcterms:modified>
</cp:coreProperties>
</file>