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o\Documents\Private\FER\Semestar8\Kolegiji\infsus\projekt\NeighbourConnect\docs\"/>
    </mc:Choice>
  </mc:AlternateContent>
  <xr:revisionPtr revIDLastSave="0" documentId="13_ncr:1_{71D91E4B-D4AB-45BF-A7A5-EB5963AF69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ijaIzvedivosti" sheetId="6" r:id="rId1"/>
    <sheet name="NPV" sheetId="8" r:id="rId2"/>
    <sheet name="VrednovanjeMogućihRješenja" sheetId="4" r:id="rId3"/>
  </sheets>
  <definedNames>
    <definedName name="Budžet">NPV!$B$1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 s="1"/>
  <c r="B4" i="8"/>
  <c r="C4" i="8" s="1"/>
  <c r="D4" i="8" s="1"/>
  <c r="B7" i="8"/>
  <c r="C7" i="8" s="1"/>
  <c r="D7" i="8" s="1"/>
  <c r="D11" i="8"/>
  <c r="D5" i="8" s="1"/>
  <c r="C11" i="8"/>
  <c r="C5" i="8" s="1"/>
  <c r="B11" i="8"/>
  <c r="B5" i="8" s="1"/>
  <c r="C2" i="8"/>
  <c r="D2" i="8" s="1"/>
  <c r="D3" i="8" l="1"/>
  <c r="C8" i="8"/>
  <c r="C13" i="8" s="1"/>
  <c r="C14" i="8" s="1"/>
  <c r="B8" i="8"/>
  <c r="B13" i="8" s="1"/>
  <c r="E11" i="8"/>
  <c r="B14" i="8" l="1"/>
  <c r="B15" i="8" s="1"/>
  <c r="C15" i="8" s="1"/>
  <c r="D8" i="8"/>
  <c r="D13" i="8" s="1"/>
  <c r="D14" i="8" s="1"/>
  <c r="E8" i="8" l="1"/>
  <c r="D15" i="8"/>
  <c r="E13" i="8"/>
  <c r="E11" i="6" l="1"/>
  <c r="J16" i="6"/>
  <c r="I16" i="6"/>
  <c r="H16" i="6"/>
  <c r="G16" i="6"/>
  <c r="F16" i="6"/>
  <c r="E16" i="6"/>
  <c r="D16" i="6"/>
  <c r="C16" i="6"/>
  <c r="J11" i="6"/>
  <c r="I11" i="6"/>
  <c r="H11" i="6"/>
  <c r="G11" i="6"/>
  <c r="F11" i="6"/>
  <c r="D11" i="6"/>
  <c r="C11" i="6"/>
  <c r="J6" i="6"/>
  <c r="I6" i="6"/>
  <c r="H6" i="6"/>
  <c r="G6" i="6"/>
  <c r="F6" i="6"/>
  <c r="E6" i="6"/>
  <c r="D6" i="6"/>
  <c r="C6" i="6"/>
  <c r="H4" i="4"/>
  <c r="H5" i="4"/>
  <c r="H6" i="4"/>
  <c r="H7" i="4"/>
  <c r="H8" i="4"/>
  <c r="H9" i="4"/>
  <c r="H10" i="4"/>
  <c r="H3" i="4"/>
  <c r="F4" i="4"/>
  <c r="F5" i="4"/>
  <c r="F6" i="4"/>
  <c r="F7" i="4"/>
  <c r="F8" i="4"/>
  <c r="F9" i="4"/>
  <c r="F10" i="4"/>
  <c r="F3" i="4"/>
  <c r="D4" i="4"/>
  <c r="D5" i="4"/>
  <c r="D6" i="4"/>
  <c r="D7" i="4"/>
  <c r="D8" i="4"/>
  <c r="D9" i="4"/>
  <c r="D10" i="4"/>
  <c r="D3" i="4"/>
  <c r="G11" i="4" l="1"/>
  <c r="C11" i="4"/>
  <c r="E11" i="4"/>
</calcChain>
</file>

<file path=xl/sharedStrings.xml><?xml version="1.0" encoding="utf-8"?>
<sst xmlns="http://schemas.openxmlformats.org/spreadsheetml/2006/main" count="76" uniqueCount="40">
  <si>
    <t>Karakteristike</t>
  </si>
  <si>
    <t>Težinski faktor</t>
  </si>
  <si>
    <t>Vlastita izrada</t>
  </si>
  <si>
    <t>SAAS</t>
  </si>
  <si>
    <t>Ocjena</t>
  </si>
  <si>
    <t>Bodovi</t>
  </si>
  <si>
    <t>Raspoloživi izvorni kod</t>
  </si>
  <si>
    <t>Korisničko sučelje</t>
  </si>
  <si>
    <t>Dokumentacija</t>
  </si>
  <si>
    <t>Mogućnosti aplikacije</t>
  </si>
  <si>
    <t>Vrijeme obuke korisnika</t>
  </si>
  <si>
    <t>Integracija s drugim aplikacijama</t>
  </si>
  <si>
    <t>Ukupno bodova:</t>
  </si>
  <si>
    <t>Programski jezik</t>
  </si>
  <si>
    <t>Baza stambenih objekata</t>
  </si>
  <si>
    <t>Analiza izvedivosti</t>
  </si>
  <si>
    <t>Nadogradnja</t>
  </si>
  <si>
    <t>Operativna</t>
  </si>
  <si>
    <t>Tehnička</t>
  </si>
  <si>
    <t>Vremenska</t>
  </si>
  <si>
    <t>Ekonomska</t>
  </si>
  <si>
    <t>Ocjena alternative</t>
  </si>
  <si>
    <t>Konačan prijedlog
 alternative</t>
  </si>
  <si>
    <t>x</t>
  </si>
  <si>
    <t>Ukupno</t>
  </si>
  <si>
    <t>Budžet</t>
  </si>
  <si>
    <t>Oprema - nabavna cijena</t>
  </si>
  <si>
    <t>Trošak</t>
  </si>
  <si>
    <t>Naplata</t>
  </si>
  <si>
    <t>Korist</t>
  </si>
  <si>
    <t>Zarada</t>
  </si>
  <si>
    <t>PV</t>
  </si>
  <si>
    <t>NPV (kumulativ)</t>
  </si>
  <si>
    <t>Režije 12% prihoda</t>
  </si>
  <si>
    <t>Održavanje 17.5% nabavne</t>
  </si>
  <si>
    <t>Honorar 2*800/mj</t>
  </si>
  <si>
    <t>Plaće 2*1100/mj</t>
  </si>
  <si>
    <t>Vlastita izrada pruža najfleksibilniju izvedivost projekta. Nedostatak je što zahtjeva najviše vremena (modeliranje i izgradnja baze podataka, izrada korisničkog sučelja). Prednost je manji ekonomski trošak i općenita fleksibilnost u tehnološkim aspektima. Imat ćemo točnu i potrebnu količinu funkcionalnosti koje su nam potrebne za uspješno ostvarivanje projekta.</t>
  </si>
  <si>
    <t>Nadogradnja sustava može biti tehnički i operativno izazovan proces zbog korištenih tehnologija kojima se moramo prilagoditi. U pravilu je vremenski povoljnije od vlastite izrade s obzirom da određene funkcionalnosti već postoje u sustavu.</t>
  </si>
  <si>
    <t>Vremenski najpovoljnije rješenje jer kupujemo gotov proizvod. Međutim, ekonomski je vrlo nepovoljno rješenje s obzirom da plaćamo niz usluga. Također, dobiveno rješenje može sadržavati puno više funkcionalnosti nego što je potrebno za normalan rad našeg sustava.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</si>
</sst>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37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2" xfId="0" applyFont="1" applyBorder="1" applyAlignment="1">
      <alignment horizontal="center" wrapText="1"/>
    </xf>
    <xf numFmtId="0" fontId="0" fillId="0" borderId="19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64" fontId="0" fillId="0" borderId="1" xfId="1" applyNumberFormat="1" applyFont="1" applyBorder="1"/>
    <xf numFmtId="1" fontId="4" fillId="0" borderId="1" xfId="1" applyNumberFormat="1" applyFont="1" applyBorder="1"/>
    <xf numFmtId="164" fontId="4" fillId="0" borderId="1" xfId="1" applyNumberFormat="1" applyFont="1" applyBorder="1"/>
    <xf numFmtId="164" fontId="2" fillId="0" borderId="1" xfId="1" applyNumberFormat="1" applyFont="1" applyBorder="1"/>
    <xf numFmtId="9" fontId="0" fillId="0" borderId="1" xfId="2" applyFont="1" applyBorder="1"/>
    <xf numFmtId="164" fontId="6" fillId="0" borderId="1" xfId="1" applyNumberFormat="1" applyFont="1" applyBorder="1"/>
    <xf numFmtId="165" fontId="0" fillId="0" borderId="1" xfId="1" applyNumberFormat="1" applyFont="1" applyBorder="1"/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2" fillId="0" borderId="2" xfId="0" applyFont="1" applyBorder="1"/>
    <xf numFmtId="164" fontId="2" fillId="0" borderId="18" xfId="1" applyNumberFormat="1" applyFont="1" applyBorder="1"/>
    <xf numFmtId="0" fontId="0" fillId="0" borderId="18" xfId="0" applyBorder="1"/>
    <xf numFmtId="0" fontId="0" fillId="0" borderId="3" xfId="0" applyBorder="1"/>
    <xf numFmtId="9" fontId="4" fillId="0" borderId="4" xfId="0" applyNumberFormat="1" applyFont="1" applyBorder="1"/>
    <xf numFmtId="164" fontId="4" fillId="0" borderId="5" xfId="1" applyNumberFormat="1" applyFont="1" applyBorder="1" applyAlignment="1">
      <alignment horizontal="right"/>
    </xf>
    <xf numFmtId="0" fontId="0" fillId="0" borderId="4" xfId="0" applyBorder="1"/>
    <xf numFmtId="164" fontId="0" fillId="0" borderId="20" xfId="1" applyNumberFormat="1" applyFont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0" fontId="5" fillId="0" borderId="4" xfId="0" applyFont="1" applyBorder="1"/>
    <xf numFmtId="164" fontId="0" fillId="0" borderId="9" xfId="1" applyNumberFormat="1" applyFont="1" applyBorder="1" applyAlignment="1">
      <alignment horizontal="center"/>
    </xf>
    <xf numFmtId="164" fontId="2" fillId="0" borderId="5" xfId="1" applyNumberFormat="1" applyFont="1" applyBorder="1"/>
    <xf numFmtId="0" fontId="0" fillId="0" borderId="45" xfId="0" applyBorder="1" applyAlignment="1">
      <alignment horizontal="center"/>
    </xf>
    <xf numFmtId="0" fontId="6" fillId="0" borderId="4" xfId="0" applyFont="1" applyBorder="1"/>
    <xf numFmtId="0" fontId="5" fillId="0" borderId="45" xfId="0" applyFont="1" applyBorder="1" applyAlignment="1">
      <alignment horizontal="center"/>
    </xf>
    <xf numFmtId="164" fontId="0" fillId="0" borderId="5" xfId="1" applyNumberFormat="1" applyFont="1" applyBorder="1"/>
    <xf numFmtId="165" fontId="2" fillId="0" borderId="5" xfId="1" applyNumberFormat="1" applyFont="1" applyBorder="1"/>
    <xf numFmtId="0" fontId="6" fillId="0" borderId="6" xfId="0" applyFont="1" applyBorder="1"/>
    <xf numFmtId="165" fontId="0" fillId="0" borderId="19" xfId="1" applyNumberFormat="1" applyFont="1" applyBorder="1"/>
    <xf numFmtId="164" fontId="0" fillId="0" borderId="46" xfId="1" applyNumberFormat="1" applyFont="1" applyBorder="1" applyAlignment="1">
      <alignment horizontal="center"/>
    </xf>
    <xf numFmtId="0" fontId="2" fillId="0" borderId="4" xfId="0" applyFont="1" applyBorder="1"/>
    <xf numFmtId="0" fontId="0" fillId="0" borderId="4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E08C-145C-49B9-A7B2-D920AF3FF34A}">
  <dimension ref="A1:S20"/>
  <sheetViews>
    <sheetView tabSelected="1" topLeftCell="C1" workbookViewId="0">
      <selection activeCell="K2" sqref="K2:S5"/>
    </sheetView>
  </sheetViews>
  <sheetFormatPr defaultRowHeight="14.4" x14ac:dyDescent="0.3"/>
  <cols>
    <col min="1" max="10" width="15.77734375" customWidth="1"/>
  </cols>
  <sheetData>
    <row r="1" spans="1:19" ht="43.8" thickBot="1" x14ac:dyDescent="0.35">
      <c r="A1" s="52" t="s">
        <v>15</v>
      </c>
      <c r="B1" s="53"/>
      <c r="C1" s="54" t="s">
        <v>14</v>
      </c>
      <c r="D1" s="54" t="s">
        <v>6</v>
      </c>
      <c r="E1" s="54" t="s">
        <v>7</v>
      </c>
      <c r="F1" s="54" t="s">
        <v>8</v>
      </c>
      <c r="G1" s="54" t="s">
        <v>9</v>
      </c>
      <c r="H1" s="54" t="s">
        <v>10</v>
      </c>
      <c r="I1" s="54" t="s">
        <v>11</v>
      </c>
      <c r="J1" s="55" t="s">
        <v>13</v>
      </c>
    </row>
    <row r="2" spans="1:19" x14ac:dyDescent="0.3">
      <c r="A2" s="64" t="s">
        <v>2</v>
      </c>
      <c r="B2" s="61" t="s">
        <v>17</v>
      </c>
      <c r="C2" s="5">
        <v>3</v>
      </c>
      <c r="D2" s="6">
        <v>3</v>
      </c>
      <c r="E2" s="6">
        <v>3</v>
      </c>
      <c r="F2" s="6">
        <v>2</v>
      </c>
      <c r="G2" s="6">
        <v>3</v>
      </c>
      <c r="H2" s="6">
        <v>3</v>
      </c>
      <c r="I2" s="6">
        <v>3</v>
      </c>
      <c r="J2" s="3">
        <v>3</v>
      </c>
      <c r="K2" s="103" t="s">
        <v>37</v>
      </c>
      <c r="L2" s="104"/>
      <c r="M2" s="104"/>
      <c r="N2" s="104"/>
      <c r="O2" s="104"/>
      <c r="P2" s="104"/>
      <c r="Q2" s="104"/>
      <c r="R2" s="104"/>
      <c r="S2" s="104"/>
    </row>
    <row r="3" spans="1:19" x14ac:dyDescent="0.3">
      <c r="A3" s="65"/>
      <c r="B3" s="62" t="s">
        <v>18</v>
      </c>
      <c r="C3" s="2">
        <v>3</v>
      </c>
      <c r="D3" s="7">
        <v>3</v>
      </c>
      <c r="E3" s="7">
        <v>3</v>
      </c>
      <c r="F3" s="7">
        <v>3</v>
      </c>
      <c r="G3" s="7">
        <v>3</v>
      </c>
      <c r="H3" s="7">
        <v>2</v>
      </c>
      <c r="I3" s="7">
        <v>2</v>
      </c>
      <c r="J3" s="4">
        <v>3</v>
      </c>
      <c r="K3" s="103"/>
      <c r="L3" s="104"/>
      <c r="M3" s="104"/>
      <c r="N3" s="104"/>
      <c r="O3" s="104"/>
      <c r="P3" s="104"/>
      <c r="Q3" s="104"/>
      <c r="R3" s="104"/>
      <c r="S3" s="104"/>
    </row>
    <row r="4" spans="1:19" x14ac:dyDescent="0.3">
      <c r="A4" s="65"/>
      <c r="B4" s="62" t="s">
        <v>19</v>
      </c>
      <c r="C4" s="2">
        <v>2</v>
      </c>
      <c r="D4" s="7">
        <v>1</v>
      </c>
      <c r="E4" s="7">
        <v>2</v>
      </c>
      <c r="F4" s="7">
        <v>2</v>
      </c>
      <c r="G4" s="7">
        <v>2</v>
      </c>
      <c r="H4" s="7">
        <v>3</v>
      </c>
      <c r="I4" s="7">
        <v>3</v>
      </c>
      <c r="J4" s="4">
        <v>2</v>
      </c>
      <c r="K4" s="103"/>
      <c r="L4" s="104"/>
      <c r="M4" s="104"/>
      <c r="N4" s="104"/>
      <c r="O4" s="104"/>
      <c r="P4" s="104"/>
      <c r="Q4" s="104"/>
      <c r="R4" s="104"/>
      <c r="S4" s="104"/>
    </row>
    <row r="5" spans="1:19" ht="15" thickBot="1" x14ac:dyDescent="0.35">
      <c r="A5" s="66"/>
      <c r="B5" s="63" t="s">
        <v>20</v>
      </c>
      <c r="C5" s="8">
        <v>2</v>
      </c>
      <c r="D5" s="9">
        <v>3</v>
      </c>
      <c r="E5" s="9">
        <v>2</v>
      </c>
      <c r="F5" s="9">
        <v>3</v>
      </c>
      <c r="G5" s="9">
        <v>3</v>
      </c>
      <c r="H5" s="9">
        <v>3</v>
      </c>
      <c r="I5" s="9">
        <v>3</v>
      </c>
      <c r="J5" s="10">
        <v>3</v>
      </c>
      <c r="K5" s="103"/>
      <c r="L5" s="104"/>
      <c r="M5" s="104"/>
      <c r="N5" s="104"/>
      <c r="O5" s="104"/>
      <c r="P5" s="104"/>
      <c r="Q5" s="104"/>
      <c r="R5" s="104"/>
      <c r="S5" s="104"/>
    </row>
    <row r="6" spans="1:19" ht="15" thickBot="1" x14ac:dyDescent="0.35">
      <c r="A6" s="19" t="s">
        <v>21</v>
      </c>
      <c r="B6" s="20"/>
      <c r="C6" s="14">
        <f>AVERAGE(C2:C5)</f>
        <v>2.5</v>
      </c>
      <c r="D6" s="14">
        <f t="shared" ref="D6:J6" si="0">AVERAGE(D2:D5)</f>
        <v>2.5</v>
      </c>
      <c r="E6" s="14">
        <f t="shared" si="0"/>
        <v>2.5</v>
      </c>
      <c r="F6" s="14">
        <f t="shared" si="0"/>
        <v>2.5</v>
      </c>
      <c r="G6" s="14">
        <f t="shared" si="0"/>
        <v>2.75</v>
      </c>
      <c r="H6" s="14">
        <f t="shared" si="0"/>
        <v>2.75</v>
      </c>
      <c r="I6" s="14">
        <f t="shared" si="0"/>
        <v>2.75</v>
      </c>
      <c r="J6" s="41">
        <f t="shared" si="0"/>
        <v>2.75</v>
      </c>
      <c r="N6" s="1"/>
    </row>
    <row r="7" spans="1:19" x14ac:dyDescent="0.3">
      <c r="A7" s="64" t="s">
        <v>16</v>
      </c>
      <c r="B7" s="61" t="s">
        <v>17</v>
      </c>
      <c r="C7" s="11">
        <v>2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2</v>
      </c>
      <c r="J7" s="13">
        <v>1</v>
      </c>
      <c r="K7" s="105" t="s">
        <v>38</v>
      </c>
      <c r="L7" s="106"/>
      <c r="M7" s="106"/>
      <c r="N7" s="106"/>
      <c r="O7" s="106"/>
      <c r="P7" s="106"/>
      <c r="Q7" s="106"/>
      <c r="R7" s="106"/>
      <c r="S7" s="106"/>
    </row>
    <row r="8" spans="1:19" x14ac:dyDescent="0.3">
      <c r="A8" s="65"/>
      <c r="B8" s="62" t="s">
        <v>18</v>
      </c>
      <c r="C8" s="2">
        <v>2</v>
      </c>
      <c r="D8" s="7">
        <v>1</v>
      </c>
      <c r="E8" s="7">
        <v>2</v>
      </c>
      <c r="F8" s="7">
        <v>1</v>
      </c>
      <c r="G8" s="7">
        <v>2</v>
      </c>
      <c r="H8" s="7">
        <v>3</v>
      </c>
      <c r="I8" s="7">
        <v>2</v>
      </c>
      <c r="J8" s="4">
        <v>2</v>
      </c>
      <c r="K8" s="105"/>
      <c r="L8" s="106"/>
      <c r="M8" s="106"/>
      <c r="N8" s="106"/>
      <c r="O8" s="106"/>
      <c r="P8" s="106"/>
      <c r="Q8" s="106"/>
      <c r="R8" s="106"/>
      <c r="S8" s="106"/>
    </row>
    <row r="9" spans="1:19" x14ac:dyDescent="0.3">
      <c r="A9" s="65"/>
      <c r="B9" s="62" t="s">
        <v>19</v>
      </c>
      <c r="C9" s="2">
        <v>2</v>
      </c>
      <c r="D9" s="7">
        <v>2</v>
      </c>
      <c r="E9" s="7">
        <v>1</v>
      </c>
      <c r="F9" s="7">
        <v>2</v>
      </c>
      <c r="G9" s="7">
        <v>2</v>
      </c>
      <c r="H9" s="7">
        <v>2</v>
      </c>
      <c r="I9" s="7">
        <v>2</v>
      </c>
      <c r="J9" s="4">
        <v>2</v>
      </c>
      <c r="K9" s="105"/>
      <c r="L9" s="106"/>
      <c r="M9" s="106"/>
      <c r="N9" s="106"/>
      <c r="O9" s="106"/>
      <c r="P9" s="106"/>
      <c r="Q9" s="106"/>
      <c r="R9" s="106"/>
      <c r="S9" s="106"/>
    </row>
    <row r="10" spans="1:19" ht="15" thickBot="1" x14ac:dyDescent="0.35">
      <c r="A10" s="66"/>
      <c r="B10" s="63" t="s">
        <v>20</v>
      </c>
      <c r="C10" s="8">
        <v>2</v>
      </c>
      <c r="D10" s="9">
        <v>2</v>
      </c>
      <c r="E10" s="9">
        <v>2</v>
      </c>
      <c r="F10" s="9">
        <v>2</v>
      </c>
      <c r="G10" s="9">
        <v>2</v>
      </c>
      <c r="H10" s="9">
        <v>3</v>
      </c>
      <c r="I10" s="9">
        <v>2</v>
      </c>
      <c r="J10" s="10">
        <v>2</v>
      </c>
      <c r="K10" s="105"/>
      <c r="L10" s="106"/>
      <c r="M10" s="106"/>
      <c r="N10" s="106"/>
      <c r="O10" s="106"/>
      <c r="P10" s="106"/>
      <c r="Q10" s="106"/>
      <c r="R10" s="106"/>
      <c r="S10" s="106"/>
    </row>
    <row r="11" spans="1:19" ht="15" thickBot="1" x14ac:dyDescent="0.35">
      <c r="A11" s="19" t="s">
        <v>21</v>
      </c>
      <c r="B11" s="20"/>
      <c r="C11" s="14">
        <f>AVERAGE(C7:C10)</f>
        <v>2</v>
      </c>
      <c r="D11" s="14">
        <f t="shared" ref="D11:J11" si="1">AVERAGE(D7:D10)</f>
        <v>1.75</v>
      </c>
      <c r="E11" s="14">
        <f t="shared" si="1"/>
        <v>1.75</v>
      </c>
      <c r="F11" s="14">
        <f t="shared" si="1"/>
        <v>1.75</v>
      </c>
      <c r="G11" s="14">
        <f t="shared" si="1"/>
        <v>2</v>
      </c>
      <c r="H11" s="14">
        <f t="shared" si="1"/>
        <v>2.5</v>
      </c>
      <c r="I11" s="14">
        <f t="shared" si="1"/>
        <v>2</v>
      </c>
      <c r="J11" s="41">
        <f t="shared" si="1"/>
        <v>1.75</v>
      </c>
    </row>
    <row r="12" spans="1:19" x14ac:dyDescent="0.3">
      <c r="A12" s="64" t="s">
        <v>3</v>
      </c>
      <c r="B12" s="61" t="s">
        <v>17</v>
      </c>
      <c r="C12" s="11">
        <v>3</v>
      </c>
      <c r="D12" s="12">
        <v>1</v>
      </c>
      <c r="E12" s="12">
        <v>3</v>
      </c>
      <c r="F12" s="12">
        <v>1</v>
      </c>
      <c r="G12" s="12">
        <v>2</v>
      </c>
      <c r="H12" s="12">
        <v>2</v>
      </c>
      <c r="I12" s="12">
        <v>2</v>
      </c>
      <c r="J12" s="13">
        <v>1</v>
      </c>
      <c r="K12" s="105" t="s">
        <v>39</v>
      </c>
      <c r="L12" s="106"/>
      <c r="M12" s="106"/>
      <c r="N12" s="106"/>
      <c r="O12" s="106"/>
      <c r="P12" s="106"/>
      <c r="Q12" s="106"/>
      <c r="R12" s="106"/>
      <c r="S12" s="106"/>
    </row>
    <row r="13" spans="1:19" x14ac:dyDescent="0.3">
      <c r="A13" s="65"/>
      <c r="B13" s="62" t="s">
        <v>18</v>
      </c>
      <c r="C13" s="2">
        <v>3</v>
      </c>
      <c r="D13" s="7">
        <v>2</v>
      </c>
      <c r="E13" s="7">
        <v>3</v>
      </c>
      <c r="F13" s="7">
        <v>2</v>
      </c>
      <c r="G13" s="7">
        <v>2</v>
      </c>
      <c r="H13" s="7">
        <v>3</v>
      </c>
      <c r="I13" s="7">
        <v>2</v>
      </c>
      <c r="J13" s="4">
        <v>1</v>
      </c>
      <c r="K13" s="105"/>
      <c r="L13" s="106"/>
      <c r="M13" s="106"/>
      <c r="N13" s="106"/>
      <c r="O13" s="106"/>
      <c r="P13" s="106"/>
      <c r="Q13" s="106"/>
      <c r="R13" s="106"/>
      <c r="S13" s="106"/>
    </row>
    <row r="14" spans="1:19" x14ac:dyDescent="0.3">
      <c r="A14" s="65"/>
      <c r="B14" s="62" t="s">
        <v>19</v>
      </c>
      <c r="C14" s="2">
        <v>3</v>
      </c>
      <c r="D14" s="7">
        <v>3</v>
      </c>
      <c r="E14" s="7">
        <v>3</v>
      </c>
      <c r="F14" s="7">
        <v>3</v>
      </c>
      <c r="G14" s="7">
        <v>3</v>
      </c>
      <c r="H14" s="7">
        <v>2</v>
      </c>
      <c r="I14" s="7">
        <v>1</v>
      </c>
      <c r="J14" s="4">
        <v>3</v>
      </c>
      <c r="K14" s="105"/>
      <c r="L14" s="106"/>
      <c r="M14" s="106"/>
      <c r="N14" s="106"/>
      <c r="O14" s="106"/>
      <c r="P14" s="106"/>
      <c r="Q14" s="106"/>
      <c r="R14" s="106"/>
      <c r="S14" s="106"/>
    </row>
    <row r="15" spans="1:19" ht="15" thickBot="1" x14ac:dyDescent="0.35">
      <c r="A15" s="66"/>
      <c r="B15" s="63" t="s">
        <v>20</v>
      </c>
      <c r="C15" s="8">
        <v>1</v>
      </c>
      <c r="D15" s="9">
        <v>1</v>
      </c>
      <c r="E15" s="9">
        <v>3</v>
      </c>
      <c r="F15" s="9">
        <v>1</v>
      </c>
      <c r="G15" s="9">
        <v>2</v>
      </c>
      <c r="H15" s="9">
        <v>1</v>
      </c>
      <c r="I15" s="9">
        <v>2</v>
      </c>
      <c r="J15" s="10">
        <v>1</v>
      </c>
      <c r="K15" s="105"/>
      <c r="L15" s="106"/>
      <c r="M15" s="106"/>
      <c r="N15" s="106"/>
      <c r="O15" s="106"/>
      <c r="P15" s="106"/>
      <c r="Q15" s="106"/>
      <c r="R15" s="106"/>
      <c r="S15" s="106"/>
    </row>
    <row r="16" spans="1:19" ht="15" thickBot="1" x14ac:dyDescent="0.35">
      <c r="A16" s="17" t="s">
        <v>21</v>
      </c>
      <c r="B16" s="18"/>
      <c r="C16" s="14">
        <f>AVERAGE(C12:C15)</f>
        <v>2.5</v>
      </c>
      <c r="D16" s="14">
        <f t="shared" ref="D16:J16" si="2">AVERAGE(D12:D15)</f>
        <v>1.75</v>
      </c>
      <c r="E16" s="14">
        <f t="shared" si="2"/>
        <v>3</v>
      </c>
      <c r="F16" s="14">
        <f t="shared" si="2"/>
        <v>1.75</v>
      </c>
      <c r="G16" s="14">
        <f t="shared" si="2"/>
        <v>2.25</v>
      </c>
      <c r="H16" s="14">
        <f t="shared" si="2"/>
        <v>2</v>
      </c>
      <c r="I16" s="14">
        <f t="shared" si="2"/>
        <v>1.75</v>
      </c>
      <c r="J16" s="41">
        <f t="shared" si="2"/>
        <v>1.5</v>
      </c>
    </row>
    <row r="17" spans="1:10" ht="15" thickBot="1" x14ac:dyDescent="0.35">
      <c r="A17" s="56"/>
      <c r="B17" s="51"/>
      <c r="C17" s="51"/>
      <c r="D17" s="51"/>
      <c r="E17" s="51"/>
      <c r="F17" s="51"/>
      <c r="G17" s="51"/>
      <c r="H17" s="51"/>
      <c r="I17" s="51"/>
      <c r="J17" s="57"/>
    </row>
    <row r="18" spans="1:10" x14ac:dyDescent="0.3">
      <c r="A18" s="67" t="s">
        <v>22</v>
      </c>
      <c r="B18" s="68" t="s">
        <v>2</v>
      </c>
      <c r="C18" s="46" t="s">
        <v>23</v>
      </c>
      <c r="D18" s="15" t="s">
        <v>23</v>
      </c>
      <c r="E18" s="49"/>
      <c r="F18" s="15" t="s">
        <v>23</v>
      </c>
      <c r="G18" s="15" t="s">
        <v>23</v>
      </c>
      <c r="H18" s="15" t="s">
        <v>23</v>
      </c>
      <c r="I18" s="15" t="s">
        <v>23</v>
      </c>
      <c r="J18" s="58" t="s">
        <v>23</v>
      </c>
    </row>
    <row r="19" spans="1:10" x14ac:dyDescent="0.3">
      <c r="A19" s="65"/>
      <c r="B19" s="69" t="s">
        <v>16</v>
      </c>
      <c r="C19" s="50"/>
      <c r="D19" s="47"/>
      <c r="E19" s="47"/>
      <c r="F19" s="47"/>
      <c r="G19" s="47"/>
      <c r="H19" s="47"/>
      <c r="I19" s="47"/>
      <c r="J19" s="59"/>
    </row>
    <row r="20" spans="1:10" ht="15" thickBot="1" x14ac:dyDescent="0.35">
      <c r="A20" s="66"/>
      <c r="B20" s="70" t="s">
        <v>3</v>
      </c>
      <c r="C20" s="45" t="s">
        <v>23</v>
      </c>
      <c r="D20" s="48"/>
      <c r="E20" s="16" t="s">
        <v>23</v>
      </c>
      <c r="F20" s="48"/>
      <c r="G20" s="48"/>
      <c r="H20" s="48"/>
      <c r="I20" s="48"/>
      <c r="J20" s="60"/>
    </row>
  </sheetData>
  <mergeCells count="12">
    <mergeCell ref="A16:B16"/>
    <mergeCell ref="A18:A20"/>
    <mergeCell ref="A7:A10"/>
    <mergeCell ref="A17:J17"/>
    <mergeCell ref="K2:S5"/>
    <mergeCell ref="K7:S10"/>
    <mergeCell ref="K12:S15"/>
    <mergeCell ref="A1:B1"/>
    <mergeCell ref="A6:B6"/>
    <mergeCell ref="A2:A5"/>
    <mergeCell ref="A11:B11"/>
    <mergeCell ref="A12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F403-A7BE-48D5-8475-75278B66FAF2}">
  <dimension ref="A1:E15"/>
  <sheetViews>
    <sheetView workbookViewId="0">
      <selection activeCell="F13" sqref="F13"/>
    </sheetView>
  </sheetViews>
  <sheetFormatPr defaultRowHeight="14.4" x14ac:dyDescent="0.3"/>
  <cols>
    <col min="1" max="1" width="25.77734375" customWidth="1"/>
    <col min="2" max="5" width="20.77734375" customWidth="1"/>
  </cols>
  <sheetData>
    <row r="1" spans="1:5" x14ac:dyDescent="0.3">
      <c r="A1" s="82" t="s">
        <v>25</v>
      </c>
      <c r="B1" s="83">
        <v>275000</v>
      </c>
      <c r="C1" s="84"/>
      <c r="D1" s="84"/>
      <c r="E1" s="85"/>
    </row>
    <row r="2" spans="1:5" x14ac:dyDescent="0.3">
      <c r="A2" s="86">
        <v>0.05</v>
      </c>
      <c r="B2" s="72">
        <v>0</v>
      </c>
      <c r="C2" s="73">
        <f>B2+1</f>
        <v>1</v>
      </c>
      <c r="D2" s="73">
        <f>C2+1</f>
        <v>2</v>
      </c>
      <c r="E2" s="87" t="s">
        <v>24</v>
      </c>
    </row>
    <row r="3" spans="1:5" x14ac:dyDescent="0.3">
      <c r="A3" s="88" t="s">
        <v>36</v>
      </c>
      <c r="B3" s="71">
        <f>ROUNDUP(12*2*1100/57%,-3)</f>
        <v>47000</v>
      </c>
      <c r="C3" s="71">
        <f>B3</f>
        <v>47000</v>
      </c>
      <c r="D3" s="71">
        <f t="shared" ref="D3:D7" si="0">C3</f>
        <v>47000</v>
      </c>
      <c r="E3" s="89"/>
    </row>
    <row r="4" spans="1:5" x14ac:dyDescent="0.3">
      <c r="A4" s="88" t="s">
        <v>35</v>
      </c>
      <c r="B4" s="71">
        <f>ROUNDUP(12*2*800/75%,-3)</f>
        <v>26000</v>
      </c>
      <c r="C4" s="71">
        <f t="shared" ref="C4" si="1">B4</f>
        <v>26000</v>
      </c>
      <c r="D4" s="71">
        <f t="shared" si="0"/>
        <v>26000</v>
      </c>
      <c r="E4" s="90"/>
    </row>
    <row r="5" spans="1:5" x14ac:dyDescent="0.3">
      <c r="A5" s="88" t="s">
        <v>33</v>
      </c>
      <c r="B5" s="71">
        <f>B11*12%</f>
        <v>6600</v>
      </c>
      <c r="C5" s="71">
        <f>C11*12%</f>
        <v>9900</v>
      </c>
      <c r="D5" s="71">
        <f>D11*12%</f>
        <v>16500</v>
      </c>
      <c r="E5" s="90"/>
    </row>
    <row r="6" spans="1:5" x14ac:dyDescent="0.3">
      <c r="A6" s="91" t="s">
        <v>26</v>
      </c>
      <c r="B6" s="71">
        <v>10000</v>
      </c>
      <c r="C6" s="71">
        <v>0</v>
      </c>
      <c r="D6" s="71">
        <v>0</v>
      </c>
      <c r="E6" s="90"/>
    </row>
    <row r="7" spans="1:5" x14ac:dyDescent="0.3">
      <c r="A7" s="88" t="s">
        <v>34</v>
      </c>
      <c r="B7" s="71">
        <f>B6*17.5%</f>
        <v>1750</v>
      </c>
      <c r="C7" s="71">
        <f t="shared" ref="C7" si="2">B7</f>
        <v>1750</v>
      </c>
      <c r="D7" s="71">
        <f t="shared" si="0"/>
        <v>1750</v>
      </c>
      <c r="E7" s="92"/>
    </row>
    <row r="8" spans="1:5" x14ac:dyDescent="0.3">
      <c r="A8" s="102" t="s">
        <v>27</v>
      </c>
      <c r="B8" s="74">
        <f>SUM(B3:B7)</f>
        <v>91350</v>
      </c>
      <c r="C8" s="74">
        <f>SUM(C3:C7)</f>
        <v>84650</v>
      </c>
      <c r="D8" s="74">
        <f>SUM(D3:D7)</f>
        <v>91250</v>
      </c>
      <c r="E8" s="93">
        <f>B8+NPV(A$2,C8:D8)</f>
        <v>254735.48752834465</v>
      </c>
    </row>
    <row r="9" spans="1:5" x14ac:dyDescent="0.3">
      <c r="A9" s="94"/>
      <c r="B9" s="78"/>
      <c r="C9" s="78"/>
      <c r="D9" s="79"/>
      <c r="E9" s="89"/>
    </row>
    <row r="10" spans="1:5" x14ac:dyDescent="0.3">
      <c r="A10" s="95" t="s">
        <v>28</v>
      </c>
      <c r="B10" s="75">
        <v>0.2</v>
      </c>
      <c r="C10" s="75">
        <v>0.3</v>
      </c>
      <c r="D10" s="75">
        <v>0.5</v>
      </c>
      <c r="E10" s="92"/>
    </row>
    <row r="11" spans="1:5" x14ac:dyDescent="0.3">
      <c r="A11" s="95" t="s">
        <v>29</v>
      </c>
      <c r="B11" s="76">
        <f>Budžet*B10</f>
        <v>55000</v>
      </c>
      <c r="C11" s="76">
        <f>Budžet*C10</f>
        <v>82500</v>
      </c>
      <c r="D11" s="76">
        <f>Budžet*D10</f>
        <v>137500</v>
      </c>
      <c r="E11" s="93">
        <f>B11+NPV(A$2,C11:D11)</f>
        <v>258287.98185941041</v>
      </c>
    </row>
    <row r="12" spans="1:5" x14ac:dyDescent="0.3">
      <c r="A12" s="96"/>
      <c r="B12" s="80"/>
      <c r="C12" s="80"/>
      <c r="D12" s="81"/>
      <c r="E12" s="97"/>
    </row>
    <row r="13" spans="1:5" x14ac:dyDescent="0.3">
      <c r="A13" s="95" t="s">
        <v>30</v>
      </c>
      <c r="B13" s="77">
        <f>B11-B8</f>
        <v>-36350</v>
      </c>
      <c r="C13" s="77">
        <f>C11-C8</f>
        <v>-2150</v>
      </c>
      <c r="D13" s="77">
        <f>D11-D8</f>
        <v>46250</v>
      </c>
      <c r="E13" s="98">
        <f>B13+NPV(A$2,C13:D13)</f>
        <v>3552.4943310657545</v>
      </c>
    </row>
    <row r="14" spans="1:5" x14ac:dyDescent="0.3">
      <c r="A14" s="95" t="s">
        <v>31</v>
      </c>
      <c r="B14" s="77">
        <f>B13/POWER(1+$A$2,B2)</f>
        <v>-36350</v>
      </c>
      <c r="C14" s="77">
        <f>C13/POWER(1+$A$2,C2)</f>
        <v>-2047.6190476190475</v>
      </c>
      <c r="D14" s="77">
        <f>D13/POWER(1+$A$2,D2)</f>
        <v>41950.113378684808</v>
      </c>
      <c r="E14" s="89"/>
    </row>
    <row r="15" spans="1:5" ht="15" thickBot="1" x14ac:dyDescent="0.35">
      <c r="A15" s="99" t="s">
        <v>32</v>
      </c>
      <c r="B15" s="100">
        <f>B14</f>
        <v>-36350</v>
      </c>
      <c r="C15" s="100">
        <f>B15+C14</f>
        <v>-38397.619047619046</v>
      </c>
      <c r="D15" s="100">
        <f>C15+D14</f>
        <v>3552.4943310657618</v>
      </c>
      <c r="E15" s="101"/>
    </row>
  </sheetData>
  <mergeCells count="5">
    <mergeCell ref="E3:E7"/>
    <mergeCell ref="E9:E10"/>
    <mergeCell ref="E14:E15"/>
    <mergeCell ref="A9:D9"/>
    <mergeCell ref="A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2333-B6C6-4BDB-BB89-602D1E7C2542}">
  <dimension ref="A1:H13"/>
  <sheetViews>
    <sheetView workbookViewId="0">
      <selection activeCell="G20" sqref="G20"/>
    </sheetView>
  </sheetViews>
  <sheetFormatPr defaultRowHeight="14.4" x14ac:dyDescent="0.3"/>
  <cols>
    <col min="1" max="1" width="30.77734375" customWidth="1"/>
    <col min="2" max="8" width="10.77734375" customWidth="1"/>
  </cols>
  <sheetData>
    <row r="1" spans="1:8" x14ac:dyDescent="0.3">
      <c r="A1" s="23" t="s">
        <v>0</v>
      </c>
      <c r="B1" s="29" t="s">
        <v>1</v>
      </c>
      <c r="C1" s="30" t="s">
        <v>2</v>
      </c>
      <c r="D1" s="30"/>
      <c r="E1" s="30" t="s">
        <v>16</v>
      </c>
      <c r="F1" s="30"/>
      <c r="G1" s="30" t="s">
        <v>3</v>
      </c>
      <c r="H1" s="31"/>
    </row>
    <row r="2" spans="1:8" ht="15" thickBot="1" x14ac:dyDescent="0.35">
      <c r="A2" s="26"/>
      <c r="B2" s="32"/>
      <c r="C2" s="33" t="s">
        <v>4</v>
      </c>
      <c r="D2" s="33" t="s">
        <v>5</v>
      </c>
      <c r="E2" s="33" t="s">
        <v>4</v>
      </c>
      <c r="F2" s="33" t="s">
        <v>5</v>
      </c>
      <c r="G2" s="33" t="s">
        <v>4</v>
      </c>
      <c r="H2" s="34" t="s">
        <v>5</v>
      </c>
    </row>
    <row r="3" spans="1:8" x14ac:dyDescent="0.3">
      <c r="A3" s="25" t="s">
        <v>14</v>
      </c>
      <c r="B3" s="27">
        <v>3</v>
      </c>
      <c r="C3" s="28">
        <v>5</v>
      </c>
      <c r="D3" s="28">
        <f>B3*C3</f>
        <v>15</v>
      </c>
      <c r="E3" s="28">
        <v>4</v>
      </c>
      <c r="F3" s="28">
        <f>E3*B3</f>
        <v>12</v>
      </c>
      <c r="G3" s="28">
        <v>2</v>
      </c>
      <c r="H3" s="35">
        <f>G3*B3</f>
        <v>6</v>
      </c>
    </row>
    <row r="4" spans="1:8" x14ac:dyDescent="0.3">
      <c r="A4" s="24" t="s">
        <v>6</v>
      </c>
      <c r="B4" s="22">
        <v>1</v>
      </c>
      <c r="C4" s="21">
        <v>0</v>
      </c>
      <c r="D4" s="21">
        <f t="shared" ref="D4:D10" si="0">B4*C4</f>
        <v>0</v>
      </c>
      <c r="E4" s="21">
        <v>5</v>
      </c>
      <c r="F4" s="21">
        <f t="shared" ref="F4:F10" si="1">E4*B4</f>
        <v>5</v>
      </c>
      <c r="G4" s="21">
        <v>0</v>
      </c>
      <c r="H4" s="36">
        <f t="shared" ref="H4:H10" si="2">G4*B4</f>
        <v>0</v>
      </c>
    </row>
    <row r="5" spans="1:8" x14ac:dyDescent="0.3">
      <c r="A5" s="24" t="s">
        <v>7</v>
      </c>
      <c r="B5" s="22">
        <v>3</v>
      </c>
      <c r="C5" s="21">
        <v>4</v>
      </c>
      <c r="D5" s="21">
        <f t="shared" si="0"/>
        <v>12</v>
      </c>
      <c r="E5" s="21">
        <v>3</v>
      </c>
      <c r="F5" s="21">
        <f t="shared" si="1"/>
        <v>9</v>
      </c>
      <c r="G5" s="21">
        <v>5</v>
      </c>
      <c r="H5" s="36">
        <f t="shared" si="2"/>
        <v>15</v>
      </c>
    </row>
    <row r="6" spans="1:8" x14ac:dyDescent="0.3">
      <c r="A6" s="24" t="s">
        <v>8</v>
      </c>
      <c r="B6" s="22">
        <v>1</v>
      </c>
      <c r="C6" s="21">
        <v>3</v>
      </c>
      <c r="D6" s="21">
        <f t="shared" si="0"/>
        <v>3</v>
      </c>
      <c r="E6" s="21">
        <v>4</v>
      </c>
      <c r="F6" s="21">
        <f t="shared" si="1"/>
        <v>4</v>
      </c>
      <c r="G6" s="21">
        <v>2</v>
      </c>
      <c r="H6" s="36">
        <f t="shared" si="2"/>
        <v>2</v>
      </c>
    </row>
    <row r="7" spans="1:8" x14ac:dyDescent="0.3">
      <c r="A7" s="24" t="s">
        <v>9</v>
      </c>
      <c r="B7" s="22">
        <v>2</v>
      </c>
      <c r="C7" s="21">
        <v>4</v>
      </c>
      <c r="D7" s="21">
        <f t="shared" si="0"/>
        <v>8</v>
      </c>
      <c r="E7" s="21">
        <v>3</v>
      </c>
      <c r="F7" s="21">
        <f t="shared" si="1"/>
        <v>6</v>
      </c>
      <c r="G7" s="21">
        <v>5</v>
      </c>
      <c r="H7" s="36">
        <f t="shared" si="2"/>
        <v>10</v>
      </c>
    </row>
    <row r="8" spans="1:8" x14ac:dyDescent="0.3">
      <c r="A8" s="24" t="s">
        <v>10</v>
      </c>
      <c r="B8" s="22">
        <v>1</v>
      </c>
      <c r="C8" s="21">
        <v>3</v>
      </c>
      <c r="D8" s="21">
        <f t="shared" si="0"/>
        <v>3</v>
      </c>
      <c r="E8" s="21">
        <v>3</v>
      </c>
      <c r="F8" s="21">
        <f t="shared" si="1"/>
        <v>3</v>
      </c>
      <c r="G8" s="21">
        <v>3</v>
      </c>
      <c r="H8" s="36">
        <f t="shared" si="2"/>
        <v>3</v>
      </c>
    </row>
    <row r="9" spans="1:8" x14ac:dyDescent="0.3">
      <c r="A9" s="24" t="s">
        <v>11</v>
      </c>
      <c r="B9" s="22">
        <v>2</v>
      </c>
      <c r="C9" s="21">
        <v>3</v>
      </c>
      <c r="D9" s="21">
        <f t="shared" si="0"/>
        <v>6</v>
      </c>
      <c r="E9" s="21">
        <v>3</v>
      </c>
      <c r="F9" s="21">
        <f t="shared" si="1"/>
        <v>6</v>
      </c>
      <c r="G9" s="21">
        <v>5</v>
      </c>
      <c r="H9" s="36">
        <f t="shared" si="2"/>
        <v>10</v>
      </c>
    </row>
    <row r="10" spans="1:8" ht="15" thickBot="1" x14ac:dyDescent="0.35">
      <c r="A10" s="37" t="s">
        <v>13</v>
      </c>
      <c r="B10" s="38">
        <v>2</v>
      </c>
      <c r="C10" s="39">
        <v>5</v>
      </c>
      <c r="D10" s="39">
        <f t="shared" si="0"/>
        <v>10</v>
      </c>
      <c r="E10" s="39">
        <v>4</v>
      </c>
      <c r="F10" s="39">
        <f t="shared" si="1"/>
        <v>8</v>
      </c>
      <c r="G10" s="39">
        <v>0</v>
      </c>
      <c r="H10" s="40">
        <f t="shared" si="2"/>
        <v>0</v>
      </c>
    </row>
    <row r="11" spans="1:8" ht="15" thickBot="1" x14ac:dyDescent="0.35">
      <c r="A11" s="41" t="s">
        <v>12</v>
      </c>
      <c r="B11" s="42"/>
      <c r="C11" s="43">
        <f>SUM(D3:D10)</f>
        <v>57</v>
      </c>
      <c r="D11" s="43"/>
      <c r="E11" s="43">
        <f>SUM(F3:F10)</f>
        <v>53</v>
      </c>
      <c r="F11" s="43"/>
      <c r="G11" s="43">
        <f>SUM(H3:H10)</f>
        <v>46</v>
      </c>
      <c r="H11" s="44"/>
    </row>
    <row r="12" spans="1:8" x14ac:dyDescent="0.3">
      <c r="A12" s="1"/>
    </row>
    <row r="13" spans="1:8" x14ac:dyDescent="0.3">
      <c r="A13" s="1"/>
    </row>
  </sheetData>
  <mergeCells count="8">
    <mergeCell ref="C11:D11"/>
    <mergeCell ref="E11:F11"/>
    <mergeCell ref="G11:H1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StudijaIzvedivosti</vt:lpstr>
      <vt:lpstr>NPV</vt:lpstr>
      <vt:lpstr>VrednovanjeMogućihRješenja</vt:lpstr>
      <vt:lpstr>Budžet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Karlo Dimjašević</cp:lastModifiedBy>
  <dcterms:created xsi:type="dcterms:W3CDTF">2014-03-20T08:46:49Z</dcterms:created>
  <dcterms:modified xsi:type="dcterms:W3CDTF">2024-03-31T00:26:57Z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