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0" documentId="8_{87750F87-27D5-4714-AC20-B7BE4EB6E03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PP" sheetId="1" r:id="rId1"/>
    <sheet name="Base Auxiliar" sheetId="2" r:id="rId2"/>
  </sheets>
  <definedNames>
    <definedName name="aporte">APP!$D$14:$D$14</definedName>
    <definedName name="patrimonio_acumulado">APP!$D$17:$D$17</definedName>
    <definedName name="qtd_anos">APP!$D$15:$D$15</definedName>
    <definedName name="rendimento_carteira">APP!$D$10:$D$10</definedName>
    <definedName name="salario">APP!$D$9:$D$9</definedName>
    <definedName name="sugestao_investimento">APP!$D$11:$D$11</definedName>
    <definedName name="taxa_mensal">APP!$D$16:$D$16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1" l="1"/>
  <c r="C33" i="1"/>
  <c r="C34" i="1"/>
  <c r="C35" i="1"/>
  <c r="C36" i="1"/>
  <c r="C31" i="1"/>
  <c r="A9" i="2"/>
  <c r="A10" i="2"/>
  <c r="A11" i="2"/>
  <c r="A12" i="2"/>
  <c r="A13" i="2"/>
  <c r="A14" i="2"/>
  <c r="A15" i="2"/>
  <c r="A16" i="2"/>
  <c r="A17" i="2"/>
  <c r="A18" i="2"/>
  <c r="A19" i="2"/>
  <c r="A8" i="2"/>
  <c r="A3" i="2"/>
  <c r="A4" i="2"/>
  <c r="A5" i="2"/>
  <c r="A6" i="2"/>
  <c r="A7" i="2"/>
  <c r="A2" i="2"/>
  <c r="C28" i="1"/>
  <c r="D11" i="1"/>
  <c r="C21" i="1" a="1"/>
  <c r="C21" i="1"/>
  <c r="D21" i="1" a="1"/>
  <c r="D21" i="1"/>
  <c r="C25" i="1" a="1"/>
  <c r="C25" i="1"/>
  <c r="C23" i="1" a="1"/>
  <c r="C23" i="1"/>
  <c r="C22" i="1" a="1"/>
  <c r="C22" i="1"/>
  <c r="C24" i="1" a="1"/>
  <c r="C24" i="1"/>
  <c r="D17" i="1" a="1"/>
  <c r="D17" i="1"/>
  <c r="D18" i="1" s="1" a="1"/>
  <c r="D18" i="1" s="1"/>
  <c r="D25" i="1" a="1"/>
  <c r="D25" i="1"/>
  <c r="D23" i="1" a="1"/>
  <c r="D23" i="1"/>
  <c r="D22" i="1" a="1"/>
  <c r="D22" i="1"/>
  <c r="D24" i="1" a="1"/>
  <c r="D24" i="1"/>
  <c r="D32" i="1" l="1"/>
  <c r="D33" i="1"/>
  <c r="D34" i="1"/>
  <c r="D35" i="1"/>
  <c r="D36" i="1"/>
  <c r="D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<sst xmlns="http://schemas.openxmlformats.org/spreadsheetml/2006/main" count="69" uniqueCount="33">
  <si>
    <t>CONFIGURAÇÕES</t>
  </si>
  <si>
    <t>Salário</t>
  </si>
  <si>
    <t>Rendimento Carteira</t>
  </si>
  <si>
    <t>Sugestão de Investimento (30%)</t>
  </si>
  <si>
    <t>INVESTIMENTO MENSAL</t>
  </si>
  <si>
    <t>Quando Investir por Mês?</t>
  </si>
  <si>
    <t xml:space="preserve">Por Quantos Anos? </t>
  </si>
  <si>
    <t xml:space="preserve">Taxa De Rendimento Mensal? </t>
  </si>
  <si>
    <t xml:space="preserve">Patrimônio Acumulado? </t>
  </si>
  <si>
    <t xml:space="preserve">Dividendos Mensais? </t>
  </si>
  <si>
    <t>CENÁRIOS FUTUROS</t>
  </si>
  <si>
    <t>Dividendos</t>
  </si>
  <si>
    <t>Quanto em 2 Anos?</t>
  </si>
  <si>
    <t xml:space="preserve">Quanto em 5 Anos? </t>
  </si>
  <si>
    <t xml:space="preserve">Quanto em 10 Anos? </t>
  </si>
  <si>
    <t xml:space="preserve">Quanto em 20 Anos? </t>
  </si>
  <si>
    <t xml:space="preserve">Quanto em 30 Anos? </t>
  </si>
  <si>
    <t>PERFIL</t>
  </si>
  <si>
    <t>CONSERVADOR</t>
  </si>
  <si>
    <t>VALOR A SER INVESTIDO POR MÊS</t>
  </si>
  <si>
    <t>TIPOS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</si>
  <si>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</si>
  <si>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</si>
  <si>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</si>
  <si>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</si>
  <si>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</si>
  <si>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</si>
  <si>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</si>
  <si>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</si>
  <si>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CHAVE</t>
  </si>
  <si>
    <t>%</t>
  </si>
  <si>
    <t>MODERADO</t>
  </si>
  <si>
    <t>AGRESSIVO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</si>
</sst>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R$-416]\ #,##0.00"/>
    <numFmt numFmtId="165" formatCode="#,##0.00\ &quot;€&quot;"/>
  </numFmts>
  <fonts count="13">
    <font>
      <sz val="11"/>
      <color theme="1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sz val="11"/>
      <color theme="1"/>
      <name val="Segoe UI"/>
      <family val="2"/>
    </font>
    <font>
      <sz val="11"/>
      <color theme="0"/>
      <name val="Aptos Narrow"/>
      <family val="2"/>
      <scheme val="minor"/>
    </font>
    <font>
      <b/>
      <sz val="9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20"/>
      <color theme="0"/>
      <name val="Arial Black"/>
    </font>
    <font>
      <sz val="12"/>
      <color theme="1"/>
      <name val="Arial"/>
    </font>
    <font>
      <b/>
      <sz val="12"/>
      <color theme="1"/>
      <name val="Arial"/>
    </font>
    <font>
      <b/>
      <sz val="11"/>
      <color theme="1"/>
      <name val="Segoe UI"/>
      <family val="2"/>
    </font>
    <font>
      <sz val="11"/>
      <color rgb="FF9C5700"/>
      <name val="Calibri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CC3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medium">
        <color theme="1"/>
      </right>
      <top/>
      <bottom style="thin">
        <color theme="0" tint="-0.249977111117893"/>
      </bottom>
      <diagonal/>
    </border>
    <border>
      <left style="medium">
        <color theme="1"/>
      </left>
      <right/>
      <top style="medium">
        <color theme="1"/>
      </top>
      <bottom style="thin">
        <color theme="0" tint="-0.249977111117893"/>
      </bottom>
      <diagonal/>
    </border>
    <border>
      <left/>
      <right/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1"/>
      </right>
      <top style="thin">
        <color theme="0" tint="-0.34998626667073579"/>
      </top>
      <bottom/>
      <diagonal/>
    </border>
    <border>
      <left style="medium">
        <color theme="1"/>
      </left>
      <right style="thin">
        <color theme="0" tint="-0.34998626667073579"/>
      </right>
      <top style="thin">
        <color theme="0" tint="-0.34998626667073579"/>
      </top>
      <bottom style="medium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0" tint="-0.34998626667073579"/>
      </left>
      <right style="medium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/>
      </right>
      <top/>
      <bottom/>
      <diagonal/>
    </border>
    <border>
      <left style="thin">
        <color theme="0" tint="-0.34998626667073579"/>
      </left>
      <right style="medium">
        <color theme="1"/>
      </right>
      <top/>
      <bottom style="thin">
        <color theme="0" tint="-0.34998626667073579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0" fillId="7" borderId="0" applyNumberFormat="0" applyBorder="0" applyAlignment="0" applyProtection="0"/>
  </cellStyleXfs>
  <cellXfs count="55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vertical="center"/>
    </xf>
    <xf numFmtId="164" fontId="2" fillId="3" borderId="4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165" fontId="0" fillId="0" borderId="0" xfId="0" applyNumberFormat="1"/>
    <xf numFmtId="0" fontId="5" fillId="5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9" fontId="0" fillId="0" borderId="14" xfId="0" applyNumberFormat="1" applyBorder="1" applyAlignment="1">
      <alignment horizontal="center" vertical="center"/>
    </xf>
    <xf numFmtId="164" fontId="0" fillId="3" borderId="8" xfId="0" applyNumberFormat="1" applyFill="1" applyBorder="1" applyAlignment="1">
      <alignment horizontal="center" vertical="center"/>
    </xf>
    <xf numFmtId="164" fontId="0" fillId="3" borderId="11" xfId="0" applyNumberForma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left" indent="3"/>
    </xf>
    <xf numFmtId="0" fontId="7" fillId="3" borderId="6" xfId="0" applyFont="1" applyFill="1" applyBorder="1" applyAlignment="1">
      <alignment horizontal="left" indent="3"/>
    </xf>
    <xf numFmtId="164" fontId="0" fillId="3" borderId="19" xfId="0" applyNumberFormat="1" applyFill="1" applyBorder="1" applyAlignment="1">
      <alignment horizontal="center" vertical="center"/>
    </xf>
    <xf numFmtId="164" fontId="0" fillId="6" borderId="16" xfId="0" applyNumberFormat="1" applyFill="1" applyBorder="1" applyAlignment="1">
      <alignment horizontal="center" vertical="center"/>
    </xf>
    <xf numFmtId="164" fontId="9" fillId="4" borderId="22" xfId="0" applyNumberFormat="1" applyFont="1" applyFill="1" applyBorder="1" applyAlignment="1">
      <alignment horizontal="center" vertical="center"/>
    </xf>
    <xf numFmtId="164" fontId="9" fillId="4" borderId="19" xfId="0" applyNumberFormat="1" applyFont="1" applyFill="1" applyBorder="1" applyAlignment="1">
      <alignment horizontal="center" vertical="center"/>
    </xf>
    <xf numFmtId="164" fontId="9" fillId="0" borderId="20" xfId="0" applyNumberFormat="1" applyFont="1" applyBorder="1" applyAlignment="1">
      <alignment horizontal="center" vertical="center"/>
    </xf>
    <xf numFmtId="1" fontId="9" fillId="0" borderId="21" xfId="0" applyNumberFormat="1" applyFont="1" applyBorder="1" applyAlignment="1">
      <alignment horizontal="center" vertical="center"/>
    </xf>
    <xf numFmtId="10" fontId="9" fillId="0" borderId="20" xfId="0" applyNumberFormat="1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left" indent="3"/>
    </xf>
    <xf numFmtId="0" fontId="7" fillId="3" borderId="13" xfId="0" applyFont="1" applyFill="1" applyBorder="1" applyAlignment="1">
      <alignment horizontal="left" indent="3"/>
    </xf>
    <xf numFmtId="0" fontId="7" fillId="3" borderId="15" xfId="0" applyFont="1" applyFill="1" applyBorder="1" applyAlignment="1">
      <alignment horizontal="left" indent="3"/>
    </xf>
    <xf numFmtId="0" fontId="7" fillId="3" borderId="17" xfId="0" applyFont="1" applyFill="1" applyBorder="1" applyAlignment="1">
      <alignment horizontal="left" indent="3"/>
    </xf>
    <xf numFmtId="0" fontId="7" fillId="3" borderId="18" xfId="0" applyFont="1" applyFill="1" applyBorder="1" applyAlignment="1">
      <alignment horizontal="left" indent="3"/>
    </xf>
    <xf numFmtId="0" fontId="8" fillId="4" borderId="3" xfId="0" applyFont="1" applyFill="1" applyBorder="1" applyAlignment="1">
      <alignment horizontal="left" indent="3"/>
    </xf>
    <xf numFmtId="0" fontId="8" fillId="4" borderId="13" xfId="0" applyFont="1" applyFill="1" applyBorder="1" applyAlignment="1">
      <alignment horizontal="left" indent="3"/>
    </xf>
    <xf numFmtId="0" fontId="8" fillId="4" borderId="17" xfId="0" applyFont="1" applyFill="1" applyBorder="1" applyAlignment="1">
      <alignment horizontal="left" indent="3"/>
    </xf>
    <xf numFmtId="0" fontId="8" fillId="4" borderId="18" xfId="0" applyFont="1" applyFill="1" applyBorder="1" applyAlignment="1">
      <alignment horizontal="left" indent="3"/>
    </xf>
    <xf numFmtId="0" fontId="6" fillId="2" borderId="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10" fillId="7" borderId="0" xfId="1"/>
    <xf numFmtId="0" fontId="10" fillId="7" borderId="0" xfId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/>
    <xf numFmtId="9" fontId="0" fillId="0" borderId="0" xfId="0" applyNumberFormat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3" borderId="0" xfId="0" applyFont="1" applyFill="1"/>
    <xf numFmtId="164" fontId="11" fillId="3" borderId="0" xfId="0" applyNumberFormat="1" applyFont="1" applyFill="1" applyAlignment="1">
      <alignment horizontal="center" vertical="center"/>
    </xf>
    <xf numFmtId="0" fontId="0" fillId="4" borderId="0" xfId="0" applyFill="1"/>
    <xf numFmtId="164" fontId="0" fillId="4" borderId="0" xfId="0" applyNumberFormat="1" applyFill="1"/>
    <xf numFmtId="164" fontId="0" fillId="3" borderId="0" xfId="0" applyNumberFormat="1" applyFill="1" applyAlignment="1">
      <alignment horizontal="center" vertical="center"/>
    </xf>
    <xf numFmtId="0" fontId="0" fillId="0" borderId="23" xfId="0" applyBorder="1"/>
    <xf numFmtId="0" fontId="0" fillId="0" borderId="23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9" fontId="0" fillId="0" borderId="23" xfId="0" applyNumberFormat="1" applyBorder="1" applyAlignment="1">
      <alignment horizontal="center" vertical="center"/>
    </xf>
    <xf numFmtId="9" fontId="0" fillId="0" borderId="0" xfId="0" applyNumberFormat="1" applyBorder="1"/>
    <xf numFmtId="9" fontId="0" fillId="0" borderId="23" xfId="0" applyNumberFormat="1" applyBorder="1"/>
    <xf numFmtId="0" fontId="12" fillId="8" borderId="23" xfId="0" applyFont="1" applyFill="1" applyBorder="1"/>
    <xf numFmtId="0" fontId="12" fillId="8" borderId="23" xfId="0" applyFont="1" applyFill="1" applyBorder="1" applyAlignment="1">
      <alignment horizontal="center"/>
    </xf>
  </cellXfs>
  <cellStyles count="2">
    <cellStyle name="Neutro" xfId="1" builtinId="28"/>
    <cellStyle name="Normal" xfId="0" builtinId="0"/>
  </cellStyles>
  <dxfs count="0"/>
  <tableStyles count="0" defaultTableStyle="TableStyleMedium2" defaultPivotStyle="PivotStyleMedium9"/>
  <colors>
    <mruColors>
      <color rgb="FFCCCC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APP!$B$31:$B$36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APP!$C$31:$C$36</c:f>
              <c:numCache>
                <c:formatCode>0%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4C-4C68-B204-8C613F804B0E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APP!$B$31:$B$36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APP!$D$31:$D$36</c:f>
              <c:numCache>
                <c:formatCode>[$R$-416]\ #,##0.00</c:formatCode>
                <c:ptCount val="6"/>
                <c:pt idx="0">
                  <c:v>378</c:v>
                </c:pt>
                <c:pt idx="1">
                  <c:v>630</c:v>
                </c:pt>
                <c:pt idx="2">
                  <c:v>126</c:v>
                </c:pt>
                <c:pt idx="3">
                  <c:v>126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4C-4C68-B204-8C613F804B0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0</xdr:rowOff>
    </xdr:from>
    <xdr:to>
      <xdr:col>4</xdr:col>
      <xdr:colOff>28575</xdr:colOff>
      <xdr:row>5</xdr:row>
      <xdr:rowOff>180975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FBE3-6643-491A-8F38-75E0FE7C255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606"/>
        <a:stretch/>
      </xdr:blipFill>
      <xdr:spPr>
        <a:xfrm>
          <a:off x="190500" y="0"/>
          <a:ext cx="5915025" cy="1133475"/>
        </a:xfrm>
        <a:prstGeom prst="rect">
          <a:avLst/>
        </a:prstGeom>
      </xdr:spPr>
    </xdr:pic>
    <xdr:clientData/>
  </xdr:twoCellAnchor>
  <xdr:twoCellAnchor>
    <xdr:from>
      <xdr:col>0</xdr:col>
      <xdr:colOff>219075</xdr:colOff>
      <xdr:row>36</xdr:row>
      <xdr:rowOff>180975</xdr:rowOff>
    </xdr:from>
    <xdr:to>
      <xdr:col>3</xdr:col>
      <xdr:colOff>952500</xdr:colOff>
      <xdr:row>47</xdr:row>
      <xdr:rowOff>133350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07F875E-E016-FA9F-DF9E-B9FA16A04BE7}"/>
            </a:ext>
            <a:ext uri="{147F2762-F138-4A5C-976F-8EAC2B608ADB}">
              <a16:predDERef xmlns:a16="http://schemas.microsoft.com/office/drawing/2014/main" pred="{0000FBE3-6643-491A-8F38-75E0FE7C25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K37"/>
  <sheetViews>
    <sheetView showGridLines="0" showRowColHeaders="0" tabSelected="1" workbookViewId="0">
      <selection activeCell="G36" sqref="G36"/>
    </sheetView>
  </sheetViews>
  <sheetFormatPr defaultColWidth="0" defaultRowHeight="15"/>
  <cols>
    <col min="1" max="1" width="3.42578125" customWidth="1"/>
    <col min="2" max="2" width="36.42578125" customWidth="1"/>
    <col min="3" max="3" width="36.85546875" customWidth="1"/>
    <col min="4" max="4" width="14.42578125" customWidth="1"/>
    <col min="5" max="5" width="12.5703125" customWidth="1"/>
    <col min="6" max="6" width="6.5703125" customWidth="1"/>
    <col min="7" max="7" width="4.28515625" customWidth="1"/>
    <col min="8" max="8" width="3.5703125" customWidth="1"/>
    <col min="9" max="11" width="9.140625" hidden="1" customWidth="1"/>
    <col min="12" max="12" width="0" hidden="1" customWidth="1"/>
  </cols>
  <sheetData>
    <row r="7" spans="2:8" ht="7.5" customHeight="1"/>
    <row r="8" spans="2:8" ht="31.5">
      <c r="B8" s="22" t="s">
        <v>0</v>
      </c>
      <c r="C8" s="23"/>
      <c r="D8" s="6"/>
    </row>
    <row r="9" spans="2:8" ht="15.75">
      <c r="B9" s="24" t="s">
        <v>1</v>
      </c>
      <c r="C9" s="26"/>
      <c r="D9" s="14">
        <v>4200</v>
      </c>
    </row>
    <row r="10" spans="2:8" ht="15" customHeight="1">
      <c r="B10" s="24" t="s">
        <v>2</v>
      </c>
      <c r="C10" s="26"/>
      <c r="D10" s="8">
        <v>6.0000000000000001E-3</v>
      </c>
    </row>
    <row r="11" spans="2:8" ht="15" customHeight="1">
      <c r="B11" s="27" t="s">
        <v>3</v>
      </c>
      <c r="C11" s="28"/>
      <c r="D11" s="13">
        <f xml:space="preserve"> D9 * 30%</f>
        <v>1260</v>
      </c>
    </row>
    <row r="13" spans="2:8" ht="24.75" customHeight="1">
      <c r="B13" s="33" t="s">
        <v>4</v>
      </c>
      <c r="C13" s="34"/>
      <c r="D13" s="7"/>
    </row>
    <row r="14" spans="2:8" ht="16.5">
      <c r="B14" s="24" t="s">
        <v>5</v>
      </c>
      <c r="C14" s="25"/>
      <c r="D14" s="17">
        <v>1260</v>
      </c>
    </row>
    <row r="15" spans="2:8" ht="16.5">
      <c r="B15" s="24" t="s">
        <v>6</v>
      </c>
      <c r="C15" s="25"/>
      <c r="D15" s="18">
        <v>10</v>
      </c>
    </row>
    <row r="16" spans="2:8" ht="16.5">
      <c r="B16" s="24" t="s">
        <v>7</v>
      </c>
      <c r="C16" s="25"/>
      <c r="D16" s="19">
        <v>1.0800000000000001E-2</v>
      </c>
      <c r="H16" s="5"/>
    </row>
    <row r="17" spans="1:4" ht="16.5">
      <c r="B17" s="29" t="s">
        <v>8</v>
      </c>
      <c r="C17" s="30"/>
      <c r="D17" s="15" cm="1">
        <f t="array" ref="D17" xml:space="preserve"> FV(taxa_mensal,qtd_anos * 12,aporte * -1)</f>
        <v>306756.65948104812</v>
      </c>
    </row>
    <row r="18" spans="1:4" ht="16.5">
      <c r="B18" s="31" t="s">
        <v>9</v>
      </c>
      <c r="C18" s="32"/>
      <c r="D18" s="16" cm="1">
        <f t="array" ref="D18" xml:space="preserve"> patrimonio_acumulado * rendimento_carteira</f>
        <v>1840.5399568862888</v>
      </c>
    </row>
    <row r="20" spans="1:4" ht="31.5">
      <c r="B20" s="20" t="s">
        <v>10</v>
      </c>
      <c r="C20" s="21"/>
      <c r="D20" s="2" t="s">
        <v>11</v>
      </c>
    </row>
    <row r="21" spans="1:4" ht="16.5">
      <c r="A21" s="1">
        <v>2</v>
      </c>
      <c r="B21" s="11" t="s">
        <v>12</v>
      </c>
      <c r="C21" s="3" cm="1">
        <f t="array" ref="C21" xml:space="preserve"> FV(taxa_mensal,A21 * 12,aporte * -1)</f>
        <v>34310.888212332808</v>
      </c>
      <c r="D21" s="9" cm="1">
        <f t="array" ref="D21" xml:space="preserve"> C21 * rendimento_carteira</f>
        <v>205.86532927399685</v>
      </c>
    </row>
    <row r="22" spans="1:4" ht="17.25" customHeight="1">
      <c r="A22" s="1">
        <v>5</v>
      </c>
      <c r="B22" s="11" t="s">
        <v>13</v>
      </c>
      <c r="C22" s="3" cm="1">
        <f t="array" ref="C22" xml:space="preserve"> FV(taxa_mensal,A22 * 12,aporte * -1)</f>
        <v>105593.06439266562</v>
      </c>
      <c r="D22" s="9" cm="1">
        <f t="array" ref="D22" xml:space="preserve"> C22 * rendimento_carteira</f>
        <v>633.55838635599378</v>
      </c>
    </row>
    <row r="23" spans="1:4" ht="16.5">
      <c r="A23" s="1">
        <v>10</v>
      </c>
      <c r="B23" s="11" t="s">
        <v>14</v>
      </c>
      <c r="C23" s="3" cm="1">
        <f t="array" ref="C23" xml:space="preserve"> FV(taxa_mensal,A23 * 12,aporte * -1)</f>
        <v>306756.65948104812</v>
      </c>
      <c r="D23" s="9" cm="1">
        <f t="array" ref="D23" xml:space="preserve"> C23 * rendimento_carteira</f>
        <v>1840.5399568862888</v>
      </c>
    </row>
    <row r="24" spans="1:4" ht="16.5">
      <c r="A24" s="1">
        <v>20</v>
      </c>
      <c r="B24" s="11" t="s">
        <v>15</v>
      </c>
      <c r="C24" s="3" cm="1">
        <f t="array" ref="C24" xml:space="preserve"> FV(taxa_mensal,A24 * 12,aporte * -1)</f>
        <v>1420081.7315561394</v>
      </c>
      <c r="D24" s="9" cm="1">
        <f t="array" ref="D24" xml:space="preserve"> C24 * rendimento_carteira</f>
        <v>8520.4903893368373</v>
      </c>
    </row>
    <row r="25" spans="1:4" ht="16.5">
      <c r="A25" s="1">
        <v>30</v>
      </c>
      <c r="B25" s="12" t="s">
        <v>16</v>
      </c>
      <c r="C25" s="4" cm="1">
        <f t="array" ref="C25" xml:space="preserve"> FV(taxa_mensal,A25 * 12,aporte * -1)</f>
        <v>5460720.0609991066</v>
      </c>
      <c r="D25" s="10" cm="1">
        <f t="array" ref="D25" xml:space="preserve"> C25 * rendimento_carteira</f>
        <v>32764.320365994641</v>
      </c>
    </row>
    <row r="27" spans="1:4">
      <c r="B27" s="35" t="s">
        <v>17</v>
      </c>
      <c r="C27" s="36" t="s">
        <v>18</v>
      </c>
      <c r="D27" s="35"/>
    </row>
    <row r="28" spans="1:4">
      <c r="B28" s="42" t="s">
        <v>19</v>
      </c>
      <c r="C28" s="43">
        <f xml:space="preserve"> D14</f>
        <v>1260</v>
      </c>
      <c r="D28" s="42"/>
    </row>
    <row r="30" spans="1:4">
      <c r="B30" s="41" t="s">
        <v>20</v>
      </c>
      <c r="C30" s="41" t="s">
        <v>21</v>
      </c>
      <c r="D30" s="41" t="s">
        <v>22</v>
      </c>
    </row>
    <row r="31" spans="1:4">
      <c r="B31" s="38" t="s">
        <v>23</v>
      </c>
      <c r="C31" s="40">
        <f xml:space="preserve"> VLOOKUP($C$27&amp; "-" &amp;B31,'Base Auxiliar'!A2:D19,4,FALSE)</f>
        <v>0.3</v>
      </c>
      <c r="D31" s="46">
        <f xml:space="preserve"> C31 * $C$28</f>
        <v>378</v>
      </c>
    </row>
    <row r="32" spans="1:4">
      <c r="B32" s="38" t="s">
        <v>24</v>
      </c>
      <c r="C32" s="40">
        <f xml:space="preserve"> VLOOKUP($C$27&amp; "-" &amp;B32,'Base Auxiliar'!A3:D20,4,FALSE)</f>
        <v>0.5</v>
      </c>
      <c r="D32" s="46">
        <f t="shared" ref="D32:D36" si="0" xml:space="preserve"> C32 * $C$28</f>
        <v>630</v>
      </c>
    </row>
    <row r="33" spans="2:4">
      <c r="B33" s="38" t="s">
        <v>25</v>
      </c>
      <c r="C33" s="40">
        <f xml:space="preserve"> VLOOKUP($C$27&amp; "-" &amp;B33,'Base Auxiliar'!A4:D21,4,FALSE)</f>
        <v>0.1</v>
      </c>
      <c r="D33" s="46">
        <f t="shared" si="0"/>
        <v>126</v>
      </c>
    </row>
    <row r="34" spans="2:4">
      <c r="B34" s="38" t="s">
        <v>26</v>
      </c>
      <c r="C34" s="40">
        <f xml:space="preserve"> VLOOKUP($C$27&amp; "-" &amp;B34,'Base Auxiliar'!A5:D22,4,FALSE)</f>
        <v>0.1</v>
      </c>
      <c r="D34" s="46">
        <f t="shared" si="0"/>
        <v>126</v>
      </c>
    </row>
    <row r="35" spans="2:4">
      <c r="B35" s="38" t="s">
        <v>27</v>
      </c>
      <c r="C35" s="40">
        <f xml:space="preserve"> VLOOKUP($C$27&amp; "-" &amp;B35,'Base Auxiliar'!A6:D23,4,FALSE)</f>
        <v>0</v>
      </c>
      <c r="D35" s="46">
        <f t="shared" si="0"/>
        <v>0</v>
      </c>
    </row>
    <row r="36" spans="2:4">
      <c r="B36" s="38" t="s">
        <v>28</v>
      </c>
      <c r="C36" s="40">
        <f xml:space="preserve"> VLOOKUP($C$27&amp; "-" &amp;B36,'Base Auxiliar'!A7:D24,4,FALSE)</f>
        <v>0</v>
      </c>
      <c r="D36" s="46">
        <f t="shared" si="0"/>
        <v>0</v>
      </c>
    </row>
    <row r="37" spans="2:4">
      <c r="B37" s="44"/>
      <c r="C37" s="44"/>
      <c r="D37" s="45"/>
    </row>
  </sheetData>
  <mergeCells count="11">
    <mergeCell ref="B20:C20"/>
    <mergeCell ref="B8:C8"/>
    <mergeCell ref="B14:C14"/>
    <mergeCell ref="B9:C9"/>
    <mergeCell ref="B10:C10"/>
    <mergeCell ref="B11:C11"/>
    <mergeCell ref="B15:C15"/>
    <mergeCell ref="B17:C17"/>
    <mergeCell ref="B18:C18"/>
    <mergeCell ref="B16:C16"/>
    <mergeCell ref="B13:C13"/>
  </mergeCells>
  <dataValidations count="1">
    <dataValidation type="list" allowBlank="1" showInputMessage="1" showErrorMessage="1" promptTitle="Perfil" prompt="Selecione o seu perfil de investidor" sqref="C27" xr:uid="{84972021-BE14-448E-96E1-A7D8E99F4967}">
      <formula1>"AGRESSIVO,CONSERVADOR,MODERADO"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2E2A5-2684-4783-BA89-739A28197E35}">
  <dimension ref="A1:D19"/>
  <sheetViews>
    <sheetView workbookViewId="0">
      <selection activeCell="H12" sqref="H12"/>
    </sheetView>
  </sheetViews>
  <sheetFormatPr defaultRowHeight="15"/>
  <cols>
    <col min="1" max="1" width="32.85546875" bestFit="1" customWidth="1"/>
    <col min="2" max="2" width="14.7109375" bestFit="1" customWidth="1"/>
    <col min="3" max="3" width="18.42578125" bestFit="1" customWidth="1"/>
    <col min="4" max="4" width="4.7109375" bestFit="1" customWidth="1"/>
  </cols>
  <sheetData>
    <row r="1" spans="1:4">
      <c r="A1" s="53" t="s">
        <v>29</v>
      </c>
      <c r="B1" s="54" t="s">
        <v>17</v>
      </c>
      <c r="C1" s="54" t="s">
        <v>20</v>
      </c>
      <c r="D1" s="54" t="s">
        <v>30</v>
      </c>
    </row>
    <row r="2" spans="1:4">
      <c r="A2" t="str">
        <f xml:space="preserve"> B2&amp; "-" &amp;C2</f>
        <v>CONSERVADOR-PAPEL</v>
      </c>
      <c r="B2" s="37" t="s">
        <v>18</v>
      </c>
      <c r="C2" s="38" t="s">
        <v>23</v>
      </c>
      <c r="D2" s="40">
        <v>0.3</v>
      </c>
    </row>
    <row r="3" spans="1:4">
      <c r="A3" t="str">
        <f t="shared" ref="A3:A7" si="0" xml:space="preserve"> B3&amp; "-" &amp;C3</f>
        <v>CONSERVADOR-TIJOLO</v>
      </c>
      <c r="B3" s="37" t="s">
        <v>18</v>
      </c>
      <c r="C3" s="38" t="s">
        <v>24</v>
      </c>
      <c r="D3" s="40">
        <v>0.5</v>
      </c>
    </row>
    <row r="4" spans="1:4">
      <c r="A4" t="str">
        <f t="shared" si="0"/>
        <v>CONSERVADOR-HÍBRIDOS</v>
      </c>
      <c r="B4" s="37" t="s">
        <v>18</v>
      </c>
      <c r="C4" s="38" t="s">
        <v>25</v>
      </c>
      <c r="D4" s="40">
        <v>0.1</v>
      </c>
    </row>
    <row r="5" spans="1:4">
      <c r="A5" t="str">
        <f t="shared" si="0"/>
        <v>CONSERVADOR-FOFs</v>
      </c>
      <c r="B5" s="37" t="s">
        <v>18</v>
      </c>
      <c r="C5" s="38" t="s">
        <v>26</v>
      </c>
      <c r="D5" s="40">
        <v>0.1</v>
      </c>
    </row>
    <row r="6" spans="1:4">
      <c r="A6" t="str">
        <f t="shared" si="0"/>
        <v>CONSERVADOR-DESENVOLVIMENTO</v>
      </c>
      <c r="B6" s="37" t="s">
        <v>18</v>
      </c>
      <c r="C6" s="38" t="s">
        <v>27</v>
      </c>
      <c r="D6" s="40">
        <v>0</v>
      </c>
    </row>
    <row r="7" spans="1:4">
      <c r="A7" s="47" t="str">
        <f t="shared" si="0"/>
        <v>CONSERVADOR-HOTELARIAS</v>
      </c>
      <c r="B7" s="48" t="s">
        <v>18</v>
      </c>
      <c r="C7" s="49" t="s">
        <v>28</v>
      </c>
      <c r="D7" s="50">
        <v>0</v>
      </c>
    </row>
    <row r="8" spans="1:4">
      <c r="A8" t="str">
        <f xml:space="preserve"> B8&amp; "-" &amp; C8</f>
        <v>MODERADO-PAPEL</v>
      </c>
      <c r="B8" t="s">
        <v>31</v>
      </c>
      <c r="C8" s="38" t="s">
        <v>23</v>
      </c>
      <c r="D8" s="51">
        <v>0.32</v>
      </c>
    </row>
    <row r="9" spans="1:4">
      <c r="A9" t="str">
        <f t="shared" ref="A9:A19" si="1" xml:space="preserve"> B9&amp; "-" &amp; C9</f>
        <v>MODERADO-TIJOLO</v>
      </c>
      <c r="B9" t="s">
        <v>31</v>
      </c>
      <c r="C9" s="38" t="s">
        <v>24</v>
      </c>
      <c r="D9" s="51">
        <v>0.35</v>
      </c>
    </row>
    <row r="10" spans="1:4">
      <c r="A10" t="str">
        <f t="shared" si="1"/>
        <v>MODERADO-HÍBRIDOS</v>
      </c>
      <c r="B10" t="s">
        <v>31</v>
      </c>
      <c r="C10" s="38" t="s">
        <v>25</v>
      </c>
      <c r="D10" s="51">
        <v>0.08</v>
      </c>
    </row>
    <row r="11" spans="1:4">
      <c r="A11" t="str">
        <f t="shared" si="1"/>
        <v>MODERADO-FOFs</v>
      </c>
      <c r="B11" t="s">
        <v>31</v>
      </c>
      <c r="C11" s="38" t="s">
        <v>26</v>
      </c>
      <c r="D11" s="51">
        <v>0.05</v>
      </c>
    </row>
    <row r="12" spans="1:4">
      <c r="A12" t="str">
        <f t="shared" si="1"/>
        <v>MODERADO-DESENVOLVIMENTO</v>
      </c>
      <c r="B12" t="s">
        <v>31</v>
      </c>
      <c r="C12" s="38" t="s">
        <v>27</v>
      </c>
      <c r="D12" s="51">
        <v>0.1</v>
      </c>
    </row>
    <row r="13" spans="1:4">
      <c r="A13" s="47" t="str">
        <f t="shared" si="1"/>
        <v>MODERADO-HOTELARIAS</v>
      </c>
      <c r="B13" s="47" t="s">
        <v>31</v>
      </c>
      <c r="C13" s="49" t="s">
        <v>28</v>
      </c>
      <c r="D13" s="52">
        <v>0.1</v>
      </c>
    </row>
    <row r="14" spans="1:4">
      <c r="A14" t="str">
        <f t="shared" si="1"/>
        <v>AGRESSIVO-PAPEL</v>
      </c>
      <c r="B14" t="s">
        <v>32</v>
      </c>
      <c r="C14" s="38" t="s">
        <v>23</v>
      </c>
      <c r="D14" s="39">
        <v>0.5</v>
      </c>
    </row>
    <row r="15" spans="1:4">
      <c r="A15" t="str">
        <f t="shared" si="1"/>
        <v>AGRESSIVO-TIJOLO</v>
      </c>
      <c r="B15" t="s">
        <v>32</v>
      </c>
      <c r="C15" s="38" t="s">
        <v>24</v>
      </c>
      <c r="D15" s="39">
        <v>0.1</v>
      </c>
    </row>
    <row r="16" spans="1:4">
      <c r="A16" t="str">
        <f t="shared" si="1"/>
        <v>AGRESSIVO-HÍBRIDOS</v>
      </c>
      <c r="B16" t="s">
        <v>32</v>
      </c>
      <c r="C16" s="38" t="s">
        <v>25</v>
      </c>
      <c r="D16" s="39">
        <v>0.05</v>
      </c>
    </row>
    <row r="17" spans="1:4">
      <c r="A17" t="str">
        <f t="shared" si="1"/>
        <v>AGRESSIVO-FOFs</v>
      </c>
      <c r="B17" t="s">
        <v>32</v>
      </c>
      <c r="C17" s="38" t="s">
        <v>26</v>
      </c>
      <c r="D17" s="39">
        <v>0.05</v>
      </c>
    </row>
    <row r="18" spans="1:4">
      <c r="A18" t="str">
        <f t="shared" si="1"/>
        <v>AGRESSIVO-DESENVOLVIMENTO</v>
      </c>
      <c r="B18" t="s">
        <v>32</v>
      </c>
      <c r="C18" s="38" t="s">
        <v>27</v>
      </c>
      <c r="D18" s="39">
        <v>0.2</v>
      </c>
    </row>
    <row r="19" spans="1:4">
      <c r="A19" t="str">
        <f t="shared" si="1"/>
        <v>AGRESSIVO-HOTELARIAS</v>
      </c>
      <c r="B19" t="s">
        <v>32</v>
      </c>
      <c r="C19" s="38" t="s">
        <v>28</v>
      </c>
      <c r="D19" s="39">
        <v>0.1</v>
      </c>
    </row>
  </sheetData>
  <dataValidations count="1">
    <dataValidation allowBlank="1" showInputMessage="1" showErrorMessage="1" promptTitle="CHAVE COMPOSTA" prompt="Nesta coluna faz se o uso de chave composta com uma formula simples de concatenação de valores. (Celula1 &amp; &quot;-&quot; &amp; Celula2)" sqref="A1" xr:uid="{350FE936-0595-4EDF-B0F4-621B1A2A2049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2025-05-27T18:04:45Z</dcterms:created>
  <dcterms:modified xsi:type="dcterms:W3CDTF">2025-06-01T17:13:31Z</dcterms:modified>
  <cp:category/>
  <cp:contentStatus/>
</cp:coreProperties>
</file>