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2"/>
  </bookViews>
  <sheets>
    <sheet name=" Prod. 1" sheetId="1" state="visible" r:id="rId2"/>
    <sheet name="Taupunkt" sheetId="2" state="visible" r:id="rId3"/>
    <sheet name="Absolute Feuchte" sheetId="3" state="visible" r:id="rId4"/>
    <sheet name="Sensoren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<sst xmlns="http://schemas.openxmlformats.org/spreadsheetml/2006/main" count="221" uniqueCount="87">
  <si>
    <t>Produktion 1</t>
  </si>
  <si>
    <t>Produktion 2</t>
  </si>
  <si>
    <t>Daten</t>
  </si>
  <si>
    <t>Außenluft</t>
  </si>
  <si>
    <t>Innenluft</t>
  </si>
  <si>
    <t>Zuluft</t>
  </si>
  <si>
    <t>Abluft</t>
  </si>
  <si>
    <t>a</t>
  </si>
  <si>
    <t>b</t>
  </si>
  <si>
    <t>Temperatur in K (TK)</t>
  </si>
  <si>
    <t>Dampfdruck in hPa (DD)</t>
  </si>
  <si>
    <t>Sättigungs-dampfdruck</t>
  </si>
  <si>
    <t>Absolute feuchte</t>
  </si>
  <si>
    <t>Molekular-gewicht Wasserdampf</t>
  </si>
  <si>
    <t>Universelle Gas-konstante</t>
  </si>
  <si>
    <t>abs.</t>
  </si>
  <si>
    <t>Dreh-</t>
  </si>
  <si>
    <t>Soll- </t>
  </si>
  <si>
    <t>Datum </t>
  </si>
  <si>
    <t>Urzeit</t>
  </si>
  <si>
    <t>rel. Feuchte</t>
  </si>
  <si>
    <t>Feuchte</t>
  </si>
  <si>
    <t>Temp.</t>
  </si>
  <si>
    <t>rel. Feucht.</t>
  </si>
  <si>
    <t>zahl</t>
  </si>
  <si>
    <t>Anteil</t>
  </si>
  <si>
    <t>Kühlung</t>
  </si>
  <si>
    <t>wert</t>
  </si>
  <si>
    <t>ja</t>
  </si>
  <si>
    <t>nein</t>
  </si>
  <si>
    <t>Bezeichnungen:</t>
  </si>
  <si>
    <t>Eingabe:</t>
  </si>
  <si>
    <t>r = relative Luftfeuchte</t>
  </si>
  <si>
    <t>T = Temperatur in °C</t>
  </si>
  <si>
    <t>TK = Temperatur in Kelvin (TK = T + 273.15)</t>
  </si>
  <si>
    <t>TD = Taupunkttemperatur in °C</t>
  </si>
  <si>
    <t>DD = Dampfdruck in hPa</t>
  </si>
  <si>
    <t>SDD = Sättigungsdampfdruck in hPa</t>
  </si>
  <si>
    <t>Parameter:</t>
  </si>
  <si>
    <t>a = 7.5, b = 237.3 für T &gt;= 0</t>
  </si>
  <si>
    <t>a=</t>
  </si>
  <si>
    <t>a = 7.6, b = 240.7 für T &lt; 0</t>
  </si>
  <si>
    <t>b=</t>
  </si>
  <si>
    <r>
      <t>R</t>
    </r>
    <r>
      <rPr>
        <vertAlign val="superscript"/>
        <sz val="10"/>
        <rFont val="Arial Unicode MS"/>
        <family val="2"/>
        <charset val="1"/>
      </rPr>
      <t>*</t>
    </r>
    <r>
      <rPr>
        <sz val="10"/>
        <rFont val="Arial Unicode MS"/>
        <family val="2"/>
        <charset val="1"/>
      </rPr>
      <t> = 8314.3 J/(kmol*K) (universelle Gaskonstante)</t>
    </r>
  </si>
  <si>
    <r>
      <t>m</t>
    </r>
    <r>
      <rPr>
        <vertAlign val="subscript"/>
        <sz val="10"/>
        <rFont val="Arial Unicode MS"/>
        <family val="2"/>
        <charset val="1"/>
      </rPr>
      <t>w</t>
    </r>
    <r>
      <rPr>
        <sz val="10"/>
        <rFont val="Arial Unicode MS"/>
        <family val="2"/>
        <charset val="1"/>
      </rPr>
      <t> = 18.016 kg (Molekulargewicht des Wasserdampfes)</t>
    </r>
  </si>
  <si>
    <r>
      <t>AF = absolute Feuchte in g Wasserdampf pro m</t>
    </r>
    <r>
      <rPr>
        <vertAlign val="superscript"/>
        <sz val="10"/>
        <rFont val="Arial Unicode MS"/>
        <family val="2"/>
        <charset val="1"/>
      </rPr>
      <t>3</t>
    </r>
    <r>
      <rPr>
        <sz val="10"/>
        <rFont val="Arial Unicode MS"/>
        <family val="2"/>
        <charset val="1"/>
      </rPr>
      <t> Luft</t>
    </r>
  </si>
  <si>
    <t>Formeln:</t>
  </si>
  <si>
    <t>1. SDD(T) = 6.1078 * 10^((a*T)/(b+T))</t>
  </si>
  <si>
    <t>2. DD(r,T) = r/100 * SDD(T)</t>
  </si>
  <si>
    <t>3. r(T,TD) = 100 * SDD(TD) / SDD(T)</t>
  </si>
  <si>
    <t>4. TD(r,T) = b*v/(a-v) mit v(r,T) = log10(DD(r,T)/6.1078)</t>
  </si>
  <si>
    <t>v=</t>
  </si>
  <si>
    <r>
      <t>5. AF(r,TK) = 10^5 * m</t>
    </r>
    <r>
      <rPr>
        <vertAlign val="subscript"/>
        <sz val="10"/>
        <rFont val="Arial Unicode MS"/>
        <family val="2"/>
        <charset val="1"/>
      </rPr>
      <t>w</t>
    </r>
    <r>
      <rPr>
        <sz val="10"/>
        <rFont val="Arial Unicode MS"/>
        <family val="2"/>
        <charset val="1"/>
      </rPr>
      <t>/R</t>
    </r>
    <r>
      <rPr>
        <vertAlign val="superscript"/>
        <sz val="10"/>
        <rFont val="Arial Unicode MS"/>
        <family val="2"/>
        <charset val="1"/>
      </rPr>
      <t>*</t>
    </r>
    <r>
      <rPr>
        <sz val="10"/>
        <rFont val="Arial Unicode MS"/>
        <family val="2"/>
        <charset val="1"/>
      </rPr>
      <t> * DD(r,T)/TK; AF(TD,TK) = 10^5 * m</t>
    </r>
    <r>
      <rPr>
        <vertAlign val="subscript"/>
        <sz val="10"/>
        <rFont val="Arial Unicode MS"/>
        <family val="2"/>
        <charset val="1"/>
      </rPr>
      <t>w</t>
    </r>
    <r>
      <rPr>
        <sz val="10"/>
        <rFont val="Arial Unicode MS"/>
        <family val="2"/>
        <charset val="1"/>
      </rPr>
      <t>/R</t>
    </r>
    <r>
      <rPr>
        <vertAlign val="superscript"/>
        <sz val="10"/>
        <rFont val="Arial Unicode MS"/>
        <family val="2"/>
        <charset val="1"/>
      </rPr>
      <t>*</t>
    </r>
    <r>
      <rPr>
        <sz val="10"/>
        <rFont val="Arial Unicode MS"/>
        <family val="2"/>
        <charset val="1"/>
      </rPr>
      <t> * SDD(TD)/TK</t>
    </r>
  </si>
  <si>
    <t>© 2004 Ingenieurbüro Nebhuth, Coburg</t>
  </si>
  <si>
    <t>T</t>
  </si>
  <si>
    <t>r</t>
  </si>
  <si>
    <t>v</t>
  </si>
  <si>
    <t>Taupunkt</t>
  </si>
  <si>
    <t>$abs_feuchte = 0;</t>
  </si>
  <si>
    <t>$temp_k = $temp + 273.15;</t>
  </si>
  <si>
    <t>$gas_konst = 8314.3;</t>
  </si>
  <si>
    <t>$mol_dampf = 18.016;</t>
  </si>
  <si>
    <t>if ($temp &gt;= 0 )</t>
  </si>
  <si>
    <t>{</t>
  </si>
  <si>
    <t>$a = 7.5;</t>
  </si>
  <si>
    <t>$b = 237.3;</t>
  </si>
  <si>
    <t>}</t>
  </si>
  <si>
    <t>else</t>
  </si>
  <si>
    <t>// bei Temp unter Null und über Wasser</t>
  </si>
  <si>
    <t>$a = 7.6; $b = 240.7;</t>
  </si>
  <si>
    <t>// $a = 9.5; $b = 265.5;</t>
  </si>
  <si>
    <t>// bei Temp unter Null und über Eis</t>
  </si>
  <si>
    <t>$sdd_1 = (($a * $temp)/($b + $temp));</t>
  </si>
  <si>
    <t>$sdd = 6.1078 * pow(10,$sdd_1);</t>
  </si>
  <si>
    <t>$dd = $luftfeuchte/100 * $sdd;</t>
  </si>
  <si>
    <t>$dd1 = ($dd / 6.1078);</t>
  </si>
  <si>
    <t>$dew_point = log10($dd1);</t>
  </si>
  <si>
    <t>$abs_feuchte = 100000 * $mol_dampf/$gas_konst * $dd / $temp_k;</t>
  </si>
  <si>
    <t>$abs_feuchte = (round($abs_feuchte * 10)) / 10;</t>
  </si>
  <si>
    <t>R1</t>
  </si>
  <si>
    <t>R2</t>
  </si>
  <si>
    <t>Rges.</t>
  </si>
  <si>
    <t>Veringerung</t>
  </si>
  <si>
    <t>NTC 1,8 K</t>
  </si>
  <si>
    <t>°C</t>
  </si>
  <si>
    <t>KOhm</t>
  </si>
  <si>
    <t>Spannung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</si>
</sst>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#,##0.000"/>
    <numFmt numFmtId="167" formatCode="DD/MM/YYYY"/>
    <numFmt numFmtId="168" formatCode="HH:MM"/>
    <numFmt numFmtId="169" formatCode="#,##0.0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name val="Arial"/>
      <family val="2"/>
      <charset val="1"/>
    </font>
    <font>
      <b val="true"/>
      <sz val="10"/>
      <name val="Arial Unicode MS"/>
      <family val="2"/>
      <charset val="1"/>
    </font>
    <font>
      <sz val="10"/>
      <name val="Arial Unicode MS"/>
      <family val="2"/>
      <charset val="1"/>
    </font>
    <font>
      <vertAlign val="superscript"/>
      <sz val="10"/>
      <name val="Arial Unicode MS"/>
      <family val="2"/>
      <charset val="1"/>
    </font>
    <font>
      <vertAlign val="subscript"/>
      <sz val="10"/>
      <name val="Arial Unicode MS"/>
      <family val="2"/>
      <charset val="1"/>
    </font>
    <font>
      <sz val="8"/>
      <name val="Arial"/>
      <family val="2"/>
      <charset val="1"/>
    </font>
    <font>
      <sz val="10"/>
      <color rgb="FF000000"/>
      <name val="Lucida Console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>
        <color rgb="FFA5A6AD"/>
      </left>
      <right style="medium">
        <color rgb="FFA5A6AD"/>
      </right>
      <top style="medium">
        <color rgb="FFA5A6AD"/>
      </top>
      <bottom style="medium">
        <color rgb="FFA5A6AD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12" xfId="0" applyFont="false" applyBorder="true" applyAlignment="true" applyProtection="false">
      <alignment horizontal="left" vertical="center" textRotation="0" wrapText="false" indent="1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6A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63"/>
  <sheetViews>
    <sheetView windowProtection="false"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selection pane="topLeft" activeCell="U35" activeCellId="0" sqref="U35"/>
    </sheetView>
  </sheetViews>
  <sheetFormatPr defaultRowHeight="12.75"/>
  <cols>
    <col collapsed="false" hidden="false" max="1" min="1" style="0" width="10.7295918367347"/>
    <col collapsed="false" hidden="false" max="2" min="2" style="0" width="7.56632653061225"/>
    <col collapsed="false" hidden="false" max="3" min="3" style="0" width="10.5765306122449"/>
    <col collapsed="false" hidden="false" max="4" min="4" style="0" width="7.4234693877551"/>
    <col collapsed="false" hidden="false" max="5" min="5" style="0" width="6.14795918367347"/>
    <col collapsed="false" hidden="false" max="6" min="6" style="0" width="9.70918367346939"/>
    <col collapsed="false" hidden="false" max="7" min="7" style="0" width="7.4234693877551"/>
    <col collapsed="false" hidden="false" max="8" min="8" style="0" width="6.14795918367347"/>
    <col collapsed="false" hidden="false" max="9" min="9" style="0" width="5.42857142857143"/>
    <col collapsed="false" hidden="false" max="10" min="10" style="0" width="5.85714285714286"/>
    <col collapsed="false" hidden="false" max="11" min="11" style="0" width="7.56632653061225"/>
    <col collapsed="false" hidden="false" max="12" min="12" style="0" width="5.70408163265306"/>
    <col collapsed="false" hidden="false" max="13" min="13" style="0" width="5.42857142857143"/>
    <col collapsed="false" hidden="false" max="14" min="14" style="0" width="5.57142857142857"/>
    <col collapsed="false" hidden="false" max="15" min="15" style="0" width="5.42857142857143"/>
    <col collapsed="false" hidden="false" max="16" min="16" style="0" width="9.70918367346939"/>
    <col collapsed="false" hidden="false" max="17" min="17" style="0" width="7.4234693877551"/>
    <col collapsed="false" hidden="false" max="18" min="18" style="0" width="6.14795918367347"/>
    <col collapsed="false" hidden="false" max="19" min="19" style="0" width="5.42857142857143"/>
    <col collapsed="false" hidden="false" max="20" min="20" style="0" width="5.85714285714286"/>
    <col collapsed="false" hidden="false" max="21" min="21" style="0" width="7.56632653061225"/>
    <col collapsed="false" hidden="false" max="22" min="22" style="0" width="5.70408163265306"/>
    <col collapsed="false" hidden="false" max="23" min="23" style="0" width="5.42857142857143"/>
    <col collapsed="false" hidden="false" max="24" min="24" style="0" width="5.57142857142857"/>
    <col collapsed="false" hidden="false" max="25" min="25" style="0" width="5.42857142857143"/>
    <col collapsed="false" hidden="false" max="1025" min="26" style="0" width="10.7295918367347"/>
  </cols>
  <sheetData>
    <row r="1" customFormat="false" ht="20.25" hidden="false" customHeight="false" outlineLevel="0" collapsed="false">
      <c r="E1" s="1"/>
      <c r="F1" s="2" t="s">
        <v>0</v>
      </c>
      <c r="O1" s="1"/>
      <c r="Q1" s="2" t="s">
        <v>1</v>
      </c>
    </row>
    <row r="2" customFormat="false" ht="51" hidden="false" customHeight="false" outlineLevel="0" collapsed="false">
      <c r="A2" s="0" t="s">
        <v>2</v>
      </c>
      <c r="B2" s="3"/>
      <c r="C2" s="4" t="s">
        <v>3</v>
      </c>
      <c r="E2" s="1"/>
      <c r="F2" s="4" t="s">
        <v>4</v>
      </c>
      <c r="H2" s="3"/>
      <c r="I2" s="5" t="s">
        <v>5</v>
      </c>
      <c r="M2" s="3"/>
      <c r="N2" s="4" t="s">
        <v>6</v>
      </c>
      <c r="O2" s="1"/>
      <c r="P2" s="4" t="s">
        <v>4</v>
      </c>
      <c r="R2" s="3"/>
      <c r="S2" s="5" t="s">
        <v>5</v>
      </c>
      <c r="W2" s="3"/>
      <c r="X2" s="4" t="s">
        <v>6</v>
      </c>
      <c r="Z2" s="6" t="s">
        <v>7</v>
      </c>
      <c r="AA2" s="6" t="s">
        <v>8</v>
      </c>
      <c r="AB2" s="6" t="s">
        <v>9</v>
      </c>
      <c r="AC2" s="6" t="s">
        <v>10</v>
      </c>
      <c r="AD2" s="6" t="s">
        <v>11</v>
      </c>
      <c r="AE2" s="6" t="s">
        <v>12</v>
      </c>
      <c r="AF2" s="6" t="s">
        <v>13</v>
      </c>
      <c r="AG2" s="6" t="s">
        <v>14</v>
      </c>
    </row>
    <row r="3" customFormat="false" ht="12.75" hidden="false" customHeight="false" outlineLevel="0" collapsed="false">
      <c r="A3" s="4"/>
      <c r="B3" s="7"/>
      <c r="D3" s="4" t="s">
        <v>15</v>
      </c>
      <c r="E3" s="8"/>
      <c r="G3" s="4" t="s">
        <v>15</v>
      </c>
      <c r="H3" s="7"/>
      <c r="I3" s="9" t="s">
        <v>16</v>
      </c>
      <c r="J3" s="4"/>
      <c r="K3" s="4"/>
      <c r="L3" s="4"/>
      <c r="M3" s="10" t="s">
        <v>17</v>
      </c>
      <c r="N3" s="9" t="s">
        <v>16</v>
      </c>
      <c r="O3" s="8"/>
      <c r="Q3" s="4" t="s">
        <v>15</v>
      </c>
      <c r="R3" s="7"/>
      <c r="S3" s="9" t="s">
        <v>16</v>
      </c>
      <c r="T3" s="4"/>
      <c r="U3" s="4"/>
      <c r="V3" s="4"/>
      <c r="W3" s="10" t="s">
        <v>17</v>
      </c>
      <c r="X3" s="9" t="s">
        <v>16</v>
      </c>
      <c r="Y3" s="4"/>
    </row>
    <row r="4" customFormat="false" ht="12.75" hidden="false" customHeight="false" outlineLevel="0" collapsed="false">
      <c r="A4" s="11" t="s">
        <v>18</v>
      </c>
      <c r="B4" s="11" t="s">
        <v>19</v>
      </c>
      <c r="C4" s="11" t="s">
        <v>20</v>
      </c>
      <c r="D4" s="11" t="s">
        <v>21</v>
      </c>
      <c r="E4" s="12" t="s">
        <v>22</v>
      </c>
      <c r="F4" s="13" t="s">
        <v>23</v>
      </c>
      <c r="G4" s="11" t="s">
        <v>21</v>
      </c>
      <c r="H4" s="11" t="s">
        <v>22</v>
      </c>
      <c r="I4" s="11" t="s">
        <v>24</v>
      </c>
      <c r="J4" s="11" t="s">
        <v>25</v>
      </c>
      <c r="K4" s="11" t="s">
        <v>26</v>
      </c>
      <c r="L4" s="14" t="s">
        <v>22</v>
      </c>
      <c r="M4" s="13" t="s">
        <v>27</v>
      </c>
      <c r="N4" s="11" t="s">
        <v>24</v>
      </c>
      <c r="O4" s="12" t="s">
        <v>25</v>
      </c>
      <c r="P4" s="13" t="s">
        <v>23</v>
      </c>
      <c r="Q4" s="11" t="s">
        <v>21</v>
      </c>
      <c r="R4" s="11" t="s">
        <v>22</v>
      </c>
      <c r="S4" s="11" t="s">
        <v>24</v>
      </c>
      <c r="T4" s="11" t="s">
        <v>25</v>
      </c>
      <c r="U4" s="11" t="s">
        <v>26</v>
      </c>
      <c r="V4" s="14" t="s">
        <v>22</v>
      </c>
      <c r="W4" s="13" t="s">
        <v>27</v>
      </c>
      <c r="X4" s="11" t="s">
        <v>24</v>
      </c>
      <c r="Y4" s="11" t="s">
        <v>25</v>
      </c>
    </row>
    <row r="5" customFormat="false" ht="12.75" hidden="false" customHeight="false" outlineLevel="0" collapsed="false">
      <c r="A5" s="15"/>
      <c r="B5" s="3"/>
      <c r="C5" s="15" t="n">
        <v>64</v>
      </c>
      <c r="D5" s="16" t="n">
        <f aca="false">POWER(10,5)*18.016/8314.3*(C5/100)*6.1078*(POWER(10,((IF(E5&gt;0,7.5,7.6)*E5)/(IF(E5&gt;0,237.3,240.7)+E5))))/(273.15+E5)</f>
        <v>10.8045739096357</v>
      </c>
      <c r="E5" s="17" t="n">
        <v>19.6</v>
      </c>
      <c r="F5" s="18"/>
      <c r="G5" s="18"/>
      <c r="H5" s="10"/>
      <c r="I5" s="18"/>
      <c r="J5" s="15"/>
      <c r="K5" s="18"/>
      <c r="L5" s="18"/>
      <c r="M5" s="10"/>
      <c r="N5" s="18"/>
      <c r="O5" s="1"/>
      <c r="P5" s="18"/>
      <c r="Q5" s="18"/>
      <c r="R5" s="18"/>
      <c r="S5" s="18"/>
      <c r="T5" s="15"/>
      <c r="U5" s="18"/>
      <c r="V5" s="18"/>
      <c r="W5" s="18"/>
      <c r="X5" s="18"/>
      <c r="Y5" s="15"/>
      <c r="Z5" s="0" t="n">
        <f aca="false">IF(E5&gt;0,7.5,7.6)</f>
        <v>7.5</v>
      </c>
      <c r="AA5" s="9" t="n">
        <f aca="false">IF(E5&gt;0,237.3,240.7)</f>
        <v>237.3</v>
      </c>
      <c r="AB5" s="9" t="n">
        <f aca="false">273.15+E5</f>
        <v>292.75</v>
      </c>
      <c r="AC5" s="0" t="n">
        <f aca="false">C5/100*AD5</f>
        <v>14.5972775631954</v>
      </c>
      <c r="AD5" s="19" t="n">
        <f aca="false">6.1078*(POWER(10,((Z5*E5)/(AA5+E5))))</f>
        <v>22.8082461924928</v>
      </c>
      <c r="AE5" s="0" t="e">
        <f aca="false">POWER(10,5)*AF5/AG5*AC5/AB5</f>
        <v>#DIV/0!</v>
      </c>
    </row>
    <row r="6" customFormat="false" ht="12.75" hidden="false" customHeight="false" outlineLevel="0" collapsed="false">
      <c r="A6" s="20" t="n">
        <v>41851</v>
      </c>
      <c r="B6" s="21" t="n">
        <v>0.291666666666667</v>
      </c>
      <c r="C6" s="0" t="n">
        <v>90</v>
      </c>
      <c r="D6" s="0" t="n">
        <v>11</v>
      </c>
      <c r="E6" s="1" t="n">
        <v>16</v>
      </c>
      <c r="F6" s="0" t="n">
        <v>54</v>
      </c>
      <c r="G6" s="0" t="n">
        <v>12.4</v>
      </c>
      <c r="H6" s="3" t="n">
        <v>24.6</v>
      </c>
      <c r="I6" s="15" t="n">
        <v>70</v>
      </c>
      <c r="J6" s="15" t="n">
        <v>40</v>
      </c>
      <c r="K6" s="18" t="s">
        <v>28</v>
      </c>
      <c r="L6" s="15" t="n">
        <v>18</v>
      </c>
      <c r="M6" s="3" t="n">
        <v>23.5</v>
      </c>
      <c r="N6" s="15" t="n">
        <v>80</v>
      </c>
      <c r="O6" s="1" t="n">
        <v>60</v>
      </c>
      <c r="Z6" s="0" t="n">
        <f aca="false">IF(E6&gt;0,7.5,7.6)</f>
        <v>7.5</v>
      </c>
      <c r="AA6" s="9" t="n">
        <f aca="false">IF(E6&gt;0,237.3,240.7)</f>
        <v>237.3</v>
      </c>
      <c r="AB6" s="9" t="n">
        <f aca="false">273.15+E6</f>
        <v>289.15</v>
      </c>
      <c r="AC6" s="0" t="n">
        <f aca="false">C6/100*AD6</f>
        <v>16.3634119032102</v>
      </c>
      <c r="AD6" s="19" t="n">
        <f aca="false">6.1078*(POWER(10,((Z6*E6)/(AA6+E6))))</f>
        <v>18.1815687813446</v>
      </c>
      <c r="AE6" s="0" t="n">
        <f aca="false">POWER(10,5)*AF6/AG6*AC6/AB6</f>
        <v>12.2626222028925</v>
      </c>
      <c r="AF6" s="0" t="n">
        <v>18.016</v>
      </c>
      <c r="AG6" s="0" t="n">
        <v>8314.3</v>
      </c>
    </row>
    <row r="7" customFormat="false" ht="12.75" hidden="false" customHeight="false" outlineLevel="0" collapsed="false">
      <c r="A7" s="20" t="n">
        <v>41851</v>
      </c>
      <c r="B7" s="21" t="n">
        <v>0.583333333333333</v>
      </c>
      <c r="C7" s="0" t="n">
        <v>73</v>
      </c>
      <c r="D7" s="0" t="n">
        <v>17</v>
      </c>
      <c r="E7" s="1" t="n">
        <v>25</v>
      </c>
      <c r="F7" s="15" t="n">
        <v>51</v>
      </c>
      <c r="G7" s="0" t="n">
        <v>11.7</v>
      </c>
      <c r="H7" s="3" t="n">
        <v>25</v>
      </c>
      <c r="I7" s="15" t="n">
        <v>70</v>
      </c>
      <c r="J7" s="15" t="n">
        <v>70</v>
      </c>
      <c r="K7" s="18" t="s">
        <v>28</v>
      </c>
      <c r="L7" s="15" t="n">
        <v>17</v>
      </c>
      <c r="M7" s="3" t="n">
        <v>22.5</v>
      </c>
      <c r="N7" s="15" t="n">
        <v>80</v>
      </c>
      <c r="O7" s="1" t="n">
        <v>30</v>
      </c>
      <c r="Z7" s="0" t="n">
        <f aca="false">IF(E7&gt;0,7.5,7.6)</f>
        <v>7.5</v>
      </c>
      <c r="AA7" s="9" t="n">
        <f aca="false">IF(E7&gt;0,237.3,240.7)</f>
        <v>237.3</v>
      </c>
      <c r="AB7" s="9" t="n">
        <f aca="false">273.15+E7</f>
        <v>298.15</v>
      </c>
      <c r="AC7" s="0" t="n">
        <f aca="false">C7/100*AD7</f>
        <v>23.1226717882117</v>
      </c>
      <c r="AD7" s="19" t="n">
        <f aca="false">6.1078*(POWER(10,((Z7*E7)/(AA7+E7))))</f>
        <v>31.674892860564</v>
      </c>
      <c r="AE7" s="0" t="n">
        <f aca="false">POWER(10,5)*AF7/AG7*AC7/AB7</f>
        <v>16.8048980982645</v>
      </c>
      <c r="AF7" s="0" t="n">
        <v>18.016</v>
      </c>
      <c r="AG7" s="0" t="n">
        <v>8314.3</v>
      </c>
    </row>
    <row r="8" customFormat="false" ht="12.75" hidden="false" customHeight="false" outlineLevel="0" collapsed="false">
      <c r="A8" s="20" t="n">
        <v>41852</v>
      </c>
      <c r="B8" s="21" t="n">
        <v>0.291666666666667</v>
      </c>
      <c r="C8" s="0" t="n">
        <v>75</v>
      </c>
      <c r="D8" s="0" t="n">
        <v>11</v>
      </c>
      <c r="E8" s="1" t="n">
        <v>17.2</v>
      </c>
      <c r="F8" s="0" t="n">
        <v>50</v>
      </c>
      <c r="G8" s="0" t="n">
        <v>10.9</v>
      </c>
      <c r="H8" s="3" t="n">
        <v>24</v>
      </c>
      <c r="I8" s="15" t="n">
        <v>70</v>
      </c>
      <c r="J8" s="15" t="n">
        <v>70</v>
      </c>
      <c r="K8" s="18" t="s">
        <v>28</v>
      </c>
      <c r="L8" s="0" t="n">
        <v>17</v>
      </c>
      <c r="M8" s="3" t="n">
        <v>22.5</v>
      </c>
      <c r="N8" s="15" t="n">
        <v>80</v>
      </c>
      <c r="O8" s="1" t="n">
        <v>30</v>
      </c>
      <c r="P8" s="0" t="n">
        <v>58</v>
      </c>
      <c r="Q8" s="0" t="n">
        <v>12.5</v>
      </c>
      <c r="R8" s="3" t="n">
        <v>24.1</v>
      </c>
      <c r="S8" s="15" t="n">
        <v>70</v>
      </c>
      <c r="T8" s="15" t="n">
        <v>70</v>
      </c>
      <c r="U8" s="18" t="s">
        <v>28</v>
      </c>
      <c r="V8" s="0" t="n">
        <v>17</v>
      </c>
      <c r="W8" s="3" t="n">
        <v>23.5</v>
      </c>
      <c r="X8" s="15" t="n">
        <v>80</v>
      </c>
      <c r="Y8" s="15" t="n">
        <v>60</v>
      </c>
      <c r="Z8" s="0" t="n">
        <f aca="false">IF(E8&gt;0,7.5,7.6)</f>
        <v>7.5</v>
      </c>
      <c r="AA8" s="9" t="n">
        <f aca="false">IF(E8&gt;0,237.3,240.7)</f>
        <v>237.3</v>
      </c>
      <c r="AB8" s="9" t="n">
        <f aca="false">273.15+E8</f>
        <v>290.35</v>
      </c>
      <c r="AC8" s="0" t="n">
        <f aca="false">C8/100*AD8</f>
        <v>14.7171019684826</v>
      </c>
      <c r="AD8" s="19" t="n">
        <f aca="false">6.1078*(POWER(10,((Z8*E8)/(AA8+E8))))</f>
        <v>19.6228026246435</v>
      </c>
      <c r="AE8" s="0" t="n">
        <f aca="false">POWER(10,5)*AF8/AG8*AC8/AB8</f>
        <v>10.9833077062811</v>
      </c>
      <c r="AF8" s="0" t="n">
        <v>18.016</v>
      </c>
      <c r="AG8" s="0" t="n">
        <v>8314.3</v>
      </c>
    </row>
    <row r="9" customFormat="false" ht="12.75" hidden="false" customHeight="false" outlineLevel="0" collapsed="false">
      <c r="A9" s="20" t="n">
        <v>41853</v>
      </c>
      <c r="B9" s="21" t="n">
        <v>0.645833333333333</v>
      </c>
      <c r="C9" s="0" t="n">
        <v>55</v>
      </c>
      <c r="D9" s="0" t="n">
        <v>14.5</v>
      </c>
      <c r="E9" s="1" t="n">
        <v>27.6</v>
      </c>
      <c r="F9" s="15" t="n">
        <v>54</v>
      </c>
      <c r="G9" s="15" t="n">
        <v>12.4</v>
      </c>
      <c r="H9" s="3" t="n">
        <v>24.7</v>
      </c>
      <c r="I9" s="15" t="n">
        <v>70</v>
      </c>
      <c r="J9" s="15" t="n">
        <v>60</v>
      </c>
      <c r="K9" s="18" t="s">
        <v>28</v>
      </c>
      <c r="L9" s="18" t="n">
        <v>16.7</v>
      </c>
      <c r="M9" s="3" t="n">
        <v>22.5</v>
      </c>
      <c r="N9" s="15" t="n">
        <v>80</v>
      </c>
      <c r="O9" s="1" t="n">
        <v>40</v>
      </c>
      <c r="P9" s="15" t="n">
        <v>62</v>
      </c>
      <c r="Q9" s="15" t="n">
        <v>13</v>
      </c>
      <c r="R9" s="3" t="n">
        <v>23.4</v>
      </c>
      <c r="S9" s="15" t="n">
        <v>70</v>
      </c>
      <c r="T9" s="15" t="n">
        <v>60</v>
      </c>
      <c r="U9" s="18" t="s">
        <v>28</v>
      </c>
      <c r="V9" s="18" t="n">
        <v>16.6</v>
      </c>
      <c r="W9" s="3" t="n">
        <v>22.5</v>
      </c>
      <c r="X9" s="15" t="n">
        <v>80</v>
      </c>
      <c r="Y9" s="15" t="n">
        <v>30</v>
      </c>
      <c r="Z9" s="0" t="n">
        <f aca="false">IF(E9&gt;0,7.5,7.6)</f>
        <v>7.5</v>
      </c>
      <c r="AA9" s="9" t="n">
        <f aca="false">IF(E9&gt;0,237.3,240.7)</f>
        <v>237.3</v>
      </c>
      <c r="AB9" s="9" t="n">
        <f aca="false">273.15+E9</f>
        <v>300.75</v>
      </c>
      <c r="AC9" s="0" t="n">
        <f aca="false">C9/100*AD9</f>
        <v>20.3083411688412</v>
      </c>
      <c r="AD9" s="19" t="n">
        <f aca="false">6.1078*(POWER(10,((Z9*E9)/(AA9+E9))))</f>
        <v>36.9242566706203</v>
      </c>
      <c r="AE9" s="0" t="n">
        <f aca="false">POWER(10,5)*AF9/AG9*AC9/AB9</f>
        <v>14.6319260321884</v>
      </c>
      <c r="AF9" s="0" t="n">
        <v>18.016</v>
      </c>
      <c r="AG9" s="0" t="n">
        <v>8314.3</v>
      </c>
    </row>
    <row r="10" customFormat="false" ht="12.75" hidden="false" customHeight="false" outlineLevel="0" collapsed="false">
      <c r="A10" s="20" t="n">
        <v>41855</v>
      </c>
      <c r="B10" s="21" t="n">
        <v>0.3125</v>
      </c>
      <c r="C10" s="0" t="n">
        <v>95</v>
      </c>
      <c r="D10" s="0" t="n">
        <v>14.6</v>
      </c>
      <c r="E10" s="1" t="n">
        <v>17.8</v>
      </c>
      <c r="F10" s="15" t="n">
        <v>64</v>
      </c>
      <c r="G10" s="15" t="n">
        <v>13.3</v>
      </c>
      <c r="H10" s="3" t="n">
        <v>23.4</v>
      </c>
      <c r="I10" s="15" t="n">
        <v>70</v>
      </c>
      <c r="J10" s="15" t="n">
        <v>50</v>
      </c>
      <c r="K10" s="18" t="s">
        <v>28</v>
      </c>
      <c r="L10" s="18" t="n">
        <v>17</v>
      </c>
      <c r="M10" s="3" t="n">
        <v>22.5</v>
      </c>
      <c r="N10" s="15" t="n">
        <v>80</v>
      </c>
      <c r="O10" s="1" t="n">
        <v>50</v>
      </c>
      <c r="P10" s="15" t="n">
        <v>74</v>
      </c>
      <c r="Q10" s="15" t="n">
        <v>15.3</v>
      </c>
      <c r="R10" s="3" t="n">
        <v>22.8</v>
      </c>
      <c r="S10" s="15" t="n">
        <v>70</v>
      </c>
      <c r="T10" s="15" t="n">
        <v>50</v>
      </c>
      <c r="U10" s="18" t="s">
        <v>28</v>
      </c>
      <c r="V10" s="18" t="n">
        <v>19.3</v>
      </c>
      <c r="W10" s="3" t="n">
        <v>22.5</v>
      </c>
      <c r="X10" s="15" t="n">
        <v>80</v>
      </c>
      <c r="Y10" s="15" t="n">
        <v>30</v>
      </c>
      <c r="Z10" s="0" t="n">
        <f aca="false">IF(E10&gt;0,7.5,7.6)</f>
        <v>7.5</v>
      </c>
      <c r="AA10" s="9" t="n">
        <f aca="false">IF(E10&gt;0,237.3,240.7)</f>
        <v>237.3</v>
      </c>
      <c r="AB10" s="9" t="n">
        <f aca="false">273.15+E10</f>
        <v>290.95</v>
      </c>
      <c r="AC10" s="0" t="n">
        <f aca="false">C10/100*AD10</f>
        <v>19.3612146360112</v>
      </c>
      <c r="AD10" s="19" t="n">
        <f aca="false">6.1078*(POWER(10,((Z10*E10)/(AA10+E10))))</f>
        <v>20.3802259326434</v>
      </c>
      <c r="AE10" s="0" t="n">
        <f aca="false">POWER(10,5)*AF10/AG10*AC10/AB10</f>
        <v>14.4193910625449</v>
      </c>
      <c r="AF10" s="0" t="n">
        <v>18.016</v>
      </c>
      <c r="AG10" s="0" t="n">
        <v>8314.3</v>
      </c>
    </row>
    <row r="11" customFormat="false" ht="12.75" hidden="false" customHeight="false" outlineLevel="0" collapsed="false">
      <c r="A11" s="20" t="n">
        <v>41855</v>
      </c>
      <c r="B11" s="21" t="n">
        <v>0.65625</v>
      </c>
      <c r="C11" s="0" t="n">
        <v>91</v>
      </c>
      <c r="D11" s="0" t="n">
        <v>14</v>
      </c>
      <c r="E11" s="1" t="n">
        <v>17.5</v>
      </c>
      <c r="F11" s="15" t="n">
        <v>61</v>
      </c>
      <c r="G11" s="15" t="n">
        <v>13.9</v>
      </c>
      <c r="H11" s="3" t="n">
        <v>25</v>
      </c>
      <c r="I11" s="15" t="n">
        <v>70</v>
      </c>
      <c r="J11" s="15" t="n">
        <v>30</v>
      </c>
      <c r="K11" s="18" t="s">
        <v>28</v>
      </c>
      <c r="L11" s="18" t="n">
        <v>21.3</v>
      </c>
      <c r="M11" s="3" t="n">
        <v>24.5</v>
      </c>
      <c r="N11" s="15" t="n">
        <v>80</v>
      </c>
      <c r="O11" s="1" t="n">
        <v>70</v>
      </c>
      <c r="P11" s="15" t="n">
        <v>68</v>
      </c>
      <c r="Q11" s="15" t="n">
        <v>15.2</v>
      </c>
      <c r="R11" s="3" t="n">
        <v>24.7</v>
      </c>
      <c r="S11" s="15" t="n">
        <v>70</v>
      </c>
      <c r="T11" s="15" t="n">
        <v>40</v>
      </c>
      <c r="U11" s="18" t="s">
        <v>29</v>
      </c>
      <c r="V11" s="18" t="n">
        <v>23.2</v>
      </c>
      <c r="W11" s="3" t="n">
        <v>22.5</v>
      </c>
      <c r="X11" s="15" t="n">
        <v>80</v>
      </c>
      <c r="Y11" s="15" t="n">
        <v>40</v>
      </c>
      <c r="Z11" s="0" t="n">
        <f aca="false">IF(E11&gt;0,7.5,7.6)</f>
        <v>7.5</v>
      </c>
      <c r="AA11" s="9" t="n">
        <f aca="false">IF(E11&gt;0,237.3,240.7)</f>
        <v>237.3</v>
      </c>
      <c r="AB11" s="9" t="n">
        <f aca="false">273.15+E11</f>
        <v>290.65</v>
      </c>
      <c r="AC11" s="0" t="n">
        <f aca="false">C11/100*AD11</f>
        <v>18.1985208286264</v>
      </c>
      <c r="AD11" s="19" t="n">
        <f aca="false">6.1078*(POWER(10,((Z11*E11)/(AA11+E11))))</f>
        <v>19.9983745369521</v>
      </c>
      <c r="AE11" s="0" t="n">
        <f aca="false">POWER(10,5)*AF11/AG11*AC11/AB11</f>
        <v>13.5674567275649</v>
      </c>
      <c r="AF11" s="0" t="n">
        <v>18.016</v>
      </c>
      <c r="AG11" s="0" t="n">
        <v>8314.3</v>
      </c>
    </row>
    <row r="12" customFormat="false" ht="12.75" hidden="false" customHeight="false" outlineLevel="0" collapsed="false">
      <c r="A12" s="20" t="n">
        <v>41856</v>
      </c>
      <c r="B12" s="21" t="n">
        <v>0.291666666666667</v>
      </c>
      <c r="C12" s="0" t="n">
        <v>95</v>
      </c>
      <c r="D12" s="0" t="n">
        <v>14</v>
      </c>
      <c r="E12" s="1" t="n">
        <v>15.9</v>
      </c>
      <c r="F12" s="15" t="n">
        <v>58</v>
      </c>
      <c r="G12" s="15" t="n">
        <v>13.5</v>
      </c>
      <c r="H12" s="3" t="n">
        <v>25.2</v>
      </c>
      <c r="I12" s="15" t="n">
        <v>70</v>
      </c>
      <c r="J12" s="15" t="n">
        <v>30</v>
      </c>
      <c r="K12" s="18" t="s">
        <v>28</v>
      </c>
      <c r="L12" s="18" t="n">
        <v>23.1</v>
      </c>
      <c r="M12" s="3" t="n">
        <v>24.5</v>
      </c>
      <c r="N12" s="15" t="n">
        <v>80</v>
      </c>
      <c r="O12" s="1" t="n">
        <v>70</v>
      </c>
      <c r="P12" s="15" t="n">
        <v>64</v>
      </c>
      <c r="Q12" s="15" t="n">
        <v>14.5</v>
      </c>
      <c r="R12" s="3" t="n">
        <v>24.6</v>
      </c>
      <c r="S12" s="15" t="n">
        <v>70</v>
      </c>
      <c r="T12" s="15" t="n">
        <v>40</v>
      </c>
      <c r="U12" s="18" t="s">
        <v>29</v>
      </c>
      <c r="V12" s="18" t="n">
        <v>24.8</v>
      </c>
      <c r="W12" s="3" t="n">
        <v>22.5</v>
      </c>
      <c r="X12" s="15" t="n">
        <v>80</v>
      </c>
      <c r="Y12" s="15" t="n">
        <v>50</v>
      </c>
      <c r="Z12" s="0" t="n">
        <f aca="false">IF(E12&gt;0,7.5,7.6)</f>
        <v>7.5</v>
      </c>
      <c r="AA12" s="9" t="n">
        <f aca="false">IF(E12&gt;0,237.3,240.7)</f>
        <v>237.3</v>
      </c>
      <c r="AB12" s="9" t="n">
        <f aca="false">273.15+E12</f>
        <v>289.05</v>
      </c>
      <c r="AC12" s="0" t="n">
        <f aca="false">C12/100*AD12</f>
        <v>17.1624773428225</v>
      </c>
      <c r="AD12" s="19" t="n">
        <f aca="false">6.1078*(POWER(10,((Z12*E12)/(AA12+E12))))</f>
        <v>18.0657656240237</v>
      </c>
      <c r="AE12" s="0" t="n">
        <f aca="false">POWER(10,5)*AF12/AG12*AC12/AB12</f>
        <v>12.8658856021045</v>
      </c>
      <c r="AF12" s="0" t="n">
        <v>18.016</v>
      </c>
      <c r="AG12" s="0" t="n">
        <v>8314.3</v>
      </c>
    </row>
    <row r="13" customFormat="false" ht="12.75" hidden="false" customHeight="false" outlineLevel="0" collapsed="false">
      <c r="A13" s="20" t="n">
        <v>41856</v>
      </c>
      <c r="B13" s="21" t="n">
        <v>0.458333333333333</v>
      </c>
      <c r="C13" s="0" t="n">
        <v>91</v>
      </c>
      <c r="D13" s="0" t="n">
        <v>13.8</v>
      </c>
      <c r="E13" s="1" t="n">
        <v>15.9</v>
      </c>
      <c r="F13" s="15" t="n">
        <v>58</v>
      </c>
      <c r="G13" s="15" t="n">
        <v>13.5</v>
      </c>
      <c r="H13" s="3" t="n">
        <v>25.1</v>
      </c>
      <c r="I13" s="15" t="n">
        <v>70</v>
      </c>
      <c r="J13" s="15" t="n">
        <v>30</v>
      </c>
      <c r="K13" s="18" t="s">
        <v>28</v>
      </c>
      <c r="L13" s="18" t="n">
        <v>21.5</v>
      </c>
      <c r="M13" s="3" t="n">
        <v>24.5</v>
      </c>
      <c r="N13" s="15" t="n">
        <v>80</v>
      </c>
      <c r="O13" s="1" t="n">
        <v>70</v>
      </c>
      <c r="P13" s="15" t="n">
        <v>65</v>
      </c>
      <c r="Q13" s="15" t="n">
        <v>15</v>
      </c>
      <c r="R13" s="3" t="n">
        <v>25.2</v>
      </c>
      <c r="S13" s="15" t="n">
        <v>70</v>
      </c>
      <c r="T13" s="15" t="n">
        <v>40</v>
      </c>
      <c r="U13" s="18" t="s">
        <v>29</v>
      </c>
      <c r="V13" s="18" t="n">
        <v>22.5</v>
      </c>
      <c r="W13" s="3" t="n">
        <v>24.5</v>
      </c>
      <c r="X13" s="15" t="n">
        <v>80</v>
      </c>
      <c r="Y13" s="15" t="n">
        <v>70</v>
      </c>
      <c r="Z13" s="0" t="n">
        <f aca="false">IF(E13&gt;0,7.5,7.6)</f>
        <v>7.5</v>
      </c>
      <c r="AA13" s="9" t="n">
        <f aca="false">IF(E13&gt;0,237.3,240.7)</f>
        <v>237.3</v>
      </c>
      <c r="AB13" s="9" t="n">
        <f aca="false">273.15+E13</f>
        <v>289.05</v>
      </c>
      <c r="AC13" s="0" t="n">
        <f aca="false">C13/100*AD13</f>
        <v>16.4398467178616</v>
      </c>
      <c r="AD13" s="19" t="n">
        <f aca="false">6.1078*(POWER(10,((Z13*E13)/(AA13+E13))))</f>
        <v>18.0657656240237</v>
      </c>
      <c r="AE13" s="0" t="n">
        <f aca="false">POWER(10,5)*AF13/AG13*AC13/AB13</f>
        <v>12.3241641030686</v>
      </c>
      <c r="AF13" s="0" t="n">
        <v>18.016</v>
      </c>
      <c r="AG13" s="0" t="n">
        <v>8314.3</v>
      </c>
    </row>
    <row r="14" customFormat="false" ht="12.75" hidden="false" customHeight="false" outlineLevel="0" collapsed="false">
      <c r="A14" s="20" t="n">
        <v>41856</v>
      </c>
      <c r="B14" s="21" t="n">
        <v>0.541666666666667</v>
      </c>
      <c r="C14" s="0" t="n">
        <v>90</v>
      </c>
      <c r="D14" s="0" t="n">
        <v>13.7</v>
      </c>
      <c r="E14" s="1" t="n">
        <v>16.7</v>
      </c>
      <c r="F14" s="15" t="n">
        <v>56</v>
      </c>
      <c r="G14" s="15" t="n">
        <v>12.8</v>
      </c>
      <c r="H14" s="3" t="n">
        <v>25.5</v>
      </c>
      <c r="I14" s="15" t="n">
        <v>70</v>
      </c>
      <c r="J14" s="15" t="n">
        <v>30</v>
      </c>
      <c r="K14" s="18" t="s">
        <v>28</v>
      </c>
      <c r="L14" s="18" t="n">
        <v>21.1</v>
      </c>
      <c r="M14" s="3" t="n">
        <v>24.5</v>
      </c>
      <c r="N14" s="15" t="n">
        <v>80</v>
      </c>
      <c r="O14" s="1" t="n">
        <v>70</v>
      </c>
      <c r="P14" s="15" t="n">
        <v>61</v>
      </c>
      <c r="Q14" s="15" t="n">
        <v>14</v>
      </c>
      <c r="R14" s="3" t="n">
        <v>25.3</v>
      </c>
      <c r="S14" s="15" t="n">
        <v>70</v>
      </c>
      <c r="T14" s="15" t="n">
        <v>70</v>
      </c>
      <c r="U14" s="18" t="s">
        <v>29</v>
      </c>
      <c r="V14" s="18" t="n">
        <v>21.1</v>
      </c>
      <c r="W14" s="3" t="n">
        <v>24.5</v>
      </c>
      <c r="X14" s="15" t="n">
        <v>80</v>
      </c>
      <c r="Y14" s="15" t="n">
        <v>70</v>
      </c>
      <c r="Z14" s="0" t="n">
        <f aca="false">IF(E14&gt;0,7.5,7.6)</f>
        <v>7.5</v>
      </c>
      <c r="AA14" s="9" t="n">
        <f aca="false">IF(E14&gt;0,237.3,240.7)</f>
        <v>237.3</v>
      </c>
      <c r="AB14" s="9" t="n">
        <f aca="false">273.15+E14</f>
        <v>289.85</v>
      </c>
      <c r="AC14" s="0" t="n">
        <f aca="false">C14/100*AD14</f>
        <v>17.1095092655464</v>
      </c>
      <c r="AD14" s="19" t="n">
        <f aca="false">6.1078*(POWER(10,((Z14*E14)/(AA14+E14))))</f>
        <v>19.0105658506071</v>
      </c>
      <c r="AE14" s="0" t="n">
        <f aca="false">POWER(10,5)*AF14/AG14*AC14/AB14</f>
        <v>12.7907771058845</v>
      </c>
      <c r="AF14" s="0" t="n">
        <v>18.016</v>
      </c>
      <c r="AG14" s="0" t="n">
        <v>8314.3</v>
      </c>
    </row>
    <row r="15" customFormat="false" ht="12.75" hidden="false" customHeight="false" outlineLevel="0" collapsed="false">
      <c r="A15" s="20" t="n">
        <v>41856</v>
      </c>
      <c r="B15" s="21" t="n">
        <v>0.666666666666667</v>
      </c>
      <c r="C15" s="0" t="n">
        <v>81</v>
      </c>
      <c r="D15" s="0" t="n">
        <v>13.8</v>
      </c>
      <c r="E15" s="1" t="n">
        <v>19.6</v>
      </c>
      <c r="F15" s="15" t="n">
        <v>55</v>
      </c>
      <c r="G15" s="15" t="n">
        <v>13.4</v>
      </c>
      <c r="H15" s="3" t="n">
        <v>26</v>
      </c>
      <c r="I15" s="15" t="n">
        <v>70</v>
      </c>
      <c r="J15" s="15" t="n">
        <v>30</v>
      </c>
      <c r="K15" s="18" t="s">
        <v>28</v>
      </c>
      <c r="L15" s="18" t="n">
        <v>21.5</v>
      </c>
      <c r="M15" s="3" t="n">
        <v>24.5</v>
      </c>
      <c r="N15" s="15" t="n">
        <v>80</v>
      </c>
      <c r="O15" s="1" t="n">
        <v>70</v>
      </c>
      <c r="P15" s="15" t="n">
        <v>58</v>
      </c>
      <c r="Q15" s="15" t="n">
        <v>14.4</v>
      </c>
      <c r="R15" s="3" t="n">
        <v>25.7</v>
      </c>
      <c r="S15" s="15" t="n">
        <v>70</v>
      </c>
      <c r="T15" s="15" t="n">
        <v>70</v>
      </c>
      <c r="U15" s="18" t="s">
        <v>29</v>
      </c>
      <c r="V15" s="18" t="n">
        <v>22</v>
      </c>
      <c r="W15" s="3" t="n">
        <v>24.5</v>
      </c>
      <c r="X15" s="15" t="n">
        <v>80</v>
      </c>
      <c r="Y15" s="15" t="n">
        <v>70</v>
      </c>
      <c r="Z15" s="0" t="n">
        <f aca="false">IF(E15&gt;0,7.5,7.6)</f>
        <v>7.5</v>
      </c>
      <c r="AA15" s="9" t="n">
        <f aca="false">IF(E15&gt;0,237.3,240.7)</f>
        <v>237.3</v>
      </c>
      <c r="AB15" s="9" t="n">
        <f aca="false">273.15+E15</f>
        <v>292.75</v>
      </c>
      <c r="AC15" s="0" t="n">
        <f aca="false">C15/100*AD15</f>
        <v>18.4746794159192</v>
      </c>
      <c r="AD15" s="19" t="n">
        <f aca="false">6.1078*(POWER(10,((Z15*E15)/(AA15+E15))))</f>
        <v>22.8082461924928</v>
      </c>
      <c r="AE15" s="0" t="n">
        <f aca="false">POWER(10,5)*AF15/AG15*AC15/AB15</f>
        <v>13.6745388543827</v>
      </c>
      <c r="AF15" s="0" t="n">
        <v>18.016</v>
      </c>
      <c r="AG15" s="0" t="n">
        <v>8314.3</v>
      </c>
    </row>
    <row r="16" customFormat="false" ht="12.75" hidden="false" customHeight="false" outlineLevel="0" collapsed="false">
      <c r="A16" s="20" t="n">
        <v>41857</v>
      </c>
      <c r="B16" s="21" t="n">
        <v>0.291666666666667</v>
      </c>
      <c r="C16" s="0" t="n">
        <v>91</v>
      </c>
      <c r="D16" s="0" t="n">
        <v>10</v>
      </c>
      <c r="E16" s="1" t="n">
        <v>12.9</v>
      </c>
      <c r="F16" s="15" t="n">
        <v>50</v>
      </c>
      <c r="G16" s="15" t="n">
        <v>11.8</v>
      </c>
      <c r="H16" s="3" t="n">
        <v>25.6</v>
      </c>
      <c r="I16" s="15" t="n">
        <v>70</v>
      </c>
      <c r="J16" s="15" t="n">
        <v>40</v>
      </c>
      <c r="K16" s="18" t="s">
        <v>28</v>
      </c>
      <c r="L16" s="0" t="n">
        <v>22.1</v>
      </c>
      <c r="M16" s="3" t="n">
        <v>24.5</v>
      </c>
      <c r="N16" s="15" t="n">
        <v>80</v>
      </c>
      <c r="O16" s="1" t="n">
        <v>60</v>
      </c>
      <c r="P16" s="0" t="n">
        <v>53</v>
      </c>
      <c r="Q16" s="0" t="n">
        <v>12.2</v>
      </c>
      <c r="R16" s="3" t="n">
        <v>24.9</v>
      </c>
      <c r="S16" s="15" t="n">
        <v>70</v>
      </c>
      <c r="T16" s="15" t="n">
        <v>70</v>
      </c>
      <c r="U16" s="18" t="s">
        <v>29</v>
      </c>
      <c r="V16" s="18" t="n">
        <v>22.9</v>
      </c>
      <c r="W16" s="3" t="n">
        <v>24.5</v>
      </c>
      <c r="X16" s="15" t="n">
        <v>80</v>
      </c>
      <c r="Y16" s="15" t="n">
        <v>70</v>
      </c>
      <c r="Z16" s="0" t="n">
        <f aca="false">IF(E16&gt;0,7.5,7.6)</f>
        <v>7.5</v>
      </c>
      <c r="AA16" s="9" t="n">
        <f aca="false">IF(E16&gt;0,237.3,240.7)</f>
        <v>237.3</v>
      </c>
      <c r="AB16" s="9" t="n">
        <f aca="false">273.15+E16</f>
        <v>286.05</v>
      </c>
      <c r="AC16" s="0" t="n">
        <f aca="false">C16/100*AD16</f>
        <v>13.5399433543756</v>
      </c>
      <c r="AD16" s="19" t="n">
        <f aca="false">6.1078*(POWER(10,((Z16*E16)/(AA16+E16))))</f>
        <v>14.879058631182</v>
      </c>
      <c r="AE16" s="0" t="n">
        <f aca="false">POWER(10,5)*AF16/AG16*AC16/AB16</f>
        <v>10.2566982220714</v>
      </c>
      <c r="AF16" s="0" t="n">
        <v>18.016</v>
      </c>
      <c r="AG16" s="0" t="n">
        <v>8314.3</v>
      </c>
    </row>
    <row r="17" customFormat="false" ht="12.75" hidden="false" customHeight="false" outlineLevel="0" collapsed="false">
      <c r="A17" s="20" t="n">
        <v>41857</v>
      </c>
      <c r="B17" s="21" t="n">
        <v>0.416666666666667</v>
      </c>
      <c r="C17" s="0" t="n">
        <v>80</v>
      </c>
      <c r="D17" s="0" t="n">
        <v>13</v>
      </c>
      <c r="E17" s="1" t="n">
        <v>19.1</v>
      </c>
      <c r="F17" s="15" t="n">
        <v>48</v>
      </c>
      <c r="G17" s="15" t="n">
        <v>12</v>
      </c>
      <c r="H17" s="3" t="n">
        <v>26</v>
      </c>
      <c r="I17" s="15" t="n">
        <v>70</v>
      </c>
      <c r="J17" s="15" t="n">
        <v>70</v>
      </c>
      <c r="K17" s="18" t="s">
        <v>28</v>
      </c>
      <c r="L17" s="0" t="n">
        <v>20.9</v>
      </c>
      <c r="M17" s="3" t="n">
        <v>24.5</v>
      </c>
      <c r="N17" s="15" t="n">
        <v>80</v>
      </c>
      <c r="O17" s="1" t="n">
        <v>30</v>
      </c>
      <c r="P17" s="15" t="n">
        <v>52</v>
      </c>
      <c r="Q17" s="15" t="n">
        <v>11.7</v>
      </c>
      <c r="R17" s="3" t="n">
        <v>24.8</v>
      </c>
      <c r="S17" s="15" t="n">
        <v>70</v>
      </c>
      <c r="T17" s="15" t="n">
        <v>70</v>
      </c>
      <c r="U17" s="18" t="s">
        <v>29</v>
      </c>
      <c r="V17" s="18" t="n">
        <v>22.7</v>
      </c>
      <c r="W17" s="3" t="n">
        <v>24.5</v>
      </c>
      <c r="X17" s="15" t="n">
        <v>80</v>
      </c>
      <c r="Y17" s="15" t="n">
        <v>70</v>
      </c>
      <c r="Z17" s="0" t="n">
        <f aca="false">IF(E17&gt;0,7.5,7.6)</f>
        <v>7.5</v>
      </c>
      <c r="AA17" s="9" t="n">
        <f aca="false">IF(E17&gt;0,237.3,240.7)</f>
        <v>237.3</v>
      </c>
      <c r="AB17" s="9" t="n">
        <f aca="false">273.15+E17</f>
        <v>292.25</v>
      </c>
      <c r="AC17" s="0" t="n">
        <f aca="false">C17/100*AD17</f>
        <v>17.6877317239713</v>
      </c>
      <c r="AD17" s="19" t="n">
        <f aca="false">6.1078*(POWER(10,((Z17*E17)/(AA17+E17))))</f>
        <v>22.1096646549641</v>
      </c>
      <c r="AE17" s="0" t="n">
        <f aca="false">POWER(10,5)*AF17/AG17*AC17/AB17</f>
        <v>13.1144567446755</v>
      </c>
      <c r="AF17" s="0" t="n">
        <v>18.016</v>
      </c>
      <c r="AG17" s="0" t="n">
        <v>8314.3</v>
      </c>
    </row>
    <row r="18" customFormat="false" ht="12.75" hidden="false" customHeight="false" outlineLevel="0" collapsed="false">
      <c r="A18" s="20" t="n">
        <v>41857</v>
      </c>
      <c r="B18" s="21" t="n">
        <v>0.5</v>
      </c>
      <c r="C18" s="0" t="n">
        <v>68</v>
      </c>
      <c r="D18" s="0" t="n">
        <v>11.9</v>
      </c>
      <c r="E18" s="1" t="n">
        <v>19.9</v>
      </c>
      <c r="F18" s="15" t="n">
        <v>45</v>
      </c>
      <c r="G18" s="15" t="n">
        <v>11</v>
      </c>
      <c r="H18" s="3" t="n">
        <v>25.9</v>
      </c>
      <c r="I18" s="15" t="n">
        <v>70</v>
      </c>
      <c r="J18" s="15" t="n">
        <v>70</v>
      </c>
      <c r="K18" s="18" t="s">
        <v>28</v>
      </c>
      <c r="L18" s="0" t="n">
        <v>20.2</v>
      </c>
      <c r="M18" s="3" t="n">
        <v>24.5</v>
      </c>
      <c r="N18" s="15" t="n">
        <v>80</v>
      </c>
      <c r="O18" s="1" t="n">
        <v>30</v>
      </c>
      <c r="P18" s="15" t="n">
        <v>49</v>
      </c>
      <c r="Q18" s="15" t="n">
        <v>11.4</v>
      </c>
      <c r="R18" s="3" t="n">
        <v>24.9</v>
      </c>
      <c r="S18" s="15" t="n">
        <v>70</v>
      </c>
      <c r="T18" s="15" t="n">
        <v>70</v>
      </c>
      <c r="U18" s="18" t="s">
        <v>29</v>
      </c>
      <c r="V18" s="18" t="n">
        <v>22</v>
      </c>
      <c r="W18" s="3" t="n">
        <v>24.5</v>
      </c>
      <c r="X18" s="15" t="n">
        <v>80</v>
      </c>
      <c r="Y18" s="15" t="n">
        <v>60</v>
      </c>
      <c r="Z18" s="0" t="n">
        <f aca="false">IF(E18&gt;0,7.5,7.6)</f>
        <v>7.5</v>
      </c>
      <c r="AA18" s="9" t="n">
        <f aca="false">IF(E18&gt;0,237.3,240.7)</f>
        <v>237.3</v>
      </c>
      <c r="AB18" s="9" t="n">
        <f aca="false">273.15+E18</f>
        <v>293.05</v>
      </c>
      <c r="AC18" s="0" t="n">
        <f aca="false">C18/100*AD18</f>
        <v>15.8008857976629</v>
      </c>
      <c r="AD18" s="19" t="n">
        <f aca="false">6.1078*(POWER(10,((Z18*E18)/(AA18+E18))))</f>
        <v>23.236596761269</v>
      </c>
      <c r="AE18" s="0" t="n">
        <f aca="false">POWER(10,5)*AF18/AG18*AC18/AB18</f>
        <v>11.6834846091949</v>
      </c>
      <c r="AF18" s="0" t="n">
        <v>18.016</v>
      </c>
      <c r="AG18" s="0" t="n">
        <v>8314.3</v>
      </c>
    </row>
    <row r="19" customFormat="false" ht="12.75" hidden="false" customHeight="false" outlineLevel="0" collapsed="false">
      <c r="A19" s="20" t="n">
        <v>41857</v>
      </c>
      <c r="B19" s="21" t="n">
        <v>0.583333333333333</v>
      </c>
      <c r="C19" s="0" t="n">
        <v>77</v>
      </c>
      <c r="D19" s="0" t="n">
        <v>12.4</v>
      </c>
      <c r="E19" s="1" t="n">
        <v>18.9</v>
      </c>
      <c r="F19" s="15" t="n">
        <v>43</v>
      </c>
      <c r="G19" s="15" t="n">
        <v>10.7</v>
      </c>
      <c r="H19" s="3" t="n">
        <v>25.7</v>
      </c>
      <c r="I19" s="15" t="n">
        <v>70</v>
      </c>
      <c r="J19" s="15" t="n">
        <v>70</v>
      </c>
      <c r="K19" s="18" t="s">
        <v>28</v>
      </c>
      <c r="L19" s="0" t="n">
        <v>19.5</v>
      </c>
      <c r="M19" s="3" t="n">
        <v>24.5</v>
      </c>
      <c r="N19" s="15" t="n">
        <v>80</v>
      </c>
      <c r="O19" s="1" t="n">
        <v>30</v>
      </c>
      <c r="P19" s="15" t="n">
        <v>47</v>
      </c>
      <c r="Q19" s="15" t="n">
        <v>10.6</v>
      </c>
      <c r="R19" s="3" t="n">
        <v>24.8</v>
      </c>
      <c r="S19" s="15" t="n">
        <v>70</v>
      </c>
      <c r="T19" s="15" t="n">
        <v>70</v>
      </c>
      <c r="U19" s="18" t="s">
        <v>28</v>
      </c>
      <c r="V19" s="18" t="n">
        <v>23.2</v>
      </c>
      <c r="W19" s="3" t="n">
        <v>24.5</v>
      </c>
      <c r="X19" s="15" t="n">
        <v>80</v>
      </c>
      <c r="Y19" s="15" t="n">
        <v>30</v>
      </c>
      <c r="Z19" s="0" t="n">
        <f aca="false">IF(E19&gt;0,7.5,7.6)</f>
        <v>7.5</v>
      </c>
      <c r="AA19" s="9" t="n">
        <f aca="false">IF(E19&gt;0,237.3,240.7)</f>
        <v>237.3</v>
      </c>
      <c r="AB19" s="9" t="n">
        <f aca="false">273.15+E19</f>
        <v>292.05</v>
      </c>
      <c r="AC19" s="0" t="n">
        <f aca="false">C19/100*AD19</f>
        <v>16.8133487475173</v>
      </c>
      <c r="AD19" s="19" t="n">
        <f aca="false">6.1078*(POWER(10,((Z19*E19)/(AA19+E19))))</f>
        <v>21.8355178539185</v>
      </c>
      <c r="AE19" s="0" t="n">
        <f aca="false">POWER(10,5)*AF19/AG19*AC19/AB19</f>
        <v>12.4746880183644</v>
      </c>
      <c r="AF19" s="0" t="n">
        <v>18.016</v>
      </c>
      <c r="AG19" s="0" t="n">
        <v>8314.3</v>
      </c>
    </row>
    <row r="20" customFormat="false" ht="12.75" hidden="false" customHeight="false" outlineLevel="0" collapsed="false">
      <c r="A20" s="20" t="n">
        <v>41857</v>
      </c>
      <c r="B20" s="21" t="n">
        <v>0.666666666666667</v>
      </c>
      <c r="C20" s="0" t="n">
        <v>63</v>
      </c>
      <c r="D20" s="0" t="n">
        <v>12.4</v>
      </c>
      <c r="E20" s="1" t="n">
        <v>22.1</v>
      </c>
      <c r="F20" s="15" t="n">
        <v>42</v>
      </c>
      <c r="G20" s="15" t="n">
        <v>10</v>
      </c>
      <c r="H20" s="3" t="n">
        <v>25.8</v>
      </c>
      <c r="I20" s="15" t="n">
        <v>70</v>
      </c>
      <c r="J20" s="15" t="n">
        <v>70</v>
      </c>
      <c r="K20" s="18" t="s">
        <v>28</v>
      </c>
      <c r="L20" s="0" t="n">
        <v>18.4</v>
      </c>
      <c r="M20" s="3" t="n">
        <v>24.5</v>
      </c>
      <c r="N20" s="15" t="n">
        <v>80</v>
      </c>
      <c r="O20" s="1" t="n">
        <v>30</v>
      </c>
      <c r="P20" s="15" t="n">
        <v>47</v>
      </c>
      <c r="Q20" s="15" t="n">
        <v>10.5</v>
      </c>
      <c r="R20" s="3" t="n">
        <v>25</v>
      </c>
      <c r="S20" s="15" t="n">
        <v>70</v>
      </c>
      <c r="T20" s="15" t="n">
        <v>70</v>
      </c>
      <c r="U20" s="18" t="s">
        <v>28</v>
      </c>
      <c r="V20" s="18" t="n">
        <v>23.2</v>
      </c>
      <c r="W20" s="3" t="n">
        <v>24.5</v>
      </c>
      <c r="X20" s="15" t="n">
        <v>80</v>
      </c>
      <c r="Y20" s="15" t="n">
        <v>30</v>
      </c>
      <c r="Z20" s="0" t="n">
        <f aca="false">IF(E20&gt;0,7.5,7.6)</f>
        <v>7.5</v>
      </c>
      <c r="AA20" s="9" t="n">
        <f aca="false">IF(E20&gt;0,237.3,240.7)</f>
        <v>237.3</v>
      </c>
      <c r="AB20" s="9" t="n">
        <f aca="false">273.15+E20</f>
        <v>295.25</v>
      </c>
      <c r="AC20" s="0" t="n">
        <f aca="false">C20/100*AD20</f>
        <v>16.7571406060942</v>
      </c>
      <c r="AD20" s="19" t="n">
        <f aca="false">6.1078*(POWER(10,((Z20*E20)/(AA20+E20))))</f>
        <v>26.5986358826891</v>
      </c>
      <c r="AE20" s="0" t="n">
        <f aca="false">POWER(10,5)*AF20/AG20*AC20/AB20</f>
        <v>12.2982322340999</v>
      </c>
      <c r="AF20" s="0" t="n">
        <v>18.016</v>
      </c>
      <c r="AG20" s="0" t="n">
        <v>8314.3</v>
      </c>
    </row>
    <row r="21" customFormat="false" ht="12.75" hidden="false" customHeight="false" outlineLevel="0" collapsed="false">
      <c r="A21" s="20" t="n">
        <v>41858</v>
      </c>
      <c r="B21" s="21" t="n">
        <v>0.291666666666667</v>
      </c>
      <c r="C21" s="0" t="n">
        <v>87</v>
      </c>
      <c r="D21" s="0" t="n">
        <v>11</v>
      </c>
      <c r="E21" s="1" t="n">
        <v>15.1</v>
      </c>
      <c r="F21" s="15" t="n">
        <v>52</v>
      </c>
      <c r="G21" s="15" t="n">
        <v>12.3</v>
      </c>
      <c r="H21" s="3" t="n">
        <v>25.5</v>
      </c>
      <c r="I21" s="15" t="n">
        <v>70</v>
      </c>
      <c r="J21" s="15" t="n">
        <v>50</v>
      </c>
      <c r="K21" s="18" t="s">
        <v>28</v>
      </c>
      <c r="L21" s="0" t="n">
        <v>20.9</v>
      </c>
      <c r="M21" s="3" t="n">
        <v>24.5</v>
      </c>
      <c r="N21" s="15" t="n">
        <v>80</v>
      </c>
      <c r="O21" s="1" t="n">
        <v>50</v>
      </c>
      <c r="P21" s="15" t="n">
        <v>55</v>
      </c>
      <c r="Q21" s="15" t="n">
        <v>12.3</v>
      </c>
      <c r="R21" s="3" t="n">
        <v>24.5</v>
      </c>
      <c r="S21" s="15" t="n">
        <v>70</v>
      </c>
      <c r="T21" s="15" t="n">
        <v>50</v>
      </c>
      <c r="U21" s="18" t="s">
        <v>29</v>
      </c>
      <c r="V21" s="18" t="n">
        <v>22.5</v>
      </c>
      <c r="W21" s="3" t="n">
        <v>24.5</v>
      </c>
      <c r="X21" s="15" t="n">
        <v>80</v>
      </c>
      <c r="Y21" s="15" t="n">
        <v>30</v>
      </c>
      <c r="Z21" s="0" t="n">
        <f aca="false">IF(E21&gt;0,7.5,7.6)</f>
        <v>7.5</v>
      </c>
      <c r="AA21" s="9" t="n">
        <f aca="false">IF(E21&gt;0,237.3,240.7)</f>
        <v>237.3</v>
      </c>
      <c r="AB21" s="9" t="n">
        <f aca="false">273.15+E21</f>
        <v>288.25</v>
      </c>
      <c r="AC21" s="0" t="n">
        <f aca="false">C21/100*AD21</f>
        <v>14.9312652879141</v>
      </c>
      <c r="AD21" s="19" t="n">
        <f aca="false">6.1078*(POWER(10,((Z21*E21)/(AA21+E21))))</f>
        <v>17.1623738941541</v>
      </c>
      <c r="AE21" s="0" t="n">
        <f aca="false">POWER(10,5)*AF21/AG21*AC21/AB21</f>
        <v>11.2243184078566</v>
      </c>
      <c r="AF21" s="0" t="n">
        <v>18.016</v>
      </c>
      <c r="AG21" s="0" t="n">
        <v>8314.3</v>
      </c>
    </row>
    <row r="22" customFormat="false" ht="12.75" hidden="false" customHeight="false" outlineLevel="0" collapsed="false">
      <c r="A22" s="20" t="n">
        <v>41858</v>
      </c>
      <c r="B22" s="21" t="n">
        <v>0.458333333333333</v>
      </c>
      <c r="C22" s="0" t="n">
        <v>88</v>
      </c>
      <c r="D22" s="0" t="n">
        <v>13.8</v>
      </c>
      <c r="E22" s="1" t="n">
        <v>17.7</v>
      </c>
      <c r="F22" s="15" t="n">
        <v>54</v>
      </c>
      <c r="G22" s="15" t="n">
        <v>12.7</v>
      </c>
      <c r="H22" s="3" t="n">
        <v>25.5</v>
      </c>
      <c r="I22" s="15" t="n">
        <v>70</v>
      </c>
      <c r="J22" s="15" t="n">
        <v>70</v>
      </c>
      <c r="K22" s="18" t="s">
        <v>28</v>
      </c>
      <c r="L22" s="0" t="n">
        <v>19.8</v>
      </c>
      <c r="M22" s="3" t="n">
        <v>24.5</v>
      </c>
      <c r="N22" s="15" t="n">
        <v>80</v>
      </c>
      <c r="O22" s="1" t="n">
        <v>30</v>
      </c>
      <c r="P22" s="15" t="n">
        <v>58</v>
      </c>
      <c r="Q22" s="15" t="n">
        <v>13.5</v>
      </c>
      <c r="R22" s="3" t="n">
        <v>24.7</v>
      </c>
      <c r="S22" s="15" t="n">
        <v>70</v>
      </c>
      <c r="T22" s="15" t="n">
        <v>70</v>
      </c>
      <c r="U22" s="18" t="s">
        <v>29</v>
      </c>
      <c r="V22" s="18" t="n">
        <v>22.9</v>
      </c>
      <c r="W22" s="3" t="n">
        <v>24.5</v>
      </c>
      <c r="X22" s="15" t="n">
        <v>80</v>
      </c>
      <c r="Y22" s="15" t="n">
        <v>30</v>
      </c>
      <c r="Z22" s="0" t="n">
        <f aca="false">IF(E22&gt;0,7.5,7.6)</f>
        <v>7.5</v>
      </c>
      <c r="AA22" s="9" t="n">
        <f aca="false">IF(E22&gt;0,237.3,240.7)</f>
        <v>237.3</v>
      </c>
      <c r="AB22" s="9" t="n">
        <f aca="false">273.15+E22</f>
        <v>290.85</v>
      </c>
      <c r="AC22" s="0" t="n">
        <f aca="false">C22/100*AD22</f>
        <v>17.8219702792346</v>
      </c>
      <c r="AD22" s="19" t="n">
        <f aca="false">6.1078*(POWER(10,((Z22*E22)/(AA22+E22))))</f>
        <v>20.2522389536756</v>
      </c>
      <c r="AE22" s="0" t="n">
        <f aca="false">POWER(10,5)*AF22/AG22*AC22/AB22</f>
        <v>13.2775923045033</v>
      </c>
      <c r="AF22" s="0" t="n">
        <v>18.016</v>
      </c>
      <c r="AG22" s="0" t="n">
        <v>8314.3</v>
      </c>
    </row>
    <row r="23" customFormat="false" ht="12.75" hidden="false" customHeight="false" outlineLevel="0" collapsed="false">
      <c r="A23" s="20" t="n">
        <v>41858</v>
      </c>
      <c r="B23" s="21" t="n">
        <v>0.5625</v>
      </c>
      <c r="C23" s="0" t="n">
        <v>80</v>
      </c>
      <c r="D23" s="0" t="n">
        <v>13.4</v>
      </c>
      <c r="E23" s="1" t="n">
        <v>19.4</v>
      </c>
      <c r="F23" s="15" t="n">
        <v>53</v>
      </c>
      <c r="G23" s="15" t="n">
        <v>12.6</v>
      </c>
      <c r="H23" s="3" t="n">
        <v>25.5</v>
      </c>
      <c r="I23" s="15" t="n">
        <v>70</v>
      </c>
      <c r="J23" s="15" t="n">
        <v>50</v>
      </c>
      <c r="K23" s="18" t="s">
        <v>28</v>
      </c>
      <c r="L23" s="18" t="n">
        <v>19.1</v>
      </c>
      <c r="M23" s="3" t="n">
        <v>24.5</v>
      </c>
      <c r="N23" s="15" t="n">
        <v>80</v>
      </c>
      <c r="O23" s="1" t="n">
        <v>50</v>
      </c>
      <c r="P23" s="15" t="n">
        <v>56</v>
      </c>
      <c r="Q23" s="15" t="n">
        <v>12.7</v>
      </c>
      <c r="R23" s="3" t="n">
        <v>24.8</v>
      </c>
      <c r="S23" s="15" t="n">
        <v>70</v>
      </c>
      <c r="T23" s="15" t="n">
        <v>50</v>
      </c>
      <c r="U23" s="18" t="s">
        <v>28</v>
      </c>
      <c r="V23" s="18" t="n">
        <v>22.5</v>
      </c>
      <c r="W23" s="3" t="n">
        <v>24.5</v>
      </c>
      <c r="X23" s="15" t="n">
        <v>80</v>
      </c>
      <c r="Y23" s="15" t="n">
        <v>50</v>
      </c>
      <c r="Z23" s="0" t="n">
        <f aca="false">IF(E23&gt;0,7.5,7.6)</f>
        <v>7.5</v>
      </c>
      <c r="AA23" s="9" t="n">
        <f aca="false">IF(E23&gt;0,237.3,240.7)</f>
        <v>237.3</v>
      </c>
      <c r="AB23" s="9" t="n">
        <f aca="false">273.15+E23</f>
        <v>292.55</v>
      </c>
      <c r="AC23" s="0" t="n">
        <f aca="false">C23/100*AD23</f>
        <v>18.0212246224318</v>
      </c>
      <c r="AD23" s="19" t="n">
        <f aca="false">6.1078*(POWER(10,((Z23*E23)/(AA23+E23))))</f>
        <v>22.5265307780398</v>
      </c>
      <c r="AE23" s="0" t="n">
        <f aca="false">POWER(10,5)*AF23/AG23*AC23/AB23</f>
        <v>13.3480209546263</v>
      </c>
      <c r="AF23" s="0" t="n">
        <v>18.016</v>
      </c>
      <c r="AG23" s="0" t="n">
        <v>8314.3</v>
      </c>
    </row>
    <row r="24" customFormat="false" ht="12.75" hidden="false" customHeight="false" outlineLevel="0" collapsed="false">
      <c r="A24" s="20" t="n">
        <v>41858</v>
      </c>
      <c r="B24" s="21" t="n">
        <v>0.666666666666667</v>
      </c>
      <c r="C24" s="0" t="n">
        <v>71</v>
      </c>
      <c r="D24" s="0" t="n">
        <v>13.1</v>
      </c>
      <c r="E24" s="1" t="n">
        <v>21.4</v>
      </c>
      <c r="F24" s="15" t="n">
        <v>52</v>
      </c>
      <c r="G24" s="15" t="n">
        <v>12.2</v>
      </c>
      <c r="H24" s="3" t="n">
        <v>25.4</v>
      </c>
      <c r="I24" s="15" t="n">
        <v>70</v>
      </c>
      <c r="J24" s="15" t="n">
        <v>50</v>
      </c>
      <c r="K24" s="18" t="s">
        <v>28</v>
      </c>
      <c r="L24" s="18" t="n">
        <v>18.8</v>
      </c>
      <c r="M24" s="3" t="n">
        <v>24.5</v>
      </c>
      <c r="N24" s="15" t="n">
        <v>80</v>
      </c>
      <c r="O24" s="1" t="n">
        <v>50</v>
      </c>
      <c r="P24" s="15" t="n">
        <v>56</v>
      </c>
      <c r="Q24" s="15" t="n">
        <v>12.7</v>
      </c>
      <c r="R24" s="3" t="n">
        <v>24.9</v>
      </c>
      <c r="S24" s="15" t="n">
        <v>70</v>
      </c>
      <c r="T24" s="15" t="n">
        <v>50</v>
      </c>
      <c r="U24" s="18" t="s">
        <v>28</v>
      </c>
      <c r="V24" s="18" t="n">
        <v>21.4</v>
      </c>
      <c r="W24" s="3" t="n">
        <v>24.5</v>
      </c>
      <c r="X24" s="15" t="n">
        <v>80</v>
      </c>
      <c r="Y24" s="15" t="n">
        <v>30</v>
      </c>
      <c r="Z24" s="0" t="n">
        <f aca="false">IF(E24&gt;0,7.5,7.6)</f>
        <v>7.5</v>
      </c>
      <c r="AA24" s="9" t="n">
        <f aca="false">IF(E24&gt;0,237.3,240.7)</f>
        <v>237.3</v>
      </c>
      <c r="AB24" s="9" t="n">
        <f aca="false">273.15+E24</f>
        <v>294.55</v>
      </c>
      <c r="AC24" s="0" t="n">
        <f aca="false">C24/100*AD24</f>
        <v>18.0947629230292</v>
      </c>
      <c r="AD24" s="19" t="n">
        <f aca="false">6.1078*(POWER(10,((Z24*E24)/(AA24+E24))))</f>
        <v>25.4855815817313</v>
      </c>
      <c r="AE24" s="0" t="n">
        <f aca="false">POWER(10,5)*AF24/AG24*AC24/AB24</f>
        <v>13.3114863948836</v>
      </c>
      <c r="AF24" s="0" t="n">
        <v>18.016</v>
      </c>
      <c r="AG24" s="0" t="n">
        <v>8314.3</v>
      </c>
    </row>
    <row r="25" customFormat="false" ht="12.75" hidden="false" customHeight="false" outlineLevel="0" collapsed="false">
      <c r="A25" s="20" t="n">
        <v>41859</v>
      </c>
      <c r="B25" s="21" t="n">
        <v>0.291666666666667</v>
      </c>
      <c r="C25" s="0" t="n">
        <v>92</v>
      </c>
      <c r="D25" s="0" t="n">
        <v>11</v>
      </c>
      <c r="E25" s="1" t="n">
        <v>13.9</v>
      </c>
      <c r="F25" s="15" t="n">
        <v>52</v>
      </c>
      <c r="G25" s="15" t="n">
        <v>12.4</v>
      </c>
      <c r="H25" s="3" t="n">
        <v>25.6</v>
      </c>
      <c r="I25" s="15" t="n">
        <v>70</v>
      </c>
      <c r="J25" s="15" t="n">
        <v>50</v>
      </c>
      <c r="K25" s="18" t="s">
        <v>28</v>
      </c>
      <c r="L25" s="18" t="n">
        <v>21.2</v>
      </c>
      <c r="M25" s="3" t="n">
        <v>24.5</v>
      </c>
      <c r="N25" s="15" t="n">
        <v>80</v>
      </c>
      <c r="O25" s="1" t="n">
        <v>50</v>
      </c>
      <c r="P25" s="15" t="n">
        <v>55</v>
      </c>
      <c r="Q25" s="15" t="n">
        <v>12.1</v>
      </c>
      <c r="R25" s="3" t="n">
        <v>24.2</v>
      </c>
      <c r="S25" s="15" t="n">
        <v>70</v>
      </c>
      <c r="T25" s="15" t="n">
        <v>50</v>
      </c>
      <c r="U25" s="18" t="s">
        <v>29</v>
      </c>
      <c r="V25" s="18" t="n">
        <v>24</v>
      </c>
      <c r="W25" s="3" t="n">
        <v>24.5</v>
      </c>
      <c r="X25" s="15" t="n">
        <v>80</v>
      </c>
      <c r="Y25" s="15" t="n">
        <v>50</v>
      </c>
      <c r="Z25" s="0" t="n">
        <f aca="false">IF(E25&gt;0,7.5,7.6)</f>
        <v>7.5</v>
      </c>
      <c r="AA25" s="9" t="n">
        <f aca="false">IF(E25&gt;0,237.3,240.7)</f>
        <v>237.3</v>
      </c>
      <c r="AB25" s="9" t="n">
        <f aca="false">273.15+E25</f>
        <v>287.05</v>
      </c>
      <c r="AC25" s="0" t="n">
        <f aca="false">C25/100*AD25</f>
        <v>14.611022070302</v>
      </c>
      <c r="AD25" s="19" t="n">
        <f aca="false">6.1078*(POWER(10,((Z25*E25)/(AA25+E25))))</f>
        <v>15.8815457285891</v>
      </c>
      <c r="AE25" s="0" t="n">
        <f aca="false">POWER(10,5)*AF25/AG25*AC25/AB25</f>
        <v>11.0294975330439</v>
      </c>
      <c r="AF25" s="0" t="n">
        <v>18.016</v>
      </c>
      <c r="AG25" s="0" t="n">
        <v>8314.3</v>
      </c>
    </row>
    <row r="26" customFormat="false" ht="12.75" hidden="false" customHeight="false" outlineLevel="0" collapsed="false">
      <c r="A26" s="20" t="n">
        <v>41859</v>
      </c>
      <c r="B26" s="21" t="n">
        <v>0.375</v>
      </c>
      <c r="C26" s="0" t="n">
        <v>86</v>
      </c>
      <c r="D26" s="0" t="n">
        <v>12.7</v>
      </c>
      <c r="E26" s="1" t="n">
        <v>17.8</v>
      </c>
      <c r="F26" s="15" t="n">
        <v>53</v>
      </c>
      <c r="G26" s="15" t="n">
        <v>12.4</v>
      </c>
      <c r="H26" s="3" t="n">
        <v>25.5</v>
      </c>
      <c r="I26" s="15" t="n">
        <v>70</v>
      </c>
      <c r="J26" s="15" t="n">
        <v>80</v>
      </c>
      <c r="K26" s="18" t="s">
        <v>28</v>
      </c>
      <c r="L26" s="18" t="n">
        <v>20.6</v>
      </c>
      <c r="M26" s="3" t="n">
        <v>24.5</v>
      </c>
      <c r="N26" s="15" t="n">
        <v>80</v>
      </c>
      <c r="O26" s="1" t="n">
        <v>20</v>
      </c>
      <c r="P26" s="15" t="n">
        <v>58</v>
      </c>
      <c r="Q26" s="15" t="n">
        <v>12.8</v>
      </c>
      <c r="R26" s="3" t="n">
        <v>24.4</v>
      </c>
      <c r="S26" s="15" t="n">
        <v>70</v>
      </c>
      <c r="T26" s="15" t="n">
        <v>80</v>
      </c>
      <c r="U26" s="18" t="s">
        <v>29</v>
      </c>
      <c r="V26" s="18" t="n">
        <v>22.8</v>
      </c>
      <c r="W26" s="3" t="n">
        <v>24.5</v>
      </c>
      <c r="X26" s="15" t="n">
        <v>80</v>
      </c>
      <c r="Y26" s="15" t="n">
        <v>50</v>
      </c>
      <c r="Z26" s="0" t="n">
        <f aca="false">IF(E26&gt;0,7.5,7.6)</f>
        <v>7.5</v>
      </c>
      <c r="AA26" s="9" t="n">
        <f aca="false">IF(E26&gt;0,237.3,240.7)</f>
        <v>237.3</v>
      </c>
      <c r="AB26" s="9" t="n">
        <f aca="false">273.15+E26</f>
        <v>290.95</v>
      </c>
      <c r="AC26" s="0" t="n">
        <f aca="false">C26/100*AD26</f>
        <v>17.5269943020733</v>
      </c>
      <c r="AD26" s="19" t="n">
        <f aca="false">6.1078*(POWER(10,((Z26*E26)/(AA26+E26))))</f>
        <v>20.3802259326434</v>
      </c>
      <c r="AE26" s="0" t="n">
        <f aca="false">POWER(10,5)*AF26/AG26*AC26/AB26</f>
        <v>13.0533434881986</v>
      </c>
      <c r="AF26" s="0" t="n">
        <v>18.016</v>
      </c>
      <c r="AG26" s="0" t="n">
        <v>8314.3</v>
      </c>
    </row>
    <row r="27" customFormat="false" ht="12.75" hidden="false" customHeight="false" outlineLevel="0" collapsed="false">
      <c r="A27" s="20" t="n">
        <v>41859</v>
      </c>
      <c r="B27" s="21" t="n">
        <v>0.458333333333333</v>
      </c>
      <c r="C27" s="0" t="n">
        <v>79</v>
      </c>
      <c r="D27" s="0" t="n">
        <v>13.9</v>
      </c>
      <c r="E27" s="1" t="n">
        <v>20.3</v>
      </c>
      <c r="F27" s="15" t="n">
        <v>53</v>
      </c>
      <c r="G27" s="15" t="n">
        <v>12.4</v>
      </c>
      <c r="H27" s="3" t="n">
        <v>25.7</v>
      </c>
      <c r="I27" s="15" t="n">
        <v>70</v>
      </c>
      <c r="J27" s="15" t="n">
        <v>80</v>
      </c>
      <c r="K27" s="18" t="s">
        <v>28</v>
      </c>
      <c r="L27" s="18" t="n">
        <v>19.7</v>
      </c>
      <c r="M27" s="3" t="n">
        <v>24.5</v>
      </c>
      <c r="N27" s="15" t="n">
        <v>80</v>
      </c>
      <c r="O27" s="1" t="n">
        <v>20</v>
      </c>
      <c r="P27" s="15" t="n">
        <v>57</v>
      </c>
      <c r="Q27" s="15" t="n">
        <v>12.6</v>
      </c>
      <c r="R27" s="3" t="n">
        <v>24.9</v>
      </c>
      <c r="S27" s="15" t="n">
        <v>70</v>
      </c>
      <c r="T27" s="15" t="n">
        <v>80</v>
      </c>
      <c r="U27" s="18" t="s">
        <v>28</v>
      </c>
      <c r="V27" s="18" t="n">
        <v>21.6</v>
      </c>
      <c r="W27" s="3" t="n">
        <v>24.5</v>
      </c>
      <c r="X27" s="15" t="n">
        <v>80</v>
      </c>
      <c r="Y27" s="15" t="n">
        <v>50</v>
      </c>
      <c r="Z27" s="0" t="n">
        <f aca="false">IF(E27&gt;0,7.5,7.6)</f>
        <v>7.5</v>
      </c>
      <c r="AA27" s="9" t="n">
        <f aca="false">IF(E27&gt;0,237.3,240.7)</f>
        <v>237.3</v>
      </c>
      <c r="AB27" s="9" t="n">
        <f aca="false">273.15+E27</f>
        <v>293.45</v>
      </c>
      <c r="AC27" s="0" t="n">
        <f aca="false">C27/100*AD27</f>
        <v>18.8167453522092</v>
      </c>
      <c r="AD27" s="19" t="n">
        <f aca="false">6.1078*(POWER(10,((Z27*E27)/(AA27+E27))))</f>
        <v>23.8186650027965</v>
      </c>
      <c r="AE27" s="0" t="n">
        <f aca="false">POWER(10,5)*AF27/AG27*AC27/AB27</f>
        <v>13.8945048947575</v>
      </c>
      <c r="AF27" s="0" t="n">
        <v>18.016</v>
      </c>
      <c r="AG27" s="0" t="n">
        <v>8314.3</v>
      </c>
    </row>
    <row r="28" customFormat="false" ht="12.75" hidden="false" customHeight="false" outlineLevel="0" collapsed="false">
      <c r="A28" s="20" t="n">
        <v>41859</v>
      </c>
      <c r="B28" s="21" t="n">
        <v>0.541666666666667</v>
      </c>
      <c r="C28" s="0" t="n">
        <v>72</v>
      </c>
      <c r="D28" s="0" t="n">
        <v>14.3</v>
      </c>
      <c r="E28" s="1" t="n">
        <v>22.6</v>
      </c>
      <c r="F28" s="15" t="n">
        <v>51</v>
      </c>
      <c r="G28" s="15" t="n">
        <v>11.9</v>
      </c>
      <c r="H28" s="3" t="n">
        <v>25.7</v>
      </c>
      <c r="I28" s="15" t="n">
        <v>70</v>
      </c>
      <c r="J28" s="15" t="n">
        <v>80</v>
      </c>
      <c r="K28" s="18" t="s">
        <v>28</v>
      </c>
      <c r="L28" s="18" t="n">
        <v>18.1</v>
      </c>
      <c r="M28" s="3" t="n">
        <v>24.5</v>
      </c>
      <c r="N28" s="15" t="n">
        <v>80</v>
      </c>
      <c r="O28" s="1" t="n">
        <v>20</v>
      </c>
      <c r="P28" s="15" t="n">
        <v>55</v>
      </c>
      <c r="Q28" s="15" t="n">
        <v>12.2</v>
      </c>
      <c r="R28" s="3" t="n">
        <v>24.9</v>
      </c>
      <c r="S28" s="15" t="n">
        <v>70</v>
      </c>
      <c r="T28" s="15" t="n">
        <v>80</v>
      </c>
      <c r="U28" s="18" t="s">
        <v>28</v>
      </c>
      <c r="V28" s="18" t="n">
        <v>20.9</v>
      </c>
      <c r="W28" s="3" t="n">
        <v>24.5</v>
      </c>
      <c r="X28" s="15" t="n">
        <v>80</v>
      </c>
      <c r="Y28" s="15" t="n">
        <v>20</v>
      </c>
      <c r="Z28" s="0" t="n">
        <f aca="false">IF(E28&gt;0,7.5,7.6)</f>
        <v>7.5</v>
      </c>
      <c r="AA28" s="9" t="n">
        <f aca="false">IF(E28&gt;0,237.3,240.7)</f>
        <v>237.3</v>
      </c>
      <c r="AB28" s="9" t="n">
        <f aca="false">273.15+E28</f>
        <v>295.75</v>
      </c>
      <c r="AC28" s="0" t="n">
        <f aca="false">C28/100*AD28</f>
        <v>19.7420031611623</v>
      </c>
      <c r="AD28" s="19" t="n">
        <f aca="false">6.1078*(POWER(10,((Z28*E28)/(AA28+E28))))</f>
        <v>27.4194488349476</v>
      </c>
      <c r="AE28" s="0" t="n">
        <f aca="false">POWER(10,5)*AF28/AG28*AC28/AB28</f>
        <v>14.4643574628356</v>
      </c>
      <c r="AF28" s="0" t="n">
        <v>18.016</v>
      </c>
      <c r="AG28" s="0" t="n">
        <v>8314.3</v>
      </c>
    </row>
    <row r="29" customFormat="false" ht="12.75" hidden="false" customHeight="false" outlineLevel="0" collapsed="false">
      <c r="A29" s="20" t="n">
        <v>41859</v>
      </c>
      <c r="B29" s="22" t="n">
        <v>0.666666666666667</v>
      </c>
      <c r="C29" s="0" t="n">
        <v>64</v>
      </c>
      <c r="D29" s="0" t="n">
        <v>13.4</v>
      </c>
      <c r="E29" s="1" t="n">
        <v>23.8</v>
      </c>
      <c r="F29" s="15" t="n">
        <v>50</v>
      </c>
      <c r="G29" s="15" t="n">
        <v>11.7</v>
      </c>
      <c r="H29" s="3" t="n">
        <v>25.7</v>
      </c>
      <c r="I29" s="15" t="n">
        <v>70</v>
      </c>
      <c r="J29" s="15" t="n">
        <v>80</v>
      </c>
      <c r="K29" s="18" t="s">
        <v>28</v>
      </c>
      <c r="L29" s="18" t="n">
        <v>16.8</v>
      </c>
      <c r="M29" s="3" t="n">
        <v>24.5</v>
      </c>
      <c r="N29" s="15" t="n">
        <v>80</v>
      </c>
      <c r="O29" s="1" t="n">
        <v>20</v>
      </c>
      <c r="P29" s="15" t="n">
        <v>55</v>
      </c>
      <c r="Q29" s="15" t="n">
        <v>12.9</v>
      </c>
      <c r="R29" s="3" t="n">
        <v>25.2</v>
      </c>
      <c r="S29" s="15" t="n">
        <v>70</v>
      </c>
      <c r="T29" s="15" t="n">
        <v>80</v>
      </c>
      <c r="U29" s="18" t="s">
        <v>28</v>
      </c>
      <c r="V29" s="18" t="n">
        <v>20</v>
      </c>
      <c r="W29" s="3" t="n">
        <v>24.5</v>
      </c>
      <c r="X29" s="15" t="n">
        <v>80</v>
      </c>
      <c r="Y29" s="15" t="n">
        <v>20</v>
      </c>
      <c r="Z29" s="0" t="n">
        <f aca="false">IF(E29&gt;0,7.5,7.6)</f>
        <v>7.5</v>
      </c>
      <c r="AA29" s="9" t="n">
        <f aca="false">IF(E29&gt;0,237.3,240.7)</f>
        <v>237.3</v>
      </c>
      <c r="AB29" s="9" t="n">
        <f aca="false">273.15+E29</f>
        <v>296.95</v>
      </c>
      <c r="AC29" s="0" t="n">
        <f aca="false">C29/100*AD29</f>
        <v>18.8673494913442</v>
      </c>
      <c r="AD29" s="19" t="n">
        <f aca="false">6.1078*(POWER(10,((Z29*E29)/(AA29+E29))))</f>
        <v>29.4802335802253</v>
      </c>
      <c r="AE29" s="0" t="n">
        <f aca="false">POWER(10,5)*AF29/AG29*AC29/AB29</f>
        <v>13.7676636337974</v>
      </c>
      <c r="AF29" s="0" t="n">
        <v>18.016</v>
      </c>
      <c r="AG29" s="0" t="n">
        <v>8314.3</v>
      </c>
    </row>
    <row r="30" customFormat="false" ht="12.75" hidden="false" customHeight="false" outlineLevel="0" collapsed="false">
      <c r="A30" s="20" t="n">
        <v>41862</v>
      </c>
      <c r="B30" s="21" t="n">
        <v>0.333333333333333</v>
      </c>
      <c r="C30" s="9" t="n">
        <v>78</v>
      </c>
      <c r="D30" s="0" t="n">
        <v>10.1</v>
      </c>
      <c r="E30" s="1" t="n">
        <v>15.8</v>
      </c>
      <c r="F30" s="15" t="n">
        <v>47</v>
      </c>
      <c r="G30" s="15" t="n">
        <v>11</v>
      </c>
      <c r="H30" s="3" t="n">
        <v>25</v>
      </c>
      <c r="I30" s="15" t="n">
        <v>70</v>
      </c>
      <c r="J30" s="15" t="n">
        <v>80</v>
      </c>
      <c r="K30" s="18" t="s">
        <v>29</v>
      </c>
      <c r="L30" s="18" t="n">
        <v>22.3</v>
      </c>
      <c r="M30" s="3" t="n">
        <v>24.5</v>
      </c>
      <c r="N30" s="15" t="n">
        <v>80</v>
      </c>
      <c r="O30" s="1" t="n">
        <v>20</v>
      </c>
      <c r="P30" s="15" t="n">
        <v>52</v>
      </c>
      <c r="Q30" s="15" t="n">
        <v>10.9</v>
      </c>
      <c r="R30" s="3" t="n">
        <v>23.9</v>
      </c>
      <c r="S30" s="15" t="n">
        <v>70</v>
      </c>
      <c r="T30" s="15" t="n">
        <v>80</v>
      </c>
      <c r="U30" s="18" t="s">
        <v>29</v>
      </c>
      <c r="V30" s="18" t="n">
        <v>22.7</v>
      </c>
      <c r="W30" s="3" t="n">
        <v>24.5</v>
      </c>
      <c r="X30" s="15" t="n">
        <v>80</v>
      </c>
      <c r="Y30" s="15" t="n">
        <v>20</v>
      </c>
      <c r="Z30" s="0" t="n">
        <f aca="false">IF(E30&gt;0,7.5,7.6)</f>
        <v>7.5</v>
      </c>
      <c r="AA30" s="9" t="n">
        <f aca="false">IF(E30&gt;0,237.3,240.7)</f>
        <v>237.3</v>
      </c>
      <c r="AB30" s="9" t="n">
        <f aca="false">273.15+E30</f>
        <v>288.95</v>
      </c>
      <c r="AC30" s="0" t="n">
        <f aca="false">C30/100*AD30</f>
        <v>14.0014753418711</v>
      </c>
      <c r="AD30" s="19" t="n">
        <f aca="false">6.1078*(POWER(10,((Z30*E30)/(AA30+E30))))</f>
        <v>17.9506094126552</v>
      </c>
      <c r="AE30" s="0" t="n">
        <f aca="false">POWER(10,5)*AF30/AG30*AC30/AB30</f>
        <v>10.4998666482184</v>
      </c>
      <c r="AF30" s="0" t="n">
        <v>18.016</v>
      </c>
      <c r="AG30" s="0" t="n">
        <v>8314.3</v>
      </c>
    </row>
    <row r="31" customFormat="false" ht="12.75" hidden="false" customHeight="false" outlineLevel="0" collapsed="false">
      <c r="A31" s="20" t="n">
        <v>41862</v>
      </c>
      <c r="B31" s="21" t="n">
        <v>0.458333333333333</v>
      </c>
      <c r="C31" s="9" t="n">
        <v>66</v>
      </c>
      <c r="D31" s="0" t="n">
        <v>10.3</v>
      </c>
      <c r="E31" s="1" t="n">
        <v>18.3</v>
      </c>
      <c r="F31" s="15" t="n">
        <v>42</v>
      </c>
      <c r="G31" s="15" t="n">
        <v>9.8</v>
      </c>
      <c r="H31" s="3" t="n">
        <v>25.5</v>
      </c>
      <c r="I31" s="15" t="n">
        <v>70</v>
      </c>
      <c r="J31" s="15" t="n">
        <v>80</v>
      </c>
      <c r="K31" s="18" t="s">
        <v>28</v>
      </c>
      <c r="L31" s="18" t="n">
        <v>17.7</v>
      </c>
      <c r="M31" s="3" t="n">
        <v>24.5</v>
      </c>
      <c r="N31" s="15" t="n">
        <v>80</v>
      </c>
      <c r="O31" s="1" t="n">
        <v>20</v>
      </c>
      <c r="P31" s="15" t="n">
        <v>46</v>
      </c>
      <c r="Q31" s="15" t="n">
        <v>10.8</v>
      </c>
      <c r="R31" s="3" t="n">
        <v>25</v>
      </c>
      <c r="S31" s="15" t="n">
        <v>70</v>
      </c>
      <c r="T31" s="15" t="n">
        <v>80</v>
      </c>
      <c r="U31" s="18" t="s">
        <v>29</v>
      </c>
      <c r="V31" s="18" t="n">
        <v>20.4</v>
      </c>
      <c r="W31" s="3" t="n">
        <v>24.5</v>
      </c>
      <c r="X31" s="15" t="n">
        <v>80</v>
      </c>
      <c r="Y31" s="15" t="n">
        <v>20</v>
      </c>
      <c r="Z31" s="0" t="n">
        <f aca="false">IF(E31&gt;0,7.5,7.6)</f>
        <v>7.5</v>
      </c>
      <c r="AA31" s="9" t="n">
        <f aca="false">IF(E31&gt;0,237.3,240.7)</f>
        <v>237.3</v>
      </c>
      <c r="AB31" s="9" t="n">
        <f aca="false">273.15+E31</f>
        <v>291.45</v>
      </c>
      <c r="AC31" s="0" t="n">
        <f aca="false">C31/100*AD31</f>
        <v>13.8803550164021</v>
      </c>
      <c r="AD31" s="19" t="n">
        <f aca="false">6.1078*(POWER(10,((Z31*E31)/(AA31+E31))))</f>
        <v>21.0308409339426</v>
      </c>
      <c r="AE31" s="0" t="n">
        <f aca="false">POWER(10,5)*AF31/AG31*AC31/AB31</f>
        <v>10.319750484084</v>
      </c>
      <c r="AF31" s="0" t="n">
        <v>18.016</v>
      </c>
      <c r="AG31" s="0" t="n">
        <v>8314.3</v>
      </c>
    </row>
    <row r="32" customFormat="false" ht="12.75" hidden="false" customHeight="false" outlineLevel="0" collapsed="false">
      <c r="A32" s="20" t="n">
        <v>41862</v>
      </c>
      <c r="B32" s="21" t="n">
        <v>0.625</v>
      </c>
      <c r="C32" s="9" t="n">
        <v>52</v>
      </c>
      <c r="D32" s="0" t="n">
        <v>9.7</v>
      </c>
      <c r="E32" s="1" t="n">
        <v>21.8</v>
      </c>
      <c r="F32" s="15" t="n">
        <v>39</v>
      </c>
      <c r="G32" s="15" t="n">
        <v>9.1</v>
      </c>
      <c r="H32" s="3" t="n">
        <v>25.9</v>
      </c>
      <c r="I32" s="15" t="n">
        <v>70</v>
      </c>
      <c r="J32" s="15" t="n">
        <v>80</v>
      </c>
      <c r="K32" s="18" t="s">
        <v>28</v>
      </c>
      <c r="L32" s="18" t="n">
        <v>16.8</v>
      </c>
      <c r="M32" s="3" t="n">
        <v>24.5</v>
      </c>
      <c r="N32" s="15" t="n">
        <v>80</v>
      </c>
      <c r="O32" s="1" t="n">
        <v>20</v>
      </c>
      <c r="P32" s="15" t="n">
        <v>44</v>
      </c>
      <c r="Q32" s="15" t="n">
        <v>10.3</v>
      </c>
      <c r="R32" s="3" t="n">
        <v>25.4</v>
      </c>
      <c r="S32" s="15" t="n">
        <v>70</v>
      </c>
      <c r="T32" s="15" t="n">
        <v>80</v>
      </c>
      <c r="U32" s="18" t="s">
        <v>28</v>
      </c>
      <c r="V32" s="18" t="n">
        <v>18.7</v>
      </c>
      <c r="W32" s="3" t="n">
        <v>24.5</v>
      </c>
      <c r="X32" s="15" t="n">
        <v>80</v>
      </c>
      <c r="Y32" s="15" t="n">
        <v>20</v>
      </c>
      <c r="Z32" s="0" t="n">
        <f aca="false">IF(E32&gt;0,7.5,7.6)</f>
        <v>7.5</v>
      </c>
      <c r="AA32" s="9" t="n">
        <f aca="false">IF(E32&gt;0,237.3,240.7)</f>
        <v>237.3</v>
      </c>
      <c r="AB32" s="9" t="n">
        <f aca="false">273.15+E32</f>
        <v>294.95</v>
      </c>
      <c r="AC32" s="0" t="n">
        <f aca="false">C32/100*AD32</f>
        <v>13.5805901073285</v>
      </c>
      <c r="AD32" s="19" t="n">
        <f aca="false">6.1078*(POWER(10,((Z32*E32)/(AA32+E32))))</f>
        <v>26.1165194371702</v>
      </c>
      <c r="AE32" s="0" t="n">
        <f aca="false">POWER(10,5)*AF32/AG32*AC32/AB32</f>
        <v>9.97706779400122</v>
      </c>
      <c r="AF32" s="0" t="n">
        <v>18.016</v>
      </c>
      <c r="AG32" s="0" t="n">
        <v>8314.3</v>
      </c>
    </row>
    <row r="33" customFormat="false" ht="12.75" hidden="false" customHeight="false" outlineLevel="0" collapsed="false">
      <c r="A33" s="20" t="n">
        <v>41863</v>
      </c>
      <c r="B33" s="21" t="n">
        <v>0.291666666666667</v>
      </c>
      <c r="C33" s="9" t="n">
        <v>67</v>
      </c>
      <c r="D33" s="0" t="n">
        <v>8.2</v>
      </c>
      <c r="E33" s="1" t="n">
        <v>14.8</v>
      </c>
      <c r="F33" s="15" t="n">
        <v>42</v>
      </c>
      <c r="G33" s="15" t="n">
        <v>9.8</v>
      </c>
      <c r="H33" s="3" t="n">
        <v>25.5</v>
      </c>
      <c r="I33" s="15" t="n">
        <v>70</v>
      </c>
      <c r="J33" s="15" t="n">
        <v>80</v>
      </c>
      <c r="K33" s="18" t="s">
        <v>29</v>
      </c>
      <c r="L33" s="18" t="n">
        <v>20.8</v>
      </c>
      <c r="M33" s="3" t="n">
        <v>24.5</v>
      </c>
      <c r="N33" s="15" t="n">
        <v>80</v>
      </c>
      <c r="O33" s="1" t="n">
        <v>20</v>
      </c>
      <c r="P33" s="15" t="n">
        <v>45</v>
      </c>
      <c r="Q33" s="15" t="n">
        <v>10.5</v>
      </c>
      <c r="R33" s="3" t="n">
        <v>25.4</v>
      </c>
      <c r="S33" s="15" t="n">
        <v>70</v>
      </c>
      <c r="T33" s="15" t="n">
        <v>80</v>
      </c>
      <c r="U33" s="18" t="s">
        <v>29</v>
      </c>
      <c r="V33" s="18" t="n">
        <v>21.7</v>
      </c>
      <c r="W33" s="3" t="n">
        <v>24.5</v>
      </c>
      <c r="X33" s="15" t="n">
        <v>80</v>
      </c>
      <c r="Y33" s="15" t="n">
        <v>20</v>
      </c>
      <c r="Z33" s="0" t="n">
        <f aca="false">IF(E33&gt;0,7.5,7.6)</f>
        <v>7.5</v>
      </c>
      <c r="AA33" s="9" t="n">
        <f aca="false">IF(E33&gt;0,237.3,240.7)</f>
        <v>237.3</v>
      </c>
      <c r="AB33" s="9" t="n">
        <f aca="false">273.15+E33</f>
        <v>287.95</v>
      </c>
      <c r="AC33" s="0" t="n">
        <f aca="false">C33/100*AD33</f>
        <v>11.2787527953049</v>
      </c>
      <c r="AD33" s="19" t="n">
        <f aca="false">6.1078*(POWER(10,((Z33*E33)/(AA33+E33))))</f>
        <v>16.8339593959775</v>
      </c>
      <c r="AE33" s="0" t="n">
        <f aca="false">POWER(10,5)*AF33/AG33*AC33/AB33</f>
        <v>8.48743922444636</v>
      </c>
      <c r="AF33" s="0" t="n">
        <v>18.016</v>
      </c>
      <c r="AG33" s="0" t="n">
        <v>8314.3</v>
      </c>
    </row>
    <row r="34" customFormat="false" ht="12.75" hidden="false" customHeight="false" outlineLevel="0" collapsed="false">
      <c r="A34" s="20" t="n">
        <v>41863</v>
      </c>
      <c r="B34" s="21" t="n">
        <v>0.458333333333333</v>
      </c>
      <c r="C34" s="9" t="n">
        <v>75</v>
      </c>
      <c r="D34" s="0" t="n">
        <v>10.4</v>
      </c>
      <c r="E34" s="1" t="n">
        <v>16.2</v>
      </c>
      <c r="F34" s="15" t="n">
        <v>44</v>
      </c>
      <c r="G34" s="15" t="n">
        <v>10.3</v>
      </c>
      <c r="H34" s="3" t="n">
        <v>25.5</v>
      </c>
      <c r="I34" s="15" t="n">
        <v>70</v>
      </c>
      <c r="J34" s="15" t="n">
        <v>80</v>
      </c>
      <c r="K34" s="18" t="s">
        <v>29</v>
      </c>
      <c r="L34" s="18" t="n">
        <v>21.7</v>
      </c>
      <c r="M34" s="3" t="n">
        <v>24</v>
      </c>
      <c r="N34" s="15" t="n">
        <v>80</v>
      </c>
      <c r="O34" s="1" t="n">
        <v>20</v>
      </c>
      <c r="P34" s="15" t="n">
        <v>50</v>
      </c>
      <c r="Q34" s="15" t="n">
        <v>11.1</v>
      </c>
      <c r="R34" s="3" t="n">
        <v>24</v>
      </c>
      <c r="S34" s="15" t="n">
        <v>70</v>
      </c>
      <c r="T34" s="15" t="n">
        <v>80</v>
      </c>
      <c r="U34" s="18" t="s">
        <v>29</v>
      </c>
      <c r="V34" s="18" t="n">
        <v>20.1</v>
      </c>
      <c r="W34" s="3" t="n">
        <v>24.5</v>
      </c>
      <c r="X34" s="15" t="n">
        <v>80</v>
      </c>
      <c r="Y34" s="15" t="n">
        <v>20</v>
      </c>
      <c r="Z34" s="0" t="n">
        <f aca="false">IF(E34&gt;0,7.5,7.6)</f>
        <v>7.5</v>
      </c>
      <c r="AA34" s="9" t="n">
        <f aca="false">IF(E34&gt;0,237.3,240.7)</f>
        <v>237.3</v>
      </c>
      <c r="AB34" s="9" t="n">
        <f aca="false">273.15+E34</f>
        <v>289.35</v>
      </c>
      <c r="AC34" s="0" t="n">
        <f aca="false">C34/100*AD34</f>
        <v>13.8113462088724</v>
      </c>
      <c r="AD34" s="19" t="n">
        <f aca="false">6.1078*(POWER(10,((Z34*E34)/(AA34+E34))))</f>
        <v>18.4151282784965</v>
      </c>
      <c r="AE34" s="0" t="n">
        <f aca="false">POWER(10,5)*AF34/AG34*AC34/AB34</f>
        <v>10.342968630099</v>
      </c>
      <c r="AF34" s="0" t="n">
        <v>18.016</v>
      </c>
      <c r="AG34" s="0" t="n">
        <v>8314.3</v>
      </c>
    </row>
    <row r="35" customFormat="false" ht="12.8" hidden="false" customHeight="false" outlineLevel="0" collapsed="false">
      <c r="A35" s="20" t="n">
        <v>41863</v>
      </c>
      <c r="B35" s="21" t="n">
        <v>0.541666666666667</v>
      </c>
      <c r="C35" s="9" t="n">
        <v>71</v>
      </c>
      <c r="D35" s="0" t="n">
        <v>10.4</v>
      </c>
      <c r="E35" s="1" t="n">
        <v>17.4</v>
      </c>
      <c r="F35" s="15" t="n">
        <v>40</v>
      </c>
      <c r="G35" s="15" t="n">
        <v>9.9</v>
      </c>
      <c r="H35" s="3" t="n">
        <v>26.4</v>
      </c>
      <c r="I35" s="15" t="n">
        <v>70</v>
      </c>
      <c r="J35" s="15" t="n">
        <v>80</v>
      </c>
      <c r="K35" s="18" t="s">
        <v>29</v>
      </c>
      <c r="L35" s="18" t="n">
        <v>23.4</v>
      </c>
      <c r="M35" s="3" t="n">
        <v>24</v>
      </c>
      <c r="N35" s="15" t="n">
        <v>80</v>
      </c>
      <c r="O35" s="1" t="n">
        <v>20</v>
      </c>
      <c r="P35" s="15" t="n">
        <v>46</v>
      </c>
      <c r="Q35" s="15" t="n">
        <v>10.8</v>
      </c>
      <c r="R35" s="3" t="n">
        <v>25.6</v>
      </c>
      <c r="S35" s="15" t="n">
        <v>70</v>
      </c>
      <c r="T35" s="15" t="n">
        <v>80</v>
      </c>
      <c r="U35" s="18" t="s">
        <v>29</v>
      </c>
      <c r="V35" s="18" t="n">
        <v>21.7</v>
      </c>
      <c r="W35" s="3" t="n">
        <v>24.5</v>
      </c>
      <c r="X35" s="15" t="n">
        <v>80</v>
      </c>
      <c r="Y35" s="15" t="n">
        <v>20</v>
      </c>
      <c r="Z35" s="0" t="n">
        <f aca="false">IF(E35&gt;0,7.5,7.6)</f>
        <v>7.5</v>
      </c>
      <c r="AA35" s="9" t="n">
        <f aca="false">IF(E35&gt;0,237.3,240.7)</f>
        <v>237.3</v>
      </c>
      <c r="AB35" s="9" t="n">
        <f aca="false">273.15+E35</f>
        <v>290.55</v>
      </c>
      <c r="AC35" s="0" t="n">
        <f aca="false">C35/100*AD35</f>
        <v>14.1094682797512</v>
      </c>
      <c r="AD35" s="19" t="n">
        <f aca="false">6.1078*(POWER(10,((Z35*E35)/(AA35+E35))))</f>
        <v>19.8724905348608</v>
      </c>
      <c r="AE35" s="0" t="n">
        <f aca="false">POWER(10,5)*AF35/AG35*AC35/AB35</f>
        <v>10.52258518096</v>
      </c>
      <c r="AF35" s="0" t="n">
        <v>18.016</v>
      </c>
      <c r="AG35" s="0" t="n">
        <v>8314.3</v>
      </c>
    </row>
    <row r="36" customFormat="false" ht="12.75" hidden="false" customHeight="false" outlineLevel="0" collapsed="false">
      <c r="A36" s="20" t="n">
        <v>41863</v>
      </c>
      <c r="B36" s="21" t="n">
        <v>0.666666666666667</v>
      </c>
      <c r="C36" s="9" t="n">
        <v>51</v>
      </c>
      <c r="D36" s="0" t="n">
        <v>9.5</v>
      </c>
      <c r="E36" s="1" t="n">
        <v>21.1</v>
      </c>
      <c r="F36" s="15" t="n">
        <v>39</v>
      </c>
      <c r="G36" s="15" t="n">
        <v>9.6</v>
      </c>
      <c r="H36" s="3" t="n">
        <v>26</v>
      </c>
      <c r="I36" s="15" t="n">
        <v>70</v>
      </c>
      <c r="J36" s="15" t="n">
        <v>80</v>
      </c>
      <c r="K36" s="18" t="s">
        <v>28</v>
      </c>
      <c r="L36" s="18" t="n">
        <v>15.9</v>
      </c>
      <c r="M36" s="3" t="n">
        <v>24</v>
      </c>
      <c r="N36" s="15" t="n">
        <v>80</v>
      </c>
      <c r="O36" s="1" t="n">
        <v>20</v>
      </c>
      <c r="P36" s="15" t="n">
        <v>44</v>
      </c>
      <c r="Q36" s="15" t="n">
        <v>9.7</v>
      </c>
      <c r="R36" s="3" t="n">
        <v>24.9</v>
      </c>
      <c r="S36" s="15" t="n">
        <v>70</v>
      </c>
      <c r="T36" s="15" t="n">
        <v>80</v>
      </c>
      <c r="U36" s="18" t="s">
        <v>28</v>
      </c>
      <c r="V36" s="18" t="n">
        <v>14.8</v>
      </c>
      <c r="W36" s="3" t="n">
        <v>24</v>
      </c>
      <c r="X36" s="15" t="n">
        <v>80</v>
      </c>
      <c r="Y36" s="15" t="n">
        <v>20</v>
      </c>
      <c r="Z36" s="0" t="n">
        <f aca="false">IF(E36&gt;0,7.5,7.6)</f>
        <v>7.5</v>
      </c>
      <c r="AA36" s="9" t="n">
        <f aca="false">IF(E36&gt;0,237.3,240.7)</f>
        <v>237.3</v>
      </c>
      <c r="AB36" s="9" t="n">
        <f aca="false">273.15+E36</f>
        <v>294.25</v>
      </c>
      <c r="AC36" s="0" t="n">
        <f aca="false">C36/100*AD36</f>
        <v>12.7607906659434</v>
      </c>
      <c r="AD36" s="19" t="n">
        <f aca="false">6.1078*(POWER(10,((Z36*E36)/(AA36+E36))))</f>
        <v>25.0211581685166</v>
      </c>
      <c r="AE36" s="0" t="n">
        <f aca="false">POWER(10,5)*AF36/AG36*AC36/AB36</f>
        <v>9.39709884683889</v>
      </c>
      <c r="AF36" s="0" t="n">
        <v>18.016</v>
      </c>
      <c r="AG36" s="0" t="n">
        <v>8314.3</v>
      </c>
    </row>
    <row r="37" customFormat="false" ht="12.75" hidden="false" customHeight="false" outlineLevel="0" collapsed="false">
      <c r="A37" s="20" t="n">
        <v>41864</v>
      </c>
      <c r="B37" s="21" t="n">
        <v>0.291666666666667</v>
      </c>
      <c r="C37" s="9" t="n">
        <v>82</v>
      </c>
      <c r="D37" s="0" t="n">
        <v>9.4</v>
      </c>
      <c r="E37" s="1" t="n">
        <v>13.7</v>
      </c>
      <c r="F37" s="15" t="n">
        <v>44</v>
      </c>
      <c r="G37" s="15" t="n">
        <v>9.7</v>
      </c>
      <c r="H37" s="3" t="n">
        <v>24.9</v>
      </c>
      <c r="I37" s="15" t="n">
        <v>70</v>
      </c>
      <c r="J37" s="15" t="n">
        <v>80</v>
      </c>
      <c r="K37" s="18" t="s">
        <v>29</v>
      </c>
      <c r="L37" s="18" t="n">
        <v>20.9</v>
      </c>
      <c r="M37" s="3" t="n">
        <v>24</v>
      </c>
      <c r="N37" s="15" t="n">
        <v>80</v>
      </c>
      <c r="O37" s="1" t="n">
        <v>20</v>
      </c>
      <c r="P37" s="15" t="n">
        <v>47</v>
      </c>
      <c r="Q37" s="15" t="n">
        <v>9.8</v>
      </c>
      <c r="R37" s="3" t="n">
        <v>23.9</v>
      </c>
      <c r="S37" s="15" t="n">
        <v>70</v>
      </c>
      <c r="T37" s="15" t="n">
        <v>80</v>
      </c>
      <c r="U37" s="18" t="s">
        <v>29</v>
      </c>
      <c r="V37" s="18" t="n">
        <v>22.6</v>
      </c>
      <c r="W37" s="3" t="n">
        <v>24</v>
      </c>
      <c r="X37" s="15" t="n">
        <v>80</v>
      </c>
      <c r="Y37" s="15" t="n">
        <v>20</v>
      </c>
      <c r="Z37" s="0" t="n">
        <f aca="false">IF(E37&gt;0,7.5,7.6)</f>
        <v>7.5</v>
      </c>
      <c r="AA37" s="9" t="n">
        <f aca="false">IF(E37&gt;0,237.3,240.7)</f>
        <v>237.3</v>
      </c>
      <c r="AB37" s="9" t="n">
        <f aca="false">273.15+E37</f>
        <v>286.85</v>
      </c>
      <c r="AC37" s="0" t="n">
        <f aca="false">C37/100*AD37</f>
        <v>12.8546782207214</v>
      </c>
      <c r="AD37" s="19" t="n">
        <f aca="false">6.1078*(POWER(10,((Z37*E37)/(AA37+E37))))</f>
        <v>15.6764368545383</v>
      </c>
      <c r="AE37" s="0" t="n">
        <f aca="false">POWER(10,5)*AF37/AG37*AC37/AB37</f>
        <v>9.71044287985974</v>
      </c>
      <c r="AF37" s="0" t="n">
        <v>18.016</v>
      </c>
      <c r="AG37" s="0" t="n">
        <v>8314.3</v>
      </c>
    </row>
    <row r="38" customFormat="false" ht="12.75" hidden="false" customHeight="false" outlineLevel="0" collapsed="false">
      <c r="A38" s="20" t="n">
        <v>41864</v>
      </c>
      <c r="B38" s="21" t="n">
        <v>0.458333333333333</v>
      </c>
      <c r="C38" s="9" t="n">
        <v>66</v>
      </c>
      <c r="D38" s="0" t="n">
        <v>10.3</v>
      </c>
      <c r="E38" s="1" t="n">
        <v>18.9</v>
      </c>
      <c r="F38" s="15" t="n">
        <v>46</v>
      </c>
      <c r="G38" s="15" t="n">
        <v>10.8</v>
      </c>
      <c r="H38" s="3" t="n">
        <v>25.2</v>
      </c>
      <c r="I38" s="15" t="n">
        <v>70</v>
      </c>
      <c r="J38" s="15" t="n">
        <v>80</v>
      </c>
      <c r="K38" s="18" t="s">
        <v>28</v>
      </c>
      <c r="L38" s="18" t="n">
        <v>18.1</v>
      </c>
      <c r="M38" s="3" t="n">
        <v>24</v>
      </c>
      <c r="N38" s="15" t="n">
        <v>80</v>
      </c>
      <c r="O38" s="1" t="n">
        <v>20</v>
      </c>
      <c r="P38" s="15" t="n">
        <v>50</v>
      </c>
      <c r="Q38" s="15" t="n">
        <v>11.7</v>
      </c>
      <c r="R38" s="3" t="n">
        <v>25.1</v>
      </c>
      <c r="S38" s="15" t="n">
        <v>70</v>
      </c>
      <c r="T38" s="15" t="n">
        <v>80</v>
      </c>
      <c r="U38" s="18" t="s">
        <v>28</v>
      </c>
      <c r="V38" s="18" t="n">
        <v>19</v>
      </c>
      <c r="W38" s="3" t="n">
        <v>24</v>
      </c>
      <c r="X38" s="15" t="n">
        <v>80</v>
      </c>
      <c r="Y38" s="15" t="n">
        <v>20</v>
      </c>
      <c r="Z38" s="0" t="n">
        <f aca="false">IF(E38&gt;0,7.5,7.6)</f>
        <v>7.5</v>
      </c>
      <c r="AA38" s="9" t="n">
        <f aca="false">IF(E38&gt;0,237.3,240.7)</f>
        <v>237.3</v>
      </c>
      <c r="AB38" s="9" t="n">
        <f aca="false">273.15+E38</f>
        <v>292.05</v>
      </c>
      <c r="AC38" s="0" t="n">
        <f aca="false">C38/100*AD38</f>
        <v>14.4114417835862</v>
      </c>
      <c r="AD38" s="19" t="n">
        <f aca="false">6.1078*(POWER(10,((Z38*E38)/(AA38+E38))))</f>
        <v>21.8355178539185</v>
      </c>
      <c r="AE38" s="0" t="n">
        <f aca="false">POWER(10,5)*AF38/AG38*AC38/AB38</f>
        <v>10.6925897300267</v>
      </c>
      <c r="AF38" s="0" t="n">
        <v>18.016</v>
      </c>
      <c r="AG38" s="0" t="n">
        <v>8314.3</v>
      </c>
    </row>
    <row r="39" customFormat="false" ht="12.75" hidden="false" customHeight="false" outlineLevel="0" collapsed="false">
      <c r="A39" s="20" t="n">
        <v>41864</v>
      </c>
      <c r="B39" s="21" t="n">
        <v>0.541666666666667</v>
      </c>
      <c r="C39" s="9" t="n">
        <v>58</v>
      </c>
      <c r="D39" s="0" t="n">
        <v>10.8</v>
      </c>
      <c r="E39" s="1" t="n">
        <v>21.3</v>
      </c>
      <c r="F39" s="15" t="n">
        <v>45</v>
      </c>
      <c r="G39" s="15" t="n">
        <v>10.5</v>
      </c>
      <c r="H39" s="3" t="n">
        <v>25.2</v>
      </c>
      <c r="I39" s="15" t="n">
        <v>70</v>
      </c>
      <c r="J39" s="15" t="n">
        <v>80</v>
      </c>
      <c r="K39" s="18" t="s">
        <v>28</v>
      </c>
      <c r="L39" s="18" t="n">
        <v>17.3</v>
      </c>
      <c r="M39" s="3" t="n">
        <v>24</v>
      </c>
      <c r="N39" s="15" t="n">
        <v>80</v>
      </c>
      <c r="O39" s="1" t="n">
        <v>20</v>
      </c>
      <c r="P39" s="15" t="n">
        <v>48</v>
      </c>
      <c r="Q39" s="15" t="n">
        <v>11.2</v>
      </c>
      <c r="R39" s="3" t="n">
        <v>25.2</v>
      </c>
      <c r="S39" s="15" t="n">
        <v>70</v>
      </c>
      <c r="T39" s="15" t="n">
        <v>80</v>
      </c>
      <c r="U39" s="18" t="s">
        <v>28</v>
      </c>
      <c r="V39" s="18" t="n">
        <v>18.7</v>
      </c>
      <c r="W39" s="3" t="n">
        <v>24</v>
      </c>
      <c r="X39" s="15" t="n">
        <v>80</v>
      </c>
      <c r="Y39" s="15" t="n">
        <v>20</v>
      </c>
      <c r="Z39" s="0" t="n">
        <f aca="false">IF(E39&gt;0,7.5,7.6)</f>
        <v>7.5</v>
      </c>
      <c r="AA39" s="9" t="n">
        <f aca="false">IF(E39&gt;0,237.3,240.7)</f>
        <v>237.3</v>
      </c>
      <c r="AB39" s="9" t="n">
        <f aca="false">273.15+E39</f>
        <v>294.45</v>
      </c>
      <c r="AC39" s="0" t="n">
        <f aca="false">C39/100*AD39</f>
        <v>14.6913674505813</v>
      </c>
      <c r="AD39" s="19" t="n">
        <f aca="false">6.1078*(POWER(10,((Z39*E39)/(AA39+E39))))</f>
        <v>25.3299438803125</v>
      </c>
      <c r="AE39" s="0" t="n">
        <f aca="false">POWER(10,5)*AF39/AG39*AC39/AB39</f>
        <v>10.8114350799099</v>
      </c>
      <c r="AF39" s="0" t="n">
        <v>18.016</v>
      </c>
      <c r="AG39" s="0" t="n">
        <v>8314.3</v>
      </c>
    </row>
    <row r="40" customFormat="false" ht="12.75" hidden="false" customHeight="false" outlineLevel="0" collapsed="false">
      <c r="A40" s="20" t="n">
        <v>41864</v>
      </c>
      <c r="B40" s="21" t="n">
        <v>0.645833333333333</v>
      </c>
      <c r="C40" s="9" t="n">
        <v>53</v>
      </c>
      <c r="D40" s="0" t="n">
        <v>11.1</v>
      </c>
      <c r="E40" s="1" t="n">
        <v>23.3</v>
      </c>
      <c r="F40" s="15" t="n">
        <v>44</v>
      </c>
      <c r="G40" s="15" t="n">
        <v>10.3</v>
      </c>
      <c r="H40" s="3" t="n">
        <v>25.9</v>
      </c>
      <c r="I40" s="15" t="n">
        <v>70</v>
      </c>
      <c r="J40" s="15" t="n">
        <v>80</v>
      </c>
      <c r="K40" s="18" t="s">
        <v>28</v>
      </c>
      <c r="L40" s="18" t="n">
        <v>15.5</v>
      </c>
      <c r="M40" s="3" t="n">
        <v>24</v>
      </c>
      <c r="N40" s="15" t="n">
        <v>80</v>
      </c>
      <c r="O40" s="1" t="n">
        <v>20</v>
      </c>
      <c r="P40" s="15" t="n">
        <v>50</v>
      </c>
      <c r="Q40" s="15" t="n">
        <v>12.4</v>
      </c>
      <c r="R40" s="3" t="n">
        <v>26</v>
      </c>
      <c r="S40" s="15" t="n">
        <v>70</v>
      </c>
      <c r="T40" s="15" t="n">
        <v>80</v>
      </c>
      <c r="U40" s="18" t="s">
        <v>28</v>
      </c>
      <c r="V40" s="18" t="n">
        <v>17.1</v>
      </c>
      <c r="W40" s="3" t="n">
        <v>24</v>
      </c>
      <c r="X40" s="15" t="n">
        <v>80</v>
      </c>
      <c r="Y40" s="15" t="n">
        <v>20</v>
      </c>
      <c r="Z40" s="0" t="n">
        <f aca="false">IF(E40&gt;0,7.5,7.6)</f>
        <v>7.5</v>
      </c>
      <c r="AA40" s="9" t="n">
        <f aca="false">IF(E40&gt;0,237.3,240.7)</f>
        <v>237.3</v>
      </c>
      <c r="AB40" s="9" t="n">
        <f aca="false">273.15+E40</f>
        <v>296.45</v>
      </c>
      <c r="AC40" s="0" t="n">
        <f aca="false">C40/100*AD40</f>
        <v>15.1610261709202</v>
      </c>
      <c r="AD40" s="19" t="n">
        <f aca="false">6.1078*(POWER(10,((Z40*E40)/(AA40+E40))))</f>
        <v>28.6057097564533</v>
      </c>
      <c r="AE40" s="0" t="n">
        <f aca="false">POWER(10,5)*AF40/AG40*AC40/AB40</f>
        <v>11.0817876792395</v>
      </c>
      <c r="AF40" s="0" t="n">
        <v>18.016</v>
      </c>
      <c r="AG40" s="0" t="n">
        <v>8314.3</v>
      </c>
    </row>
    <row r="41" customFormat="false" ht="12.75" hidden="false" customHeight="false" outlineLevel="0" collapsed="false">
      <c r="A41" s="20" t="n">
        <v>41865</v>
      </c>
      <c r="B41" s="21" t="n">
        <v>0.291666666666667</v>
      </c>
      <c r="C41" s="9" t="n">
        <v>88</v>
      </c>
      <c r="D41" s="0" t="n">
        <v>10.1</v>
      </c>
      <c r="E41" s="1" t="n">
        <v>13.2</v>
      </c>
      <c r="F41" s="15" t="n">
        <v>47</v>
      </c>
      <c r="G41" s="15" t="n">
        <v>10.4</v>
      </c>
      <c r="H41" s="3" t="n">
        <v>24.8</v>
      </c>
      <c r="I41" s="15" t="n">
        <v>70</v>
      </c>
      <c r="J41" s="15" t="n">
        <v>80</v>
      </c>
      <c r="K41" s="18" t="s">
        <v>29</v>
      </c>
      <c r="L41" s="18" t="n">
        <v>19.5</v>
      </c>
      <c r="M41" s="3" t="n">
        <v>24</v>
      </c>
      <c r="N41" s="15" t="n">
        <v>80</v>
      </c>
      <c r="O41" s="1" t="n">
        <v>20</v>
      </c>
      <c r="P41" s="15" t="n">
        <v>51</v>
      </c>
      <c r="Q41" s="15" t="n">
        <v>10.6</v>
      </c>
      <c r="R41" s="3" t="n">
        <v>23.8</v>
      </c>
      <c r="S41" s="15" t="n">
        <v>70</v>
      </c>
      <c r="T41" s="15" t="n">
        <v>80</v>
      </c>
      <c r="U41" s="18" t="s">
        <v>29</v>
      </c>
      <c r="V41" s="18" t="n">
        <v>21.1</v>
      </c>
      <c r="W41" s="3" t="n">
        <v>24</v>
      </c>
      <c r="X41" s="15" t="n">
        <v>80</v>
      </c>
      <c r="Y41" s="15" t="n">
        <v>20</v>
      </c>
      <c r="Z41" s="0" t="n">
        <f aca="false">IF(E41&gt;0,7.5,7.6)</f>
        <v>7.5</v>
      </c>
      <c r="AA41" s="9" t="n">
        <f aca="false">IF(E41&gt;0,237.3,240.7)</f>
        <v>237.3</v>
      </c>
      <c r="AB41" s="9" t="n">
        <f aca="false">273.15+E41</f>
        <v>286.35</v>
      </c>
      <c r="AC41" s="0" t="n">
        <f aca="false">C41/100*AD41</f>
        <v>13.3529450139675</v>
      </c>
      <c r="AD41" s="19" t="n">
        <f aca="false">6.1078*(POWER(10,((Z41*E41)/(AA41+E41))))</f>
        <v>15.1738011522358</v>
      </c>
      <c r="AE41" s="0" t="n">
        <f aca="false">POWER(10,5)*AF41/AG41*AC41/AB41</f>
        <v>10.1044471217789</v>
      </c>
      <c r="AF41" s="0" t="n">
        <v>18.016</v>
      </c>
      <c r="AG41" s="0" t="n">
        <v>8314.3</v>
      </c>
    </row>
    <row r="42" customFormat="false" ht="12.75" hidden="false" customHeight="false" outlineLevel="0" collapsed="false">
      <c r="A42" s="20" t="n">
        <v>41865</v>
      </c>
      <c r="B42" s="21" t="n">
        <v>0.541666666666667</v>
      </c>
      <c r="C42" s="9" t="n">
        <v>64</v>
      </c>
      <c r="D42" s="0" t="n">
        <v>10.6</v>
      </c>
      <c r="E42" s="1" t="n">
        <v>19.6</v>
      </c>
      <c r="F42" s="15" t="n">
        <v>42</v>
      </c>
      <c r="G42" s="15" t="n">
        <v>10.4</v>
      </c>
      <c r="H42" s="3" t="n">
        <v>26.4</v>
      </c>
      <c r="I42" s="15" t="n">
        <v>70</v>
      </c>
      <c r="J42" s="15" t="n">
        <v>80</v>
      </c>
      <c r="K42" s="18" t="s">
        <v>29</v>
      </c>
      <c r="L42" s="18" t="n">
        <v>24.2</v>
      </c>
      <c r="M42" s="3" t="n">
        <v>24</v>
      </c>
      <c r="N42" s="15" t="n">
        <v>80</v>
      </c>
      <c r="O42" s="1" t="n">
        <v>20</v>
      </c>
      <c r="P42" s="15" t="n">
        <v>48</v>
      </c>
      <c r="Q42" s="15" t="n">
        <v>11.2</v>
      </c>
      <c r="R42" s="3" t="n">
        <v>25.2</v>
      </c>
      <c r="S42" s="15" t="n">
        <v>70</v>
      </c>
      <c r="T42" s="15" t="n">
        <v>80</v>
      </c>
      <c r="U42" s="18" t="s">
        <v>29</v>
      </c>
      <c r="V42" s="18" t="n">
        <v>22.4</v>
      </c>
      <c r="W42" s="3" t="n">
        <v>24</v>
      </c>
      <c r="X42" s="15" t="n">
        <v>80</v>
      </c>
      <c r="Y42" s="15" t="n">
        <v>20</v>
      </c>
      <c r="Z42" s="0" t="n">
        <f aca="false">IF(E42&gt;0,7.5,7.6)</f>
        <v>7.5</v>
      </c>
      <c r="AA42" s="9" t="n">
        <f aca="false">IF(E42&gt;0,237.3,240.7)</f>
        <v>237.3</v>
      </c>
      <c r="AB42" s="9" t="n">
        <f aca="false">273.15+E42</f>
        <v>292.75</v>
      </c>
      <c r="AC42" s="0" t="n">
        <f aca="false">C42/100*AD42</f>
        <v>14.5972775631954</v>
      </c>
      <c r="AD42" s="19" t="n">
        <f aca="false">6.1078*(POWER(10,((Z42*E42)/(AA42+E42))))</f>
        <v>22.8082461924928</v>
      </c>
      <c r="AE42" s="0" t="n">
        <f aca="false">POWER(10,5)*AF42/AG42*AC42/AB42</f>
        <v>10.8045739096357</v>
      </c>
      <c r="AF42" s="0" t="n">
        <v>18.016</v>
      </c>
      <c r="AG42" s="0" t="n">
        <v>8314.3</v>
      </c>
    </row>
    <row r="43" customFormat="false" ht="12.75" hidden="false" customHeight="false" outlineLevel="0" collapsed="false">
      <c r="A43" s="20" t="n">
        <v>41865</v>
      </c>
      <c r="B43" s="21" t="n">
        <v>0.666666666666667</v>
      </c>
      <c r="C43" s="9" t="n">
        <v>58</v>
      </c>
      <c r="D43" s="0" t="n">
        <v>10.8</v>
      </c>
      <c r="E43" s="1" t="n">
        <v>21.4</v>
      </c>
      <c r="F43" s="15" t="n">
        <v>43</v>
      </c>
      <c r="G43" s="15" t="n">
        <v>10</v>
      </c>
      <c r="H43" s="3" t="n">
        <v>25.9</v>
      </c>
      <c r="I43" s="15" t="n">
        <v>70</v>
      </c>
      <c r="J43" s="15" t="n">
        <v>80</v>
      </c>
      <c r="K43" s="18" t="s">
        <v>28</v>
      </c>
      <c r="L43" s="18" t="n">
        <v>15</v>
      </c>
      <c r="M43" s="3" t="n">
        <v>24</v>
      </c>
      <c r="N43" s="15" t="n">
        <v>80</v>
      </c>
      <c r="O43" s="1" t="n">
        <v>20</v>
      </c>
      <c r="P43" s="15" t="n">
        <v>48</v>
      </c>
      <c r="Q43" s="15" t="n">
        <v>11.2</v>
      </c>
      <c r="R43" s="3" t="n">
        <v>25.2</v>
      </c>
      <c r="S43" s="15" t="n">
        <v>70</v>
      </c>
      <c r="T43" s="15" t="n">
        <v>80</v>
      </c>
      <c r="U43" s="18" t="s">
        <v>29</v>
      </c>
      <c r="V43" s="18" t="n">
        <v>14.9</v>
      </c>
      <c r="W43" s="3" t="n">
        <v>24</v>
      </c>
      <c r="X43" s="15" t="n">
        <v>80</v>
      </c>
      <c r="Y43" s="15" t="n">
        <v>20</v>
      </c>
      <c r="Z43" s="0" t="n">
        <f aca="false">IF(E43&gt;0,7.5,7.6)</f>
        <v>7.5</v>
      </c>
      <c r="AA43" s="9" t="n">
        <f aca="false">IF(E43&gt;0,237.3,240.7)</f>
        <v>237.3</v>
      </c>
      <c r="AB43" s="9" t="n">
        <f aca="false">273.15+E43</f>
        <v>294.55</v>
      </c>
      <c r="AC43" s="0" t="n">
        <f aca="false">C43/100*AD43</f>
        <v>14.7816373174041</v>
      </c>
      <c r="AD43" s="19" t="n">
        <f aca="false">6.1078*(POWER(10,((Z43*E43)/(AA43+E43))))</f>
        <v>25.4855815817313</v>
      </c>
      <c r="AE43" s="0" t="n">
        <f aca="false">POWER(10,5)*AF43/AG43*AC43/AB43</f>
        <v>10.8741719845528</v>
      </c>
      <c r="AF43" s="0" t="n">
        <v>18.016</v>
      </c>
      <c r="AG43" s="0" t="n">
        <v>8314.3</v>
      </c>
    </row>
    <row r="44" customFormat="false" ht="12.75" hidden="false" customHeight="false" outlineLevel="0" collapsed="false">
      <c r="A44" s="20" t="n">
        <v>41866</v>
      </c>
      <c r="B44" s="21" t="n">
        <v>0.291666666666667</v>
      </c>
      <c r="C44" s="9" t="n">
        <v>85</v>
      </c>
      <c r="D44" s="0" t="n">
        <v>9.8</v>
      </c>
      <c r="E44" s="1" t="n">
        <v>13.3</v>
      </c>
      <c r="F44" s="15" t="n">
        <v>46</v>
      </c>
      <c r="G44" s="15" t="n">
        <v>10.8</v>
      </c>
      <c r="H44" s="3" t="n">
        <v>25.6</v>
      </c>
      <c r="I44" s="15" t="n">
        <v>70</v>
      </c>
      <c r="J44" s="15" t="n">
        <v>80</v>
      </c>
      <c r="K44" s="18" t="s">
        <v>29</v>
      </c>
      <c r="L44" s="18" t="n">
        <v>19.3</v>
      </c>
      <c r="M44" s="3" t="n">
        <v>24</v>
      </c>
      <c r="N44" s="15" t="n">
        <v>80</v>
      </c>
      <c r="O44" s="1" t="n">
        <v>20</v>
      </c>
      <c r="P44" s="15" t="n">
        <v>51</v>
      </c>
      <c r="Q44" s="15" t="n">
        <v>11.3</v>
      </c>
      <c r="R44" s="3" t="n">
        <v>24</v>
      </c>
      <c r="S44" s="15" t="n">
        <v>70</v>
      </c>
      <c r="T44" s="15" t="n">
        <v>80</v>
      </c>
      <c r="U44" s="18" t="s">
        <v>29</v>
      </c>
      <c r="V44" s="18" t="n">
        <v>21.1</v>
      </c>
      <c r="W44" s="3" t="n">
        <v>24</v>
      </c>
      <c r="X44" s="15" t="n">
        <v>80</v>
      </c>
      <c r="Y44" s="15" t="n">
        <v>20</v>
      </c>
      <c r="Z44" s="0" t="n">
        <f aca="false">IF(E44&gt;0,7.5,7.6)</f>
        <v>7.5</v>
      </c>
      <c r="AA44" s="9" t="n">
        <f aca="false">IF(E44&gt;0,237.3,240.7)</f>
        <v>237.3</v>
      </c>
      <c r="AB44" s="9" t="n">
        <f aca="false">273.15+E44</f>
        <v>286.45</v>
      </c>
      <c r="AC44" s="0" t="n">
        <f aca="false">C44/100*AD44</f>
        <v>12.9822039048314</v>
      </c>
      <c r="AD44" s="19" t="n">
        <f aca="false">6.1078*(POWER(10,((Z44*E44)/(AA44+E44))))</f>
        <v>15.2731810645076</v>
      </c>
      <c r="AE44" s="0" t="n">
        <f aca="false">POWER(10,5)*AF44/AG44*AC44/AB44</f>
        <v>9.82047019338169</v>
      </c>
      <c r="AF44" s="0" t="n">
        <v>18.016</v>
      </c>
      <c r="AG44" s="0" t="n">
        <v>8314.3</v>
      </c>
    </row>
    <row r="45" customFormat="false" ht="12.75" hidden="false" customHeight="false" outlineLevel="0" collapsed="false">
      <c r="A45" s="20" t="n">
        <v>41866</v>
      </c>
      <c r="B45" s="21" t="n">
        <v>0.5</v>
      </c>
      <c r="C45" s="9" t="n">
        <v>76</v>
      </c>
      <c r="D45" s="0" t="n">
        <v>10.5</v>
      </c>
      <c r="E45" s="1" t="n">
        <v>16.4</v>
      </c>
      <c r="F45" s="15" t="n">
        <v>47</v>
      </c>
      <c r="G45" s="15" t="n">
        <v>11</v>
      </c>
      <c r="H45" s="3" t="n">
        <v>25.5</v>
      </c>
      <c r="I45" s="15" t="n">
        <v>70</v>
      </c>
      <c r="J45" s="15" t="n">
        <v>80</v>
      </c>
      <c r="K45" s="18" t="s">
        <v>28</v>
      </c>
      <c r="L45" s="18" t="n">
        <v>15</v>
      </c>
      <c r="M45" s="3" t="n">
        <v>24</v>
      </c>
      <c r="N45" s="15" t="n">
        <v>80</v>
      </c>
      <c r="O45" s="1" t="n">
        <v>20</v>
      </c>
      <c r="P45" s="15" t="n">
        <v>51</v>
      </c>
      <c r="Q45" s="15" t="n">
        <v>11.9</v>
      </c>
      <c r="R45" s="3" t="n">
        <v>25.1</v>
      </c>
      <c r="S45" s="15" t="n">
        <v>70</v>
      </c>
      <c r="T45" s="15" t="n">
        <v>80</v>
      </c>
      <c r="U45" s="18" t="s">
        <v>28</v>
      </c>
      <c r="V45" s="18" t="n">
        <v>17.4</v>
      </c>
      <c r="W45" s="3" t="n">
        <v>24</v>
      </c>
      <c r="X45" s="15" t="n">
        <v>80</v>
      </c>
      <c r="Y45" s="15" t="n">
        <v>20</v>
      </c>
      <c r="Z45" s="0" t="n">
        <f aca="false">IF(E45&gt;0,7.5,7.6)</f>
        <v>7.5</v>
      </c>
      <c r="AA45" s="9" t="n">
        <f aca="false">IF(E45&gt;0,237.3,240.7)</f>
        <v>237.3</v>
      </c>
      <c r="AB45" s="9" t="n">
        <f aca="false">273.15+E45</f>
        <v>289.55</v>
      </c>
      <c r="AC45" s="0" t="n">
        <f aca="false">C45/100*AD45</f>
        <v>14.1749976608645</v>
      </c>
      <c r="AD45" s="19" t="n">
        <f aca="false">6.1078*(POWER(10,((Z45*E45)/(AA45+E45))))</f>
        <v>18.6513127116638</v>
      </c>
      <c r="AE45" s="0" t="n">
        <f aca="false">POWER(10,5)*AF45/AG45*AC45/AB45</f>
        <v>10.6079657524649</v>
      </c>
      <c r="AF45" s="0" t="n">
        <v>18.016</v>
      </c>
      <c r="AG45" s="0" t="n">
        <v>8314.3</v>
      </c>
    </row>
    <row r="46" customFormat="false" ht="12.75" hidden="false" customHeight="false" outlineLevel="0" collapsed="false">
      <c r="A46" s="20" t="n">
        <v>41866</v>
      </c>
      <c r="B46" s="21" t="n">
        <v>0.645833333333333</v>
      </c>
      <c r="C46" s="9" t="n">
        <v>67</v>
      </c>
      <c r="D46" s="0" t="n">
        <v>10.4</v>
      </c>
      <c r="E46" s="1" t="n">
        <v>18.9</v>
      </c>
      <c r="F46" s="15" t="n">
        <v>44</v>
      </c>
      <c r="G46" s="15" t="n">
        <v>10.3</v>
      </c>
      <c r="H46" s="3" t="n">
        <v>25.6</v>
      </c>
      <c r="I46" s="15" t="n">
        <v>70</v>
      </c>
      <c r="J46" s="15" t="n">
        <v>80</v>
      </c>
      <c r="K46" s="18" t="s">
        <v>28</v>
      </c>
      <c r="L46" s="18" t="n">
        <v>17</v>
      </c>
      <c r="M46" s="3" t="n">
        <v>24</v>
      </c>
      <c r="N46" s="15" t="n">
        <v>80</v>
      </c>
      <c r="O46" s="1" t="n">
        <v>20</v>
      </c>
      <c r="P46" s="15" t="n">
        <v>48</v>
      </c>
      <c r="Q46" s="15" t="n">
        <v>10.6</v>
      </c>
      <c r="R46" s="3" t="n">
        <v>24.9</v>
      </c>
      <c r="S46" s="15" t="n">
        <v>70</v>
      </c>
      <c r="T46" s="15" t="n">
        <v>80</v>
      </c>
      <c r="U46" s="18" t="s">
        <v>28</v>
      </c>
      <c r="V46" s="18" t="n">
        <v>20.3</v>
      </c>
      <c r="W46" s="3" t="n">
        <v>24</v>
      </c>
      <c r="X46" s="15" t="n">
        <v>80</v>
      </c>
      <c r="Y46" s="15" t="n">
        <v>20</v>
      </c>
      <c r="Z46" s="0" t="n">
        <f aca="false">IF(E46&gt;0,7.5,7.6)</f>
        <v>7.5</v>
      </c>
      <c r="AA46" s="9" t="n">
        <f aca="false">IF(E46&gt;0,237.3,240.7)</f>
        <v>237.3</v>
      </c>
      <c r="AB46" s="9" t="n">
        <f aca="false">273.15+E46</f>
        <v>292.05</v>
      </c>
      <c r="AC46" s="0" t="n">
        <f aca="false">C46/100*AD46</f>
        <v>14.6297969621254</v>
      </c>
      <c r="AD46" s="19" t="n">
        <f aca="false">6.1078*(POWER(10,((Z46*E46)/(AA46+E46))))</f>
        <v>21.8355178539185</v>
      </c>
      <c r="AE46" s="0" t="n">
        <f aca="false">POWER(10,5)*AF46/AG46*AC46/AB46</f>
        <v>10.8545986653301</v>
      </c>
      <c r="AF46" s="0" t="n">
        <v>18.016</v>
      </c>
      <c r="AG46" s="0" t="n">
        <v>8314.3</v>
      </c>
    </row>
    <row r="47" customFormat="false" ht="12.75" hidden="false" customHeight="false" outlineLevel="0" collapsed="false">
      <c r="A47" s="20" t="n">
        <v>41869</v>
      </c>
      <c r="B47" s="21" t="n">
        <v>0.291666666666667</v>
      </c>
      <c r="C47" s="9" t="n">
        <v>87</v>
      </c>
      <c r="D47" s="0" t="n">
        <v>8.8</v>
      </c>
      <c r="E47" s="1" t="n">
        <v>11.8</v>
      </c>
      <c r="F47" s="15" t="n">
        <v>42</v>
      </c>
      <c r="G47" s="15" t="n">
        <v>9.8</v>
      </c>
      <c r="H47" s="3" t="n">
        <v>25.1</v>
      </c>
      <c r="I47" s="15" t="n">
        <v>70</v>
      </c>
      <c r="J47" s="15" t="n">
        <v>80</v>
      </c>
      <c r="K47" s="18" t="s">
        <v>29</v>
      </c>
      <c r="L47" s="18" t="n">
        <v>20.4</v>
      </c>
      <c r="M47" s="3" t="n">
        <v>24</v>
      </c>
      <c r="N47" s="15" t="n">
        <v>80</v>
      </c>
      <c r="O47" s="1" t="n">
        <v>20</v>
      </c>
      <c r="P47" s="15" t="n">
        <v>49</v>
      </c>
      <c r="Q47" s="15" t="n">
        <v>10.2</v>
      </c>
      <c r="R47" s="3" t="n">
        <v>23</v>
      </c>
      <c r="S47" s="15" t="n">
        <v>70</v>
      </c>
      <c r="T47" s="15" t="n">
        <v>80</v>
      </c>
      <c r="U47" s="18" t="s">
        <v>29</v>
      </c>
      <c r="V47" s="18" t="n">
        <v>21.5</v>
      </c>
      <c r="W47" s="3" t="n">
        <v>24</v>
      </c>
      <c r="X47" s="15" t="n">
        <v>80</v>
      </c>
      <c r="Y47" s="15" t="n">
        <v>20</v>
      </c>
      <c r="Z47" s="0" t="n">
        <f aca="false">IF(E47&gt;0,7.5,7.6)</f>
        <v>7.5</v>
      </c>
      <c r="AA47" s="9" t="n">
        <f aca="false">IF(E47&gt;0,237.3,240.7)</f>
        <v>237.3</v>
      </c>
      <c r="AB47" s="9" t="n">
        <f aca="false">273.15+E47</f>
        <v>284.95</v>
      </c>
      <c r="AC47" s="0" t="n">
        <f aca="false">C47/100*AD47</f>
        <v>12.0415686142035</v>
      </c>
      <c r="AD47" s="19" t="n">
        <f aca="false">6.1078*(POWER(10,((Z47*E47)/(AA47+E47))))</f>
        <v>13.8408834646017</v>
      </c>
      <c r="AE47" s="0" t="n">
        <f aca="false">POWER(10,5)*AF47/AG47*AC47/AB47</f>
        <v>9.15687078292567</v>
      </c>
      <c r="AF47" s="0" t="n">
        <v>18.016</v>
      </c>
      <c r="AG47" s="0" t="n">
        <v>8314.3</v>
      </c>
    </row>
    <row r="48" customFormat="false" ht="12.75" hidden="false" customHeight="false" outlineLevel="0" collapsed="false">
      <c r="A48" s="20" t="n">
        <v>41869</v>
      </c>
      <c r="B48" s="21" t="n">
        <v>0.625</v>
      </c>
      <c r="C48" s="9" t="n">
        <v>55</v>
      </c>
      <c r="D48" s="0" t="n">
        <v>9.1</v>
      </c>
      <c r="E48" s="1" t="n">
        <v>19.2</v>
      </c>
      <c r="F48" s="15" t="n">
        <v>37</v>
      </c>
      <c r="G48" s="15" t="n">
        <v>8.6</v>
      </c>
      <c r="H48" s="3" t="n">
        <v>25.9</v>
      </c>
      <c r="I48" s="15" t="n">
        <v>70</v>
      </c>
      <c r="J48" s="15" t="n">
        <v>80</v>
      </c>
      <c r="K48" s="18" t="s">
        <v>28</v>
      </c>
      <c r="L48" s="18" t="n">
        <v>14.6</v>
      </c>
      <c r="M48" s="3" t="n">
        <v>24</v>
      </c>
      <c r="N48" s="15" t="n">
        <v>80</v>
      </c>
      <c r="O48" s="1" t="n">
        <v>20</v>
      </c>
      <c r="P48" s="15" t="n">
        <v>41</v>
      </c>
      <c r="Q48" s="15" t="n">
        <v>9.6</v>
      </c>
      <c r="R48" s="3" t="n">
        <v>25.1</v>
      </c>
      <c r="S48" s="15" t="n">
        <v>70</v>
      </c>
      <c r="T48" s="15" t="n">
        <v>80</v>
      </c>
      <c r="U48" s="18" t="s">
        <v>28</v>
      </c>
      <c r="V48" s="18" t="n">
        <v>18</v>
      </c>
      <c r="W48" s="3" t="n">
        <v>24</v>
      </c>
      <c r="X48" s="15" t="n">
        <v>80</v>
      </c>
      <c r="Y48" s="15" t="n">
        <v>20</v>
      </c>
      <c r="Z48" s="0" t="n">
        <f aca="false">IF(E48&gt;0,7.5,7.6)</f>
        <v>7.5</v>
      </c>
      <c r="AA48" s="9" t="n">
        <f aca="false">IF(E48&gt;0,237.3,240.7)</f>
        <v>237.3</v>
      </c>
      <c r="AB48" s="9" t="n">
        <f aca="false">273.15+E48</f>
        <v>292.35</v>
      </c>
      <c r="AC48" s="0" t="n">
        <f aca="false">C48/100*AD48</f>
        <v>12.2363250693988</v>
      </c>
      <c r="AD48" s="19" t="n">
        <f aca="false">6.1078*(POWER(10,((Z48*E48)/(AA48+E48))))</f>
        <v>22.2478637625433</v>
      </c>
      <c r="AE48" s="0" t="n">
        <f aca="false">POWER(10,5)*AF48/AG48*AC48/AB48</f>
        <v>9.06944246499082</v>
      </c>
      <c r="AF48" s="0" t="n">
        <v>18.016</v>
      </c>
      <c r="AG48" s="0" t="n">
        <v>8314.3</v>
      </c>
    </row>
    <row r="49" customFormat="false" ht="12.75" hidden="false" customHeight="false" outlineLevel="0" collapsed="false">
      <c r="A49" s="20" t="n">
        <v>41870</v>
      </c>
      <c r="B49" s="21" t="n">
        <v>0.291666666666667</v>
      </c>
      <c r="C49" s="9" t="n">
        <v>11.3</v>
      </c>
      <c r="D49" s="0" t="n">
        <v>8.2</v>
      </c>
      <c r="E49" s="1" t="n">
        <v>81</v>
      </c>
      <c r="F49" s="15" t="n">
        <v>41</v>
      </c>
      <c r="G49" s="15" t="n">
        <v>9.6</v>
      </c>
      <c r="H49" s="3" t="n">
        <v>25.3</v>
      </c>
      <c r="I49" s="15" t="n">
        <v>70</v>
      </c>
      <c r="J49" s="15" t="n">
        <v>80</v>
      </c>
      <c r="K49" s="18" t="s">
        <v>29</v>
      </c>
      <c r="L49" s="18" t="n">
        <v>20.5</v>
      </c>
      <c r="M49" s="3" t="n">
        <v>24</v>
      </c>
      <c r="N49" s="15" t="n">
        <v>80</v>
      </c>
      <c r="O49" s="1" t="n">
        <v>20</v>
      </c>
      <c r="P49" s="15" t="n">
        <v>46</v>
      </c>
      <c r="Q49" s="15" t="n">
        <v>9.6</v>
      </c>
      <c r="R49" s="3" t="n">
        <v>23.2</v>
      </c>
      <c r="S49" s="15" t="n">
        <v>70</v>
      </c>
      <c r="T49" s="15" t="n">
        <v>80</v>
      </c>
      <c r="U49" s="18" t="s">
        <v>29</v>
      </c>
      <c r="V49" s="18" t="n">
        <v>20.1</v>
      </c>
      <c r="W49" s="3" t="n">
        <v>24</v>
      </c>
      <c r="X49" s="15" t="n">
        <v>80</v>
      </c>
      <c r="Y49" s="15" t="n">
        <v>20</v>
      </c>
      <c r="Z49" s="0" t="n">
        <f aca="false">IF(E49&gt;0,7.5,7.6)</f>
        <v>7.5</v>
      </c>
      <c r="AA49" s="9" t="n">
        <f aca="false">IF(E49&gt;0,237.3,240.7)</f>
        <v>237.3</v>
      </c>
      <c r="AB49" s="9" t="n">
        <f aca="false">273.15+E49</f>
        <v>354.15</v>
      </c>
      <c r="AC49" s="0" t="n">
        <f aca="false">C49/100*AD49</f>
        <v>55.916511046651</v>
      </c>
      <c r="AD49" s="19" t="n">
        <f aca="false">6.1078*(POWER(10,((Z49*E49)/(AA49+E49))))</f>
        <v>494.836380943814</v>
      </c>
      <c r="AE49" s="0" t="n">
        <f aca="false">POWER(10,5)*AF49/AG49*AC49/AB49</f>
        <v>34.2125544524792</v>
      </c>
      <c r="AF49" s="0" t="n">
        <v>18.016</v>
      </c>
      <c r="AG49" s="0" t="n">
        <v>8314.3</v>
      </c>
    </row>
    <row r="50" customFormat="false" ht="12.75" hidden="false" customHeight="false" outlineLevel="0" collapsed="false">
      <c r="A50" s="20" t="n">
        <v>41870</v>
      </c>
      <c r="B50" s="21" t="n">
        <v>0.583333333333333</v>
      </c>
      <c r="C50" s="9" t="n">
        <v>56</v>
      </c>
      <c r="D50" s="0" t="n">
        <v>9.3</v>
      </c>
      <c r="E50" s="1" t="n">
        <v>19.3</v>
      </c>
      <c r="F50" s="15" t="n">
        <v>40</v>
      </c>
      <c r="G50" s="15" t="n">
        <v>9.9</v>
      </c>
      <c r="H50" s="3" t="n">
        <v>26.7</v>
      </c>
      <c r="I50" s="15" t="n">
        <v>70</v>
      </c>
      <c r="J50" s="15" t="n">
        <v>80</v>
      </c>
      <c r="K50" s="18" t="s">
        <v>29</v>
      </c>
      <c r="L50" s="18" t="n">
        <v>22</v>
      </c>
      <c r="M50" s="3" t="n">
        <v>23</v>
      </c>
      <c r="N50" s="15" t="n">
        <v>80</v>
      </c>
      <c r="O50" s="1" t="n">
        <v>20</v>
      </c>
      <c r="P50" s="15" t="n">
        <v>42</v>
      </c>
      <c r="Q50" s="15" t="n">
        <v>9.8</v>
      </c>
      <c r="R50" s="3" t="n">
        <v>25.1</v>
      </c>
      <c r="S50" s="15" t="n">
        <v>70</v>
      </c>
      <c r="T50" s="15" t="n">
        <v>80</v>
      </c>
      <c r="U50" s="18" t="s">
        <v>29</v>
      </c>
      <c r="V50" s="18" t="n">
        <v>21.6</v>
      </c>
      <c r="W50" s="3" t="n">
        <v>24</v>
      </c>
      <c r="X50" s="15" t="n">
        <v>80</v>
      </c>
      <c r="Y50" s="15" t="n">
        <v>20</v>
      </c>
      <c r="Z50" s="0" t="n">
        <f aca="false">IF(E50&gt;0,7.5,7.6)</f>
        <v>7.5</v>
      </c>
      <c r="AA50" s="9" t="n">
        <f aca="false">IF(E50&gt;0,237.3,240.7)</f>
        <v>237.3</v>
      </c>
      <c r="AB50" s="9" t="n">
        <f aca="false">273.15+E50</f>
        <v>292.45</v>
      </c>
      <c r="AC50" s="0" t="n">
        <f aca="false">C50/100*AD50</f>
        <v>12.5366180651798</v>
      </c>
      <c r="AD50" s="19" t="n">
        <f aca="false">6.1078*(POWER(10,((Z50*E50)/(AA50+E50))))</f>
        <v>22.3868179735353</v>
      </c>
      <c r="AE50" s="0" t="n">
        <f aca="false">POWER(10,5)*AF50/AG50*AC50/AB50</f>
        <v>9.28883934643208</v>
      </c>
      <c r="AF50" s="0" t="n">
        <v>18.016</v>
      </c>
      <c r="AG50" s="0" t="n">
        <v>8314.3</v>
      </c>
    </row>
    <row r="51" customFormat="false" ht="12.75" hidden="false" customHeight="false" outlineLevel="0" collapsed="false">
      <c r="A51" s="20" t="n">
        <v>41871</v>
      </c>
      <c r="B51" s="21" t="n">
        <v>0.291666666666667</v>
      </c>
      <c r="C51" s="9" t="n">
        <v>84</v>
      </c>
      <c r="D51" s="0" t="n">
        <v>7.5</v>
      </c>
      <c r="E51" s="1" t="n">
        <v>9.3</v>
      </c>
      <c r="F51" s="15" t="n">
        <v>38</v>
      </c>
      <c r="G51" s="15" t="n">
        <v>8.4</v>
      </c>
      <c r="H51" s="3" t="n">
        <v>24.6</v>
      </c>
      <c r="I51" s="15" t="n">
        <v>70</v>
      </c>
      <c r="J51" s="15" t="n">
        <v>80</v>
      </c>
      <c r="K51" s="18" t="s">
        <v>29</v>
      </c>
      <c r="L51" s="18" t="n">
        <v>18.6</v>
      </c>
      <c r="M51" s="3" t="n">
        <v>23</v>
      </c>
      <c r="N51" s="15" t="n">
        <v>80</v>
      </c>
      <c r="O51" s="1" t="n">
        <v>20</v>
      </c>
      <c r="P51" s="15" t="n">
        <v>44</v>
      </c>
      <c r="Q51" s="15" t="n">
        <v>9.2</v>
      </c>
      <c r="R51" s="3" t="n">
        <v>23.3</v>
      </c>
      <c r="S51" s="15" t="n">
        <v>70</v>
      </c>
      <c r="T51" s="15" t="n">
        <v>80</v>
      </c>
      <c r="U51" s="18" t="s">
        <v>29</v>
      </c>
      <c r="V51" s="18" t="n">
        <v>18.7</v>
      </c>
      <c r="W51" s="3" t="n">
        <v>24</v>
      </c>
      <c r="X51" s="15" t="n">
        <v>80</v>
      </c>
      <c r="Y51" s="15" t="n">
        <v>20</v>
      </c>
      <c r="Z51" s="0" t="n">
        <f aca="false">IF(E51&gt;0,7.5,7.6)</f>
        <v>7.5</v>
      </c>
      <c r="AA51" s="9" t="n">
        <f aca="false">IF(E51&gt;0,237.3,240.7)</f>
        <v>237.3</v>
      </c>
      <c r="AB51" s="9" t="n">
        <f aca="false">273.15+E51</f>
        <v>282.45</v>
      </c>
      <c r="AC51" s="0" t="n">
        <f aca="false">C51/100*AD51</f>
        <v>9.84035596830707</v>
      </c>
      <c r="AD51" s="19" t="n">
        <f aca="false">6.1078*(POWER(10,((Z51*E51)/(AA51+E51))))</f>
        <v>11.7147094860798</v>
      </c>
      <c r="AE51" s="0" t="n">
        <f aca="false">POWER(10,5)*AF51/AG51*AC51/AB51</f>
        <v>7.54921705328002</v>
      </c>
      <c r="AF51" s="0" t="n">
        <v>18.016</v>
      </c>
      <c r="AG51" s="0" t="n">
        <v>8314.3</v>
      </c>
    </row>
    <row r="52" customFormat="false" ht="12.75" hidden="false" customHeight="false" outlineLevel="0" collapsed="false">
      <c r="A52" s="20" t="n">
        <v>41871</v>
      </c>
      <c r="B52" s="21" t="n">
        <v>0.583333333333333</v>
      </c>
      <c r="C52" s="9" t="n">
        <v>62</v>
      </c>
      <c r="D52" s="0" t="n">
        <v>8.6</v>
      </c>
      <c r="E52" s="1" t="n">
        <v>16.7</v>
      </c>
      <c r="F52" s="15" t="n">
        <v>37</v>
      </c>
      <c r="G52" s="15" t="n">
        <v>9.1</v>
      </c>
      <c r="H52" s="3" t="n">
        <v>26</v>
      </c>
      <c r="I52" s="15" t="n">
        <v>70</v>
      </c>
      <c r="J52" s="15" t="n">
        <v>80</v>
      </c>
      <c r="K52" s="18" t="s">
        <v>29</v>
      </c>
      <c r="L52" s="18" t="n">
        <v>19.4</v>
      </c>
      <c r="M52" s="3" t="n">
        <v>23</v>
      </c>
      <c r="N52" s="15" t="n">
        <v>80</v>
      </c>
      <c r="O52" s="1" t="n">
        <v>20</v>
      </c>
      <c r="P52" s="15" t="n">
        <v>41</v>
      </c>
      <c r="Q52" s="15" t="n">
        <v>9.6</v>
      </c>
      <c r="R52" s="3" t="n">
        <v>25.7</v>
      </c>
      <c r="S52" s="15" t="n">
        <v>70</v>
      </c>
      <c r="T52" s="15" t="n">
        <v>80</v>
      </c>
      <c r="U52" s="18" t="s">
        <v>29</v>
      </c>
      <c r="V52" s="18" t="n">
        <v>20</v>
      </c>
      <c r="W52" s="3" t="n">
        <v>23</v>
      </c>
      <c r="X52" s="15" t="n">
        <v>80</v>
      </c>
      <c r="Y52" s="15" t="n">
        <v>20</v>
      </c>
      <c r="Z52" s="0" t="n">
        <f aca="false">IF(E52&gt;0,7.5,7.6)</f>
        <v>7.5</v>
      </c>
      <c r="AA52" s="9" t="n">
        <f aca="false">IF(E52&gt;0,237.3,240.7)</f>
        <v>237.3</v>
      </c>
      <c r="AB52" s="9" t="n">
        <f aca="false">273.15+E52</f>
        <v>289.85</v>
      </c>
      <c r="AC52" s="0" t="n">
        <f aca="false">C52/100*AD52</f>
        <v>11.7865508273764</v>
      </c>
      <c r="AD52" s="19" t="n">
        <f aca="false">6.1078*(POWER(10,((Z52*E52)/(AA52+E52))))</f>
        <v>19.0105658506071</v>
      </c>
      <c r="AE52" s="0" t="n">
        <f aca="false">POWER(10,5)*AF52/AG52*AC52/AB52</f>
        <v>8.8114242284982</v>
      </c>
      <c r="AF52" s="0" t="n">
        <v>18.016</v>
      </c>
      <c r="AG52" s="0" t="n">
        <v>8314.3</v>
      </c>
    </row>
    <row r="53" customFormat="false" ht="12.75" hidden="false" customHeight="false" outlineLevel="0" collapsed="false">
      <c r="A53" s="20" t="n">
        <v>41872</v>
      </c>
      <c r="B53" s="21" t="n">
        <v>0.291666666666667</v>
      </c>
      <c r="C53" s="9" t="n">
        <v>84</v>
      </c>
      <c r="D53" s="0" t="n">
        <v>8</v>
      </c>
      <c r="E53" s="1" t="n">
        <v>10.1</v>
      </c>
      <c r="F53" s="15" t="n">
        <v>40</v>
      </c>
      <c r="G53" s="15" t="n">
        <v>8.8</v>
      </c>
      <c r="H53" s="3" t="n">
        <v>24.5</v>
      </c>
      <c r="I53" s="15" t="n">
        <v>70</v>
      </c>
      <c r="J53" s="15" t="n">
        <v>80</v>
      </c>
      <c r="K53" s="18" t="s">
        <v>29</v>
      </c>
      <c r="L53" s="18" t="n">
        <v>17.6</v>
      </c>
      <c r="M53" s="3" t="n">
        <v>23</v>
      </c>
      <c r="N53" s="15" t="n">
        <v>80</v>
      </c>
      <c r="O53" s="1" t="n">
        <v>20</v>
      </c>
      <c r="P53" s="15" t="n">
        <v>42</v>
      </c>
      <c r="Q53" s="15" t="n">
        <v>9.3</v>
      </c>
      <c r="R53" s="3" t="n">
        <v>24.3</v>
      </c>
      <c r="S53" s="15" t="n">
        <v>70</v>
      </c>
      <c r="T53" s="15" t="n">
        <v>80</v>
      </c>
      <c r="U53" s="18" t="s">
        <v>29</v>
      </c>
      <c r="V53" s="18" t="n">
        <v>23.2</v>
      </c>
      <c r="W53" s="3" t="n">
        <v>23</v>
      </c>
      <c r="X53" s="15" t="n">
        <v>80</v>
      </c>
      <c r="Y53" s="15" t="n">
        <v>20</v>
      </c>
      <c r="Z53" s="0" t="n">
        <f aca="false">IF(E53&gt;0,7.5,7.6)</f>
        <v>7.5</v>
      </c>
      <c r="AA53" s="9" t="n">
        <f aca="false">IF(E53&gt;0,237.3,240.7)</f>
        <v>237.3</v>
      </c>
      <c r="AB53" s="9" t="n">
        <f aca="false">273.15+E53</f>
        <v>283.25</v>
      </c>
      <c r="AC53" s="0" t="n">
        <f aca="false">C53/100*AD53</f>
        <v>10.3836110181188</v>
      </c>
      <c r="AD53" s="19" t="n">
        <f aca="false">6.1078*(POWER(10,((Z53*E53)/(AA53+E53))))</f>
        <v>12.3614416882367</v>
      </c>
      <c r="AE53" s="0" t="n">
        <f aca="false">POWER(10,5)*AF53/AG53*AC53/AB53</f>
        <v>7.9434867303263</v>
      </c>
      <c r="AF53" s="0" t="n">
        <v>18.016</v>
      </c>
      <c r="AG53" s="0" t="n">
        <v>8314.3</v>
      </c>
    </row>
    <row r="54" customFormat="false" ht="12.75" hidden="false" customHeight="false" outlineLevel="0" collapsed="false">
      <c r="A54" s="20" t="n">
        <v>41872</v>
      </c>
      <c r="B54" s="21" t="n">
        <v>0.583333333333333</v>
      </c>
      <c r="C54" s="9" t="n">
        <v>55</v>
      </c>
      <c r="D54" s="0" t="n">
        <v>8.1</v>
      </c>
      <c r="E54" s="1" t="n">
        <v>17.3</v>
      </c>
      <c r="F54" s="15" t="n">
        <v>35</v>
      </c>
      <c r="G54" s="15" t="n">
        <v>8.6</v>
      </c>
      <c r="H54" s="3" t="n">
        <v>26</v>
      </c>
      <c r="I54" s="15" t="n">
        <v>70</v>
      </c>
      <c r="J54" s="15" t="n">
        <v>80</v>
      </c>
      <c r="K54" s="18" t="s">
        <v>29</v>
      </c>
      <c r="L54" s="18" t="n">
        <v>20</v>
      </c>
      <c r="M54" s="3" t="n">
        <v>23</v>
      </c>
      <c r="N54" s="15" t="n">
        <v>80</v>
      </c>
      <c r="O54" s="1" t="n">
        <v>20</v>
      </c>
      <c r="P54" s="15" t="n">
        <v>39</v>
      </c>
      <c r="Q54" s="15" t="n">
        <v>9.1</v>
      </c>
      <c r="R54" s="3" t="n">
        <v>25.6</v>
      </c>
      <c r="S54" s="15" t="n">
        <v>70</v>
      </c>
      <c r="T54" s="15" t="n">
        <v>80</v>
      </c>
      <c r="U54" s="18" t="s">
        <v>29</v>
      </c>
      <c r="V54" s="18" t="n">
        <v>19.2</v>
      </c>
      <c r="W54" s="3" t="n">
        <v>23</v>
      </c>
      <c r="X54" s="15" t="n">
        <v>80</v>
      </c>
      <c r="Y54" s="15" t="n">
        <v>20</v>
      </c>
      <c r="Z54" s="0" t="n">
        <f aca="false">IF(E54&gt;0,7.5,7.6)</f>
        <v>7.5</v>
      </c>
      <c r="AA54" s="9" t="n">
        <f aca="false">IF(E54&gt;0,237.3,240.7)</f>
        <v>237.3</v>
      </c>
      <c r="AB54" s="9" t="n">
        <f aca="false">273.15+E54</f>
        <v>290.45</v>
      </c>
      <c r="AC54" s="0" t="n">
        <f aca="false">C54/100*AD54</f>
        <v>10.8610155396821</v>
      </c>
      <c r="AD54" s="19" t="n">
        <f aca="false">6.1078*(POWER(10,((Z54*E54)/(AA54+E54))))</f>
        <v>19.7473009812401</v>
      </c>
      <c r="AE54" s="0" t="n">
        <f aca="false">POWER(10,5)*AF54/AG54*AC54/AB54</f>
        <v>8.10273688535479</v>
      </c>
      <c r="AF54" s="0" t="n">
        <v>18.016</v>
      </c>
      <c r="AG54" s="0" t="n">
        <v>8314.3</v>
      </c>
    </row>
    <row r="55" customFormat="false" ht="12.75" hidden="false" customHeight="false" outlineLevel="0" collapsed="false">
      <c r="A55" s="20" t="n">
        <v>41873</v>
      </c>
      <c r="B55" s="21" t="n">
        <v>0.291666666666667</v>
      </c>
      <c r="C55" s="9" t="n">
        <v>68</v>
      </c>
      <c r="D55" s="0" t="n">
        <v>7.8</v>
      </c>
      <c r="E55" s="1" t="n">
        <v>13.4</v>
      </c>
      <c r="F55" s="15" t="n">
        <v>40</v>
      </c>
      <c r="G55" s="15" t="n">
        <v>8.8</v>
      </c>
      <c r="H55" s="3" t="n">
        <v>24.2</v>
      </c>
      <c r="I55" s="15" t="n">
        <v>70</v>
      </c>
      <c r="J55" s="15" t="n">
        <v>80</v>
      </c>
      <c r="K55" s="18" t="s">
        <v>29</v>
      </c>
      <c r="L55" s="18" t="n">
        <v>21.4</v>
      </c>
      <c r="M55" s="3" t="n">
        <v>23</v>
      </c>
      <c r="N55" s="15" t="n">
        <v>80</v>
      </c>
      <c r="O55" s="1" t="n">
        <v>20</v>
      </c>
      <c r="P55" s="15" t="n">
        <v>40</v>
      </c>
      <c r="Q55" s="15" t="n">
        <v>8.8</v>
      </c>
      <c r="R55" s="3" t="n">
        <v>24.2</v>
      </c>
      <c r="S55" s="15" t="n">
        <v>70</v>
      </c>
      <c r="T55" s="15" t="n">
        <v>80</v>
      </c>
      <c r="U55" s="18" t="s">
        <v>29</v>
      </c>
      <c r="V55" s="18" t="n">
        <v>19.2</v>
      </c>
      <c r="W55" s="3" t="n">
        <v>23</v>
      </c>
      <c r="X55" s="15" t="n">
        <v>80</v>
      </c>
      <c r="Y55" s="15" t="n">
        <v>20</v>
      </c>
      <c r="Z55" s="0" t="n">
        <f aca="false">IF(E55&gt;0,7.5,7.6)</f>
        <v>7.5</v>
      </c>
      <c r="AA55" s="9" t="n">
        <f aca="false">IF(E55&gt;0,237.3,240.7)</f>
        <v>237.3</v>
      </c>
      <c r="AB55" s="9" t="n">
        <f aca="false">273.15+E55</f>
        <v>286.55</v>
      </c>
      <c r="AC55" s="0" t="n">
        <f aca="false">C55/100*AD55</f>
        <v>10.4537296225643</v>
      </c>
      <c r="AD55" s="19" t="n">
        <f aca="false">6.1078*(POWER(10,((Z55*E55)/(AA55+E55))))</f>
        <v>15.3731317978887</v>
      </c>
      <c r="AE55" s="0" t="n">
        <f aca="false">POWER(10,5)*AF55/AG55*AC55/AB55</f>
        <v>7.9050301877498</v>
      </c>
      <c r="AF55" s="0" t="n">
        <v>18.016</v>
      </c>
      <c r="AG55" s="0" t="n">
        <v>8314.3</v>
      </c>
    </row>
    <row r="56" customFormat="false" ht="12.75" hidden="false" customHeight="false" outlineLevel="0" collapsed="false">
      <c r="A56" s="20" t="n">
        <v>41876</v>
      </c>
      <c r="B56" s="21" t="n">
        <v>0.291666666666667</v>
      </c>
      <c r="C56" s="9" t="n">
        <v>85</v>
      </c>
      <c r="D56" s="0" t="n">
        <v>7.6</v>
      </c>
      <c r="E56" s="1" t="n">
        <v>9.4</v>
      </c>
      <c r="F56" s="15" t="n">
        <v>42</v>
      </c>
      <c r="G56" s="15" t="n">
        <v>8.3</v>
      </c>
      <c r="H56" s="3" t="n">
        <v>22.1</v>
      </c>
      <c r="I56" s="15" t="n">
        <v>70</v>
      </c>
      <c r="J56" s="15" t="n">
        <v>80</v>
      </c>
      <c r="K56" s="18" t="s">
        <v>29</v>
      </c>
      <c r="L56" s="18" t="n">
        <v>16.3</v>
      </c>
      <c r="M56" s="3" t="n">
        <v>23</v>
      </c>
      <c r="N56" s="15" t="n">
        <v>80</v>
      </c>
      <c r="O56" s="1" t="n">
        <v>20</v>
      </c>
      <c r="P56" s="15" t="n">
        <v>47</v>
      </c>
      <c r="Q56" s="15" t="n">
        <v>8.2</v>
      </c>
      <c r="R56" s="3" t="n">
        <v>20.2</v>
      </c>
      <c r="S56" s="15" t="n">
        <v>70</v>
      </c>
      <c r="T56" s="15" t="n">
        <v>80</v>
      </c>
      <c r="U56" s="18" t="s">
        <v>29</v>
      </c>
      <c r="V56" s="18" t="n">
        <v>15.5</v>
      </c>
      <c r="W56" s="3" t="n">
        <v>23</v>
      </c>
      <c r="X56" s="15" t="n">
        <v>80</v>
      </c>
      <c r="Y56" s="15" t="n">
        <v>20</v>
      </c>
      <c r="Z56" s="0" t="n">
        <f aca="false">IF(E56&gt;0,7.5,7.6)</f>
        <v>7.5</v>
      </c>
      <c r="AA56" s="9" t="n">
        <f aca="false">IF(E56&gt;0,237.3,240.7)</f>
        <v>237.3</v>
      </c>
      <c r="AB56" s="9" t="n">
        <f aca="false">273.15+E56</f>
        <v>282.55</v>
      </c>
      <c r="AC56" s="0" t="n">
        <f aca="false">C56/100*AD56</f>
        <v>10.0248048317839</v>
      </c>
      <c r="AD56" s="19" t="n">
        <f aca="false">6.1078*(POWER(10,((Z56*E56)/(AA56+E56))))</f>
        <v>11.7938880373928</v>
      </c>
      <c r="AE56" s="0" t="n">
        <f aca="false">POWER(10,5)*AF56/AG56*AC56/AB56</f>
        <v>7.68799862507636</v>
      </c>
      <c r="AF56" s="0" t="n">
        <v>18.016</v>
      </c>
      <c r="AG56" s="0" t="n">
        <v>8314.3</v>
      </c>
    </row>
    <row r="57" customFormat="false" ht="12.75" hidden="false" customHeight="false" outlineLevel="0" collapsed="false">
      <c r="A57" s="20" t="n">
        <v>41877</v>
      </c>
      <c r="B57" s="21" t="n">
        <v>0.270833333333333</v>
      </c>
      <c r="C57" s="9" t="n">
        <v>92</v>
      </c>
      <c r="E57" s="1" t="n">
        <v>11.4</v>
      </c>
      <c r="F57" s="15" t="n">
        <v>50</v>
      </c>
      <c r="H57" s="3" t="n">
        <v>24</v>
      </c>
      <c r="I57" s="15" t="n">
        <v>70</v>
      </c>
      <c r="J57" s="15" t="n">
        <v>50</v>
      </c>
      <c r="K57" s="18" t="s">
        <v>29</v>
      </c>
      <c r="L57" s="18" t="n">
        <v>19.6</v>
      </c>
      <c r="M57" s="3" t="n">
        <v>23</v>
      </c>
      <c r="N57" s="15" t="n">
        <v>80</v>
      </c>
      <c r="O57" s="1" t="n">
        <v>50</v>
      </c>
      <c r="P57" s="15" t="n">
        <v>53</v>
      </c>
      <c r="Q57" s="15" t="n">
        <v>21.9</v>
      </c>
      <c r="R57" s="3" t="n">
        <v>24.5</v>
      </c>
      <c r="S57" s="15" t="n">
        <v>70</v>
      </c>
      <c r="T57" s="15" t="n">
        <v>50</v>
      </c>
      <c r="U57" s="18" t="s">
        <v>29</v>
      </c>
      <c r="V57" s="18"/>
      <c r="W57" s="3" t="n">
        <v>23.5</v>
      </c>
      <c r="X57" s="15" t="n">
        <v>80</v>
      </c>
      <c r="Y57" s="15" t="n">
        <v>50</v>
      </c>
      <c r="Z57" s="0" t="n">
        <f aca="false">IF(E57&gt;0,7.5,7.6)</f>
        <v>7.5</v>
      </c>
      <c r="AA57" s="9" t="n">
        <f aca="false">IF(E57&gt;0,237.3,240.7)</f>
        <v>237.3</v>
      </c>
      <c r="AB57" s="9" t="n">
        <f aca="false">273.15+E57</f>
        <v>284.55</v>
      </c>
      <c r="AC57" s="0" t="n">
        <f aca="false">C57/100*AD57</f>
        <v>12.4011034672704</v>
      </c>
      <c r="AD57" s="19" t="n">
        <f aca="false">6.1078*(POWER(10,((Z57*E57)/(AA57+E57))))</f>
        <v>13.4794602905113</v>
      </c>
      <c r="AE57" s="0" t="n">
        <f aca="false">POWER(10,5)*AF57/AG57*AC57/AB57</f>
        <v>9.4435312844455</v>
      </c>
      <c r="AF57" s="0" t="n">
        <v>18.016</v>
      </c>
      <c r="AG57" s="0" t="n">
        <v>8314.3</v>
      </c>
    </row>
    <row r="58" customFormat="false" ht="12.75" hidden="false" customHeight="false" outlineLevel="0" collapsed="false">
      <c r="B58" s="3"/>
      <c r="E58" s="1"/>
      <c r="H58" s="3"/>
      <c r="M58" s="3"/>
      <c r="O58" s="1"/>
      <c r="R58" s="3"/>
      <c r="W58" s="3"/>
      <c r="Z58" s="0" t="n">
        <f aca="false">IF(E58&gt;0,7.5,7.6)</f>
        <v>7.6</v>
      </c>
      <c r="AA58" s="9" t="n">
        <f aca="false">IF(E58&gt;0,237.3,240.7)</f>
        <v>240.7</v>
      </c>
      <c r="AB58" s="9" t="n">
        <f aca="false">273.15+E58</f>
        <v>273.15</v>
      </c>
      <c r="AC58" s="0" t="n">
        <f aca="false">C58/100*AD58</f>
        <v>0</v>
      </c>
      <c r="AD58" s="19" t="n">
        <f aca="false">6.1078*(POWER(10,((Z58*E58)/(AA58+E58))))</f>
        <v>6.1078</v>
      </c>
      <c r="AE58" s="0" t="n">
        <f aca="false">POWER(10,5)*AF58/AG58*AC58/AB58</f>
        <v>0</v>
      </c>
      <c r="AF58" s="0" t="n">
        <v>18.016</v>
      </c>
      <c r="AG58" s="0" t="n">
        <v>8314.3</v>
      </c>
    </row>
    <row r="59" customFormat="false" ht="12.75" hidden="false" customHeight="false" outlineLevel="0" collapsed="false">
      <c r="B59" s="3"/>
      <c r="E59" s="1"/>
      <c r="H59" s="3"/>
      <c r="M59" s="3"/>
      <c r="O59" s="1"/>
      <c r="R59" s="3"/>
      <c r="W59" s="3"/>
      <c r="Z59" s="0" t="n">
        <f aca="false">IF(E59&gt;0,7.5,7.6)</f>
        <v>7.6</v>
      </c>
      <c r="AA59" s="9" t="n">
        <f aca="false">IF(E59&gt;0,237.3,240.7)</f>
        <v>240.7</v>
      </c>
      <c r="AB59" s="9" t="n">
        <f aca="false">273.15+E59</f>
        <v>273.15</v>
      </c>
      <c r="AC59" s="0" t="n">
        <f aca="false">C59/100*AD59</f>
        <v>0</v>
      </c>
      <c r="AD59" s="19" t="n">
        <f aca="false">6.1078*(POWER(10,((Z59*E59)/(AA59+E59))))</f>
        <v>6.1078</v>
      </c>
      <c r="AE59" s="0" t="n">
        <f aca="false">POWER(10,5)*AF59/AG59*AC59/AB59</f>
        <v>0</v>
      </c>
      <c r="AF59" s="0" t="n">
        <v>18.016</v>
      </c>
      <c r="AG59" s="0" t="n">
        <v>8314.3</v>
      </c>
    </row>
    <row r="60" customFormat="false" ht="12.75" hidden="false" customHeight="false" outlineLevel="0" collapsed="false">
      <c r="B60" s="3"/>
      <c r="E60" s="1"/>
      <c r="H60" s="3"/>
      <c r="M60" s="3"/>
      <c r="O60" s="1"/>
      <c r="R60" s="3"/>
      <c r="W60" s="3"/>
      <c r="Z60" s="0" t="n">
        <f aca="false">IF(E60&gt;0,7.5,7.6)</f>
        <v>7.6</v>
      </c>
      <c r="AA60" s="9" t="n">
        <f aca="false">IF(E60&gt;0,237.3,240.7)</f>
        <v>240.7</v>
      </c>
      <c r="AB60" s="9" t="n">
        <f aca="false">273.15+E60</f>
        <v>273.15</v>
      </c>
      <c r="AC60" s="0" t="n">
        <f aca="false">C60/100*AD60</f>
        <v>0</v>
      </c>
      <c r="AD60" s="19" t="n">
        <f aca="false">6.1078*(POWER(10,((Z60*E60)/(AA60+E60))))</f>
        <v>6.1078</v>
      </c>
      <c r="AE60" s="0" t="n">
        <f aca="false">POWER(10,5)*AF60/AG60*AC60/AB60</f>
        <v>0</v>
      </c>
      <c r="AF60" s="0" t="n">
        <v>18.016</v>
      </c>
      <c r="AG60" s="0" t="n">
        <v>8314.3</v>
      </c>
    </row>
    <row r="61" customFormat="false" ht="12.75" hidden="false" customHeight="false" outlineLevel="0" collapsed="false">
      <c r="B61" s="3"/>
      <c r="E61" s="1"/>
      <c r="H61" s="3"/>
      <c r="M61" s="3"/>
      <c r="O61" s="1"/>
      <c r="R61" s="3"/>
      <c r="W61" s="3"/>
      <c r="Z61" s="0" t="n">
        <f aca="false">IF(E61&gt;0,7.5,7.6)</f>
        <v>7.6</v>
      </c>
      <c r="AA61" s="9" t="n">
        <f aca="false">IF(E61&gt;0,237.3,240.7)</f>
        <v>240.7</v>
      </c>
      <c r="AB61" s="9" t="n">
        <f aca="false">273.15+E61</f>
        <v>273.15</v>
      </c>
      <c r="AC61" s="0" t="n">
        <f aca="false">C61/100*AD61</f>
        <v>0</v>
      </c>
      <c r="AD61" s="19" t="n">
        <f aca="false">6.1078*(POWER(10,((Z61*E61)/(AA61+E61))))</f>
        <v>6.1078</v>
      </c>
      <c r="AE61" s="0" t="n">
        <f aca="false">POWER(10,5)*AF61/AG61*AC61/AB61</f>
        <v>0</v>
      </c>
      <c r="AF61" s="0" t="n">
        <v>18.016</v>
      </c>
      <c r="AG61" s="0" t="n">
        <v>8314.3</v>
      </c>
    </row>
    <row r="62" customFormat="false" ht="12.75" hidden="false" customHeight="false" outlineLevel="0" collapsed="false">
      <c r="B62" s="3"/>
      <c r="E62" s="1"/>
      <c r="H62" s="3"/>
      <c r="M62" s="3"/>
      <c r="O62" s="1"/>
      <c r="R62" s="3"/>
      <c r="W62" s="3"/>
      <c r="Z62" s="0" t="n">
        <f aca="false">IF(E62&gt;0,7.5,7.6)</f>
        <v>7.6</v>
      </c>
      <c r="AA62" s="9" t="n">
        <f aca="false">IF(E62&gt;0,237.3,240.7)</f>
        <v>240.7</v>
      </c>
      <c r="AB62" s="9" t="n">
        <f aca="false">273.15+E62</f>
        <v>273.15</v>
      </c>
      <c r="AC62" s="0" t="n">
        <f aca="false">C62/100*AD62</f>
        <v>0</v>
      </c>
      <c r="AD62" s="19" t="n">
        <f aca="false">6.1078*(POWER(10,((Z62*E62)/(AA62+E62))))</f>
        <v>6.1078</v>
      </c>
      <c r="AE62" s="0" t="n">
        <f aca="false">POWER(10,5)*AF62/AG62*AC62/AB62</f>
        <v>0</v>
      </c>
      <c r="AF62" s="0" t="n">
        <v>18.016</v>
      </c>
      <c r="AG62" s="0" t="n">
        <v>8314.3</v>
      </c>
    </row>
    <row r="63" customFormat="false" ht="12.75" hidden="false" customHeight="false" outlineLevel="0" collapsed="false">
      <c r="B63" s="3"/>
      <c r="E63" s="1"/>
      <c r="H63" s="3"/>
      <c r="M63" s="3"/>
      <c r="O63" s="1"/>
      <c r="R63" s="3"/>
      <c r="W63" s="3"/>
      <c r="Z63" s="0" t="n">
        <f aca="false">IF(E63&gt;0,7.5,7.6)</f>
        <v>7.6</v>
      </c>
      <c r="AA63" s="9" t="n">
        <f aca="false">IF(E63&gt;0,237.3,240.7)</f>
        <v>240.7</v>
      </c>
      <c r="AB63" s="9" t="n">
        <f aca="false">273.15+E63</f>
        <v>273.15</v>
      </c>
      <c r="AC63" s="0" t="n">
        <f aca="false">C63/100*AD63</f>
        <v>0</v>
      </c>
      <c r="AD63" s="19" t="n">
        <f aca="false">6.1078*(POWER(10,((Z63*E63)/(AA63+E63))))</f>
        <v>6.1078</v>
      </c>
      <c r="AE63" s="0" t="n">
        <f aca="false">POWER(10,5)*AF63/AG63*AC63/AB63</f>
        <v>0</v>
      </c>
      <c r="AF63" s="0" t="n">
        <v>18.016</v>
      </c>
      <c r="AG63" s="0" t="n">
        <v>8314.3</v>
      </c>
    </row>
  </sheetData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75"/>
  <cols>
    <col collapsed="false" hidden="false" max="1" min="1" style="0" width="47.0051020408163"/>
    <col collapsed="false" hidden="false" max="2" min="2" style="0" width="5.28061224489796"/>
    <col collapsed="false" hidden="false" max="3" min="3" style="0" width="9.14285714285714"/>
    <col collapsed="false" hidden="false" max="4" min="4" style="0" width="4.57142857142857"/>
    <col collapsed="false" hidden="false" max="5" min="5" style="0" width="5.13775510204082"/>
    <col collapsed="false" hidden="false" max="1025" min="6" style="0" width="10.7295918367347"/>
  </cols>
  <sheetData>
    <row r="1" customFormat="false" ht="15" hidden="false" customHeight="false" outlineLevel="0" collapsed="false">
      <c r="A1" s="23" t="s">
        <v>30</v>
      </c>
      <c r="C1" s="0" t="s">
        <v>31</v>
      </c>
    </row>
    <row r="2" customFormat="false" ht="15" hidden="false" customHeight="false" outlineLevel="0" collapsed="false">
      <c r="A2" s="24" t="s">
        <v>32</v>
      </c>
      <c r="C2" s="25" t="n">
        <v>41</v>
      </c>
    </row>
    <row r="3" customFormat="false" ht="15" hidden="false" customHeight="false" outlineLevel="0" collapsed="false">
      <c r="A3" s="24" t="s">
        <v>33</v>
      </c>
      <c r="C3" s="25" t="n">
        <v>23.8</v>
      </c>
    </row>
    <row r="4" customFormat="false" ht="15" hidden="false" customHeight="false" outlineLevel="0" collapsed="false">
      <c r="A4" s="24" t="s">
        <v>34</v>
      </c>
      <c r="C4" s="0" t="n">
        <f aca="false">C3+273.15</f>
        <v>296.95</v>
      </c>
    </row>
    <row r="5" customFormat="false" ht="15" hidden="false" customHeight="false" outlineLevel="0" collapsed="false">
      <c r="A5" s="24" t="s">
        <v>35</v>
      </c>
      <c r="C5" s="26" t="n">
        <f aca="false">C11*E25/(C10-E25)</f>
        <v>9.7649958867774</v>
      </c>
    </row>
    <row r="6" customFormat="false" ht="15" hidden="false" customHeight="false" outlineLevel="0" collapsed="false">
      <c r="A6" s="24" t="s">
        <v>36</v>
      </c>
      <c r="C6" s="27" t="n">
        <f aca="false">C2/100*C7</f>
        <v>12.0868957678924</v>
      </c>
    </row>
    <row r="7" customFormat="false" ht="15" hidden="false" customHeight="false" outlineLevel="0" collapsed="false">
      <c r="A7" s="24" t="s">
        <v>37</v>
      </c>
      <c r="C7" s="27" t="n">
        <f aca="false">6.1078*10^((C10*C3)/(C11+C3))</f>
        <v>29.4802335802253</v>
      </c>
    </row>
    <row r="9" customFormat="false" ht="15" hidden="false" customHeight="false" outlineLevel="0" collapsed="false">
      <c r="A9" s="23" t="s">
        <v>38</v>
      </c>
    </row>
    <row r="10" customFormat="false" ht="15" hidden="false" customHeight="false" outlineLevel="0" collapsed="false">
      <c r="A10" s="24" t="s">
        <v>39</v>
      </c>
      <c r="B10" s="28" t="s">
        <v>40</v>
      </c>
      <c r="C10" s="0" t="n">
        <f aca="false">IF(C3&lt;0,7.6,7.5)</f>
        <v>7.5</v>
      </c>
    </row>
    <row r="11" customFormat="false" ht="15" hidden="false" customHeight="false" outlineLevel="0" collapsed="false">
      <c r="A11" s="24" t="s">
        <v>41</v>
      </c>
      <c r="B11" s="28" t="s">
        <v>42</v>
      </c>
      <c r="C11" s="0" t="n">
        <f aca="false">IF(C3&lt;0,240.7,237.3)</f>
        <v>237.3</v>
      </c>
    </row>
    <row r="13" customFormat="false" ht="16.5" hidden="false" customHeight="false" outlineLevel="0" collapsed="false">
      <c r="A13" s="24" t="s">
        <v>43</v>
      </c>
    </row>
    <row r="14" customFormat="false" ht="15" hidden="false" customHeight="false" outlineLevel="0" collapsed="false">
      <c r="A14" s="24" t="s">
        <v>44</v>
      </c>
    </row>
    <row r="15" customFormat="false" ht="16.5" hidden="false" customHeight="false" outlineLevel="0" collapsed="false">
      <c r="A15" s="24" t="s">
        <v>45</v>
      </c>
    </row>
    <row r="17" customFormat="false" ht="15" hidden="false" customHeight="false" outlineLevel="0" collapsed="false">
      <c r="A17" s="23" t="s">
        <v>46</v>
      </c>
    </row>
    <row r="18" customFormat="false" ht="12.75" hidden="false" customHeight="false" outlineLevel="0" collapsed="false">
      <c r="A18" s="29"/>
    </row>
    <row r="19" customFormat="false" ht="15" hidden="false" customHeight="false" outlineLevel="0" collapsed="false">
      <c r="A19" s="30" t="s">
        <v>47</v>
      </c>
    </row>
    <row r="20" customFormat="false" ht="12.75" hidden="false" customHeight="false" outlineLevel="0" collapsed="false">
      <c r="A20" s="29"/>
    </row>
    <row r="21" customFormat="false" ht="15" hidden="false" customHeight="false" outlineLevel="0" collapsed="false">
      <c r="A21" s="30" t="s">
        <v>48</v>
      </c>
    </row>
    <row r="22" customFormat="false" ht="12.75" hidden="false" customHeight="false" outlineLevel="0" collapsed="false">
      <c r="A22" s="29"/>
    </row>
    <row r="23" customFormat="false" ht="15" hidden="false" customHeight="false" outlineLevel="0" collapsed="false">
      <c r="A23" s="30" t="s">
        <v>49</v>
      </c>
    </row>
    <row r="24" customFormat="false" ht="12.75" hidden="false" customHeight="false" outlineLevel="0" collapsed="false">
      <c r="A24" s="29"/>
    </row>
    <row r="25" customFormat="false" ht="15" hidden="false" customHeight="false" outlineLevel="0" collapsed="false">
      <c r="A25" s="31" t="s">
        <v>50</v>
      </c>
      <c r="C25" s="28"/>
      <c r="D25" s="28" t="s">
        <v>51</v>
      </c>
      <c r="E25" s="0" t="n">
        <f aca="false">LOG(C6/6.1078)</f>
        <v>0.296429969320272</v>
      </c>
    </row>
    <row r="26" customFormat="false" ht="12.75" hidden="false" customHeight="false" outlineLevel="0" collapsed="false">
      <c r="A26" s="29"/>
    </row>
    <row r="27" customFormat="false" ht="16.5" hidden="false" customHeight="false" outlineLevel="0" collapsed="false">
      <c r="A27" s="30" t="s">
        <v>52</v>
      </c>
    </row>
    <row r="29" customFormat="false" ht="12.75" hidden="false" customHeight="false" outlineLevel="0" collapsed="false">
      <c r="A29" s="32" t="s">
        <v>53</v>
      </c>
    </row>
  </sheetData>
  <sheetProtection sheet="true" password="9909" objects="true" scenarios="true" selectLockedCells="true"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75"/>
  <cols>
    <col collapsed="false" hidden="false" max="7" min="1" style="0" width="10.7295918367347"/>
    <col collapsed="false" hidden="false" max="8" min="8" style="0" width="13.1377551020408"/>
    <col collapsed="false" hidden="false" max="9" min="9" style="0" width="10.7295918367347"/>
    <col collapsed="false" hidden="false" max="10" min="10" style="0" width="13.0051020408163"/>
    <col collapsed="false" hidden="false" max="1025" min="11" style="0" width="10.7295918367347"/>
  </cols>
  <sheetData>
    <row r="1" customFormat="false" ht="38.25" hidden="false" customHeight="false" outlineLevel="0" collapsed="false">
      <c r="A1" s="6" t="s">
        <v>54</v>
      </c>
      <c r="B1" s="6" t="s">
        <v>55</v>
      </c>
      <c r="C1" s="33"/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33" t="s">
        <v>56</v>
      </c>
      <c r="M1" s="33" t="s">
        <v>57</v>
      </c>
      <c r="N1" s="33"/>
      <c r="O1" s="33"/>
      <c r="P1" s="33"/>
    </row>
    <row r="2" customFormat="false" ht="12.8" hidden="false" customHeight="false" outlineLevel="0" collapsed="false">
      <c r="A2" s="0" t="n">
        <v>20</v>
      </c>
      <c r="B2" s="0" t="n">
        <v>39</v>
      </c>
      <c r="D2" s="0" t="n">
        <f aca="false">IF(A2&gt;0,7.5,7.6)</f>
        <v>7.5</v>
      </c>
      <c r="E2" s="9" t="n">
        <f aca="false">IF(A2&gt;0,237.3,240.7)</f>
        <v>237.3</v>
      </c>
      <c r="F2" s="9" t="n">
        <f aca="false">273.15+A2</f>
        <v>293.15</v>
      </c>
      <c r="G2" s="0" t="n">
        <f aca="false">B2/100*H2</f>
        <v>9.1185647059329</v>
      </c>
      <c r="H2" s="19" t="n">
        <f aca="false">6.1078*(POWER(10,((D2*A2)/(E2+A2))))</f>
        <v>23.3809351434177</v>
      </c>
      <c r="I2" s="0" t="n">
        <f aca="false">POWER(10,5)*J2/K2*G2/F2</f>
        <v>6.74014544189095</v>
      </c>
      <c r="J2" s="0" t="n">
        <v>18.016</v>
      </c>
      <c r="K2" s="0" t="n">
        <v>8314.3</v>
      </c>
    </row>
    <row r="17" customFormat="false" ht="13.5" hidden="false" customHeight="false" outlineLevel="0" collapsed="false"/>
    <row r="18" customFormat="false" ht="13.5" hidden="false" customHeight="false" outlineLevel="0" collapsed="false">
      <c r="A18" s="34" t="s">
        <v>58</v>
      </c>
    </row>
    <row r="19" customFormat="false" ht="13.5" hidden="false" customHeight="false" outlineLevel="0" collapsed="false">
      <c r="A19" s="34" t="s">
        <v>59</v>
      </c>
    </row>
    <row r="20" customFormat="false" ht="12.8" hidden="false" customHeight="false" outlineLevel="0" collapsed="false">
      <c r="A20" s="34" t="s">
        <v>60</v>
      </c>
    </row>
    <row r="21" customFormat="false" ht="13.5" hidden="false" customHeight="false" outlineLevel="0" collapsed="false">
      <c r="A21" s="34" t="s">
        <v>61</v>
      </c>
    </row>
    <row r="22" customFormat="false" ht="13.5" hidden="false" customHeight="false" outlineLevel="0" collapsed="false">
      <c r="A22" s="35"/>
    </row>
    <row r="23" customFormat="false" ht="13.5" hidden="false" customHeight="false" outlineLevel="0" collapsed="false">
      <c r="A23" s="34" t="s">
        <v>62</v>
      </c>
    </row>
    <row r="24" customFormat="false" ht="13.5" hidden="false" customHeight="false" outlineLevel="0" collapsed="false">
      <c r="A24" s="34" t="s">
        <v>63</v>
      </c>
    </row>
    <row r="25" customFormat="false" ht="13.5" hidden="false" customHeight="false" outlineLevel="0" collapsed="false">
      <c r="A25" s="34" t="s">
        <v>64</v>
      </c>
    </row>
    <row r="26" customFormat="false" ht="12.8" hidden="false" customHeight="false" outlineLevel="0" collapsed="false">
      <c r="A26" s="34" t="s">
        <v>65</v>
      </c>
    </row>
    <row r="27" customFormat="false" ht="13.5" hidden="false" customHeight="false" outlineLevel="0" collapsed="false">
      <c r="A27" s="34" t="s">
        <v>66</v>
      </c>
    </row>
    <row r="28" customFormat="false" ht="13.5" hidden="false" customHeight="false" outlineLevel="0" collapsed="false">
      <c r="A28" s="34" t="s">
        <v>67</v>
      </c>
    </row>
    <row r="29" customFormat="false" ht="13.5" hidden="false" customHeight="false" outlineLevel="0" collapsed="false">
      <c r="A29" s="34" t="s">
        <v>63</v>
      </c>
    </row>
    <row r="30" customFormat="false" ht="13.5" hidden="false" customHeight="false" outlineLevel="0" collapsed="false">
      <c r="A30" s="34" t="s">
        <v>68</v>
      </c>
    </row>
    <row r="31" customFormat="false" ht="13.5" hidden="false" customHeight="false" outlineLevel="0" collapsed="false">
      <c r="A31" s="34" t="s">
        <v>69</v>
      </c>
    </row>
    <row r="32" customFormat="false" ht="13.5" hidden="false" customHeight="false" outlineLevel="0" collapsed="false">
      <c r="A32" s="35"/>
    </row>
    <row r="33" customFormat="false" ht="13.5" hidden="false" customHeight="false" outlineLevel="0" collapsed="false">
      <c r="A33" s="34" t="s">
        <v>70</v>
      </c>
    </row>
    <row r="34" customFormat="false" ht="13.5" hidden="false" customHeight="false" outlineLevel="0" collapsed="false">
      <c r="A34" s="34" t="s">
        <v>71</v>
      </c>
    </row>
    <row r="35" customFormat="false" ht="13.5" hidden="false" customHeight="false" outlineLevel="0" collapsed="false">
      <c r="A35" s="34" t="s">
        <v>66</v>
      </c>
    </row>
    <row r="36" customFormat="false" ht="13.5" hidden="false" customHeight="false" outlineLevel="0" collapsed="false">
      <c r="A36" s="35"/>
    </row>
    <row r="37" customFormat="false" ht="13.5" hidden="false" customHeight="false" outlineLevel="0" collapsed="false">
      <c r="A37" s="34" t="s">
        <v>72</v>
      </c>
    </row>
    <row r="38" customFormat="false" ht="13.5" hidden="false" customHeight="false" outlineLevel="0" collapsed="false">
      <c r="A38" s="34" t="s">
        <v>73</v>
      </c>
    </row>
    <row r="39" customFormat="false" ht="13.5" hidden="false" customHeight="false" outlineLevel="0" collapsed="false">
      <c r="A39" s="34" t="s">
        <v>74</v>
      </c>
    </row>
    <row r="40" customFormat="false" ht="13.5" hidden="false" customHeight="false" outlineLevel="0" collapsed="false">
      <c r="A40" s="35"/>
    </row>
    <row r="41" customFormat="false" ht="13.5" hidden="false" customHeight="false" outlineLevel="0" collapsed="false">
      <c r="A41" s="34" t="s">
        <v>75</v>
      </c>
    </row>
    <row r="42" customFormat="false" ht="13.5" hidden="false" customHeight="false" outlineLevel="0" collapsed="false">
      <c r="A42" s="35"/>
    </row>
    <row r="43" customFormat="false" ht="13.5" hidden="false" customHeight="false" outlineLevel="0" collapsed="false">
      <c r="A43" s="34" t="s">
        <v>76</v>
      </c>
    </row>
    <row r="44" customFormat="false" ht="13.5" hidden="false" customHeight="false" outlineLevel="0" collapsed="false">
      <c r="A44" s="34" t="s">
        <v>77</v>
      </c>
    </row>
    <row r="45" customFormat="false" ht="13.5" hidden="false" customHeight="false" outlineLevel="0" collapsed="false">
      <c r="A45" s="35"/>
    </row>
    <row r="46" customFormat="false" ht="13.5" hidden="false" customHeight="false" outlineLevel="0" collapsed="false">
      <c r="A46" s="34" t="s">
        <v>78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E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2" activeCellId="0" sqref="A32"/>
    </sheetView>
  </sheetViews>
  <sheetFormatPr defaultRowHeight="12.75"/>
  <cols>
    <col collapsed="false" hidden="false" max="1025" min="1" style="0" width="10.7295918367347"/>
  </cols>
  <sheetData>
    <row r="3" customFormat="false" ht="12.75" hidden="false" customHeight="false" outlineLevel="0" collapsed="false">
      <c r="B3" s="9" t="s">
        <v>79</v>
      </c>
      <c r="C3" s="9" t="s">
        <v>80</v>
      </c>
      <c r="D3" s="9" t="s">
        <v>81</v>
      </c>
      <c r="E3" s="9" t="s">
        <v>82</v>
      </c>
    </row>
    <row r="4" customFormat="false" ht="12.75" hidden="false" customHeight="false" outlineLevel="0" collapsed="false">
      <c r="B4" s="0" t="n">
        <v>1.95</v>
      </c>
      <c r="C4" s="0" t="n">
        <v>22</v>
      </c>
      <c r="D4" s="0" t="n">
        <f aca="false">(B4*C4)/(B4+C4)</f>
        <v>1.79123173277662</v>
      </c>
      <c r="E4" s="0" t="n">
        <f aca="false">(B4-D4)*20</f>
        <v>3.17536534446764</v>
      </c>
    </row>
    <row r="5" customFormat="false" ht="12.75" hidden="false" customHeight="false" outlineLevel="0" collapsed="false">
      <c r="B5" s="0" t="n">
        <v>1.8</v>
      </c>
      <c r="C5" s="0" t="n">
        <v>1.8</v>
      </c>
      <c r="D5" s="0" t="n">
        <f aca="false">(B5*C5)/(B5+C5)</f>
        <v>0.9</v>
      </c>
      <c r="E5" s="0" t="n">
        <f aca="false">(B5-D5)*18</f>
        <v>16.2</v>
      </c>
    </row>
    <row r="9" customFormat="false" ht="12.75" hidden="false" customHeight="false" outlineLevel="0" collapsed="false">
      <c r="A9" s="9" t="s">
        <v>83</v>
      </c>
    </row>
    <row r="10" customFormat="false" ht="12.75" hidden="false" customHeight="false" outlineLevel="0" collapsed="false">
      <c r="A10" s="9" t="s">
        <v>84</v>
      </c>
      <c r="B10" s="9" t="s">
        <v>85</v>
      </c>
      <c r="C10" s="9" t="s">
        <v>86</v>
      </c>
    </row>
    <row r="11" customFormat="false" ht="12.75" hidden="false" customHeight="false" outlineLevel="0" collapsed="false">
      <c r="A11" s="9" t="n">
        <v>0</v>
      </c>
      <c r="B11" s="9" t="n">
        <v>5.2</v>
      </c>
    </row>
    <row r="12" customFormat="false" ht="12.75" hidden="false" customHeight="false" outlineLevel="0" collapsed="false">
      <c r="A12" s="0" t="n">
        <v>10</v>
      </c>
      <c r="B12" s="0" t="n">
        <v>3.3</v>
      </c>
    </row>
    <row r="13" customFormat="false" ht="12.75" hidden="false" customHeight="false" outlineLevel="0" collapsed="false">
      <c r="A13" s="0" t="n">
        <v>15</v>
      </c>
      <c r="B13" s="0" t="n">
        <v>3.75</v>
      </c>
    </row>
    <row r="14" customFormat="false" ht="12.75" hidden="false" customHeight="false" outlineLevel="0" collapsed="false">
      <c r="A14" s="0" t="n">
        <v>20</v>
      </c>
      <c r="B14" s="0" t="n">
        <v>2.2</v>
      </c>
    </row>
    <row r="15" customFormat="false" ht="12.75" hidden="false" customHeight="false" outlineLevel="0" collapsed="false">
      <c r="A15" s="0" t="n">
        <v>25</v>
      </c>
      <c r="B15" s="0" t="n">
        <v>1.8</v>
      </c>
    </row>
    <row r="16" customFormat="false" ht="12.75" hidden="false" customHeight="false" outlineLevel="0" collapsed="false">
      <c r="A16" s="0" t="n">
        <v>30</v>
      </c>
      <c r="B16" s="0" t="n">
        <v>1.48</v>
      </c>
    </row>
    <row r="17" customFormat="false" ht="12.75" hidden="false" customHeight="false" outlineLevel="0" collapsed="false">
      <c r="A17" s="0" t="n">
        <v>35</v>
      </c>
      <c r="B17" s="0" t="n">
        <v>1.26</v>
      </c>
    </row>
    <row r="18" customFormat="false" ht="12.75" hidden="false" customHeight="false" outlineLevel="0" collapsed="false">
      <c r="A18" s="0" t="n">
        <v>40</v>
      </c>
      <c r="B18" s="0" t="n">
        <v>1.04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216</TotalTime>
  <Application>LibreOffice/4.4.7.2$MacOSX_X86_64 LibreOffice_project/f3153a8b245191196a4b6b9abd1d0da16eead600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2005-01-25T16:00:07Z</dcterms:created>
  <dc:creator>Thomas Nebhuth</dc:creator>
  <dc:language>de-DE</dc:language>
  <dcterms:modified xsi:type="dcterms:W3CDTF">2016-09-25T19:04:20Z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