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1303356c96a10/Documentos/"/>
    </mc:Choice>
  </mc:AlternateContent>
  <xr:revisionPtr revIDLastSave="258" documentId="8_{EC7D9195-308C-4F23-972E-34DA920BFFB0}" xr6:coauthVersionLast="47" xr6:coauthVersionMax="47" xr10:uidLastSave="{DAC9703B-7B5E-4E27-BBA2-D189754A47B0}"/>
  <bookViews>
    <workbookView xWindow="-120" yWindow="-120" windowWidth="20730" windowHeight="11160" tabRatio="51" xr2:uid="{CA67017C-84F2-457E-8582-F572D796996A}"/>
  </bookViews>
  <sheets>
    <sheet name="Planilha1" sheetId="1" r:id="rId1"/>
    <sheet name="Planilha2" sheetId="2" r:id="rId2"/>
  </sheets>
  <definedNames>
    <definedName name="aporte">Planilha1!$D$19</definedName>
    <definedName name="patrimonio">Planilha1!$D$22</definedName>
    <definedName name="qtd_anos">Planilha1!$D$20</definedName>
    <definedName name="Rendimento_Carteira">Planilha1!$D$15</definedName>
    <definedName name="salario">Planilha1!$D$14</definedName>
    <definedName name="sugestao_invest">Planilha1!$D$16</definedName>
    <definedName name="taxa_mensal">Planilha1!$D$21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42" i="1"/>
  <c r="C37" i="1"/>
  <c r="H4" i="2"/>
  <c r="A5" i="2"/>
  <c r="A15" i="2"/>
  <c r="A16" i="2"/>
  <c r="A17" i="2"/>
  <c r="A18" i="2"/>
  <c r="A19" i="2"/>
  <c r="A20" i="2"/>
  <c r="A4" i="2"/>
  <c r="A6" i="2"/>
  <c r="A7" i="2"/>
  <c r="A8" i="2"/>
  <c r="A9" i="2"/>
  <c r="A10" i="2"/>
  <c r="A11" i="2"/>
  <c r="A12" i="2"/>
  <c r="A13" i="2"/>
  <c r="A14" i="2"/>
  <c r="A3" i="2"/>
  <c r="D16" i="1"/>
  <c r="C26" i="1" l="1"/>
  <c r="D26" i="1" s="1"/>
  <c r="C30" i="1"/>
  <c r="D30" i="1" s="1"/>
  <c r="C29" i="1"/>
  <c r="D29" i="1" s="1"/>
  <c r="C27" i="1"/>
  <c r="D27" i="1" s="1"/>
  <c r="D34" i="1"/>
  <c r="D38" i="1" s="1"/>
  <c r="C28" i="1"/>
  <c r="D28" i="1" s="1"/>
  <c r="D22" i="1"/>
  <c r="D23" i="1" s="1"/>
  <c r="D39" i="1"/>
  <c r="D42" i="1"/>
  <c r="D41" i="1" l="1"/>
  <c r="D40" i="1"/>
  <c r="D37" i="1"/>
  <c r="D43" i="1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<sst xmlns="http://schemas.openxmlformats.org/spreadsheetml/2006/main" count="70" uniqueCount="35">
  <si>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</si>
  <si>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</si>
  <si>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Dividendos mensais:</t>
  </si>
  <si>
    <t>Patrimônio acumulado:</t>
  </si>
  <si>
    <t>Taxa de rendimento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</si>
  <si>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</si>
  <si>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</si>
  <si>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</si>
  <si>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</si>
  <si>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</si>
  <si>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</si>
  <si>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</si>
  <si>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</si>
  <si>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Sugestão de Investimento</t>
  </si>
  <si>
    <t>Rendimento Carteira</t>
  </si>
  <si>
    <t>CONFIGURAÇÕES</t>
  </si>
  <si>
    <t>INVESTIMENTO MENSAL</t>
  </si>
  <si>
    <t xml:space="preserve">VALOR A SER INVESTIDO POR MÊS </t>
  </si>
  <si>
    <t>PERFIL</t>
  </si>
  <si>
    <t>Tipo de FII</t>
  </si>
  <si>
    <t>Percentual Sugerido</t>
  </si>
  <si>
    <t>Valores</t>
  </si>
  <si>
    <t>TIJOLO</t>
  </si>
  <si>
    <t>PAPEL</t>
  </si>
  <si>
    <t>HÍBRIDOS</t>
  </si>
  <si>
    <t>FOFs</t>
  </si>
  <si>
    <t>DESENVOLVIMENTO</t>
  </si>
  <si>
    <t>HOTELARIAS</t>
  </si>
  <si>
    <t>Conservador</t>
  </si>
  <si>
    <t>Moderado</t>
  </si>
  <si>
    <t>Agressivo</t>
  </si>
  <si>
    <t>TIPO DE FII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</si>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</sst>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11"/>
      <color theme="1"/>
      <name val="Segoe UI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Segoe UI Semibold"/>
      <family val="2"/>
    </font>
    <font>
      <sz val="11"/>
      <color theme="1"/>
      <name val="Segoe UI"/>
      <family val="2"/>
    </font>
    <font>
      <b/>
      <sz val="12"/>
      <color theme="4" tint="-0.499984740745262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1"/>
      <color rgb="FF9C57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indexed="64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indexed="64"/>
      </right>
      <top/>
      <bottom style="medium">
        <color theme="0" tint="-0.1499374370555742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57">
    <xf numFmtId="0" fontId="0" fillId="0" borderId="0" xfId="0"/>
    <xf numFmtId="0" fontId="6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/>
    </xf>
    <xf numFmtId="10" fontId="11" fillId="0" borderId="6" xfId="0" applyNumberFormat="1" applyFont="1" applyBorder="1" applyAlignment="1">
      <alignment horizontal="center"/>
    </xf>
    <xf numFmtId="8" fontId="8" fillId="4" borderId="6" xfId="0" applyNumberFormat="1" applyFont="1" applyFill="1" applyBorder="1"/>
    <xf numFmtId="8" fontId="8" fillId="4" borderId="9" xfId="0" applyNumberFormat="1" applyFont="1" applyFill="1" applyBorder="1"/>
    <xf numFmtId="0" fontId="11" fillId="5" borderId="4" xfId="0" applyFont="1" applyFill="1" applyBorder="1"/>
    <xf numFmtId="0" fontId="11" fillId="5" borderId="7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8" fontId="10" fillId="6" borderId="9" xfId="0" applyNumberFormat="1" applyFont="1" applyFill="1" applyBorder="1" applyAlignment="1">
      <alignment horizontal="center"/>
    </xf>
    <xf numFmtId="8" fontId="8" fillId="4" borderId="5" xfId="0" applyNumberFormat="1" applyFont="1" applyFill="1" applyBorder="1" applyAlignment="1">
      <alignment horizontal="center"/>
    </xf>
    <xf numFmtId="8" fontId="8" fillId="4" borderId="8" xfId="0" applyNumberFormat="1" applyFont="1" applyFill="1" applyBorder="1" applyAlignment="1">
      <alignment horizontal="center"/>
    </xf>
    <xf numFmtId="164" fontId="11" fillId="0" borderId="18" xfId="0" applyNumberFormat="1" applyFont="1" applyBorder="1" applyAlignment="1">
      <alignment horizontal="center"/>
    </xf>
    <xf numFmtId="8" fontId="10" fillId="6" borderId="11" xfId="0" applyNumberFormat="1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0" borderId="22" xfId="1" applyNumberFormat="1" applyFont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164" fontId="11" fillId="7" borderId="9" xfId="0" applyNumberFormat="1" applyFont="1" applyFill="1" applyBorder="1" applyAlignment="1">
      <alignment horizontal="center"/>
    </xf>
    <xf numFmtId="0" fontId="11" fillId="7" borderId="16" xfId="0" applyFont="1" applyFill="1" applyBorder="1" applyAlignment="1">
      <alignment horizontal="left" indent="2"/>
    </xf>
    <xf numFmtId="0" fontId="11" fillId="7" borderId="13" xfId="0" applyFont="1" applyFill="1" applyBorder="1" applyAlignment="1">
      <alignment horizontal="left" indent="2"/>
    </xf>
    <xf numFmtId="0" fontId="11" fillId="7" borderId="17" xfId="0" applyFont="1" applyFill="1" applyBorder="1" applyAlignment="1">
      <alignment horizontal="left" indent="2"/>
    </xf>
    <xf numFmtId="0" fontId="11" fillId="7" borderId="14" xfId="0" applyFont="1" applyFill="1" applyBorder="1" applyAlignment="1">
      <alignment horizontal="left" indent="2"/>
    </xf>
    <xf numFmtId="0" fontId="11" fillId="7" borderId="15" xfId="0" applyFont="1" applyFill="1" applyBorder="1" applyAlignment="1">
      <alignment horizontal="left" wrapText="1" indent="2"/>
    </xf>
    <xf numFmtId="0" fontId="11" fillId="7" borderId="20" xfId="0" applyFont="1" applyFill="1" applyBorder="1" applyAlignment="1">
      <alignment horizontal="left" wrapText="1" indent="2"/>
    </xf>
    <xf numFmtId="0" fontId="11" fillId="7" borderId="16" xfId="0" applyFont="1" applyFill="1" applyBorder="1" applyAlignment="1">
      <alignment horizontal="left" wrapText="1" indent="2"/>
    </xf>
    <xf numFmtId="0" fontId="11" fillId="7" borderId="21" xfId="0" applyFont="1" applyFill="1" applyBorder="1" applyAlignment="1">
      <alignment horizontal="left" wrapText="1" indent="2"/>
    </xf>
    <xf numFmtId="0" fontId="11" fillId="7" borderId="21" xfId="0" applyFont="1" applyFill="1" applyBorder="1" applyAlignment="1">
      <alignment horizontal="left" indent="2"/>
    </xf>
    <xf numFmtId="0" fontId="10" fillId="6" borderId="16" xfId="0" applyFont="1" applyFill="1" applyBorder="1" applyAlignment="1">
      <alignment horizontal="left" indent="2"/>
    </xf>
    <xf numFmtId="0" fontId="10" fillId="6" borderId="13" xfId="0" applyFont="1" applyFill="1" applyBorder="1" applyAlignment="1">
      <alignment horizontal="left" indent="2"/>
    </xf>
    <xf numFmtId="0" fontId="10" fillId="6" borderId="17" xfId="0" applyFont="1" applyFill="1" applyBorder="1" applyAlignment="1">
      <alignment horizontal="left" indent="2"/>
    </xf>
    <xf numFmtId="0" fontId="10" fillId="6" borderId="14" xfId="0" applyFont="1" applyFill="1" applyBorder="1" applyAlignment="1">
      <alignment horizontal="left" indent="2"/>
    </xf>
    <xf numFmtId="0" fontId="4" fillId="3" borderId="0" xfId="3"/>
    <xf numFmtId="0" fontId="12" fillId="3" borderId="0" xfId="3" applyFont="1" applyBorder="1" applyAlignment="1">
      <alignment horizontal="left"/>
    </xf>
    <xf numFmtId="0" fontId="12" fillId="3" borderId="0" xfId="3" applyFont="1" applyAlignment="1">
      <alignment horizontal="center"/>
    </xf>
    <xf numFmtId="164" fontId="8" fillId="7" borderId="0" xfId="0" applyNumberFormat="1" applyFont="1" applyFill="1" applyAlignment="1">
      <alignment horizontal="center"/>
    </xf>
    <xf numFmtId="0" fontId="3" fillId="7" borderId="0" xfId="0" applyFont="1" applyFill="1"/>
    <xf numFmtId="0" fontId="5" fillId="0" borderId="0" xfId="0" applyFont="1" applyAlignment="1">
      <alignment horizontal="center"/>
    </xf>
    <xf numFmtId="0" fontId="3" fillId="9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9" fontId="8" fillId="0" borderId="0" xfId="0" applyNumberFormat="1" applyFont="1"/>
    <xf numFmtId="0" fontId="8" fillId="9" borderId="0" xfId="0" applyFont="1" applyFill="1"/>
    <xf numFmtId="164" fontId="8" fillId="9" borderId="0" xfId="0" applyNumberFormat="1" applyFont="1" applyFill="1"/>
    <xf numFmtId="164" fontId="8" fillId="7" borderId="0" xfId="0" applyNumberFormat="1" applyFont="1" applyFill="1"/>
    <xf numFmtId="0" fontId="0" fillId="0" borderId="3" xfId="0" applyBorder="1"/>
    <xf numFmtId="0" fontId="8" fillId="0" borderId="3" xfId="0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9" fontId="8" fillId="0" borderId="3" xfId="0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9" fontId="4" fillId="3" borderId="0" xfId="2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5F9FD"/>
      <color rgb="FFFFEE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590550</xdr:colOff>
      <xdr:row>0</xdr:row>
      <xdr:rowOff>161925</xdr:rowOff>
    </xdr:from>
    <xdr:to>
      <xdr:col>3</xdr:col>
      <xdr:colOff>1009649</xdr:colOff>
      <xdr:row>11</xdr:row>
      <xdr:rowOff>164007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3EA00-DE5F-BB7A-3B50-0D243A09F6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15" t="11020" r="7475" b="7396"/>
        <a:stretch>
          <a:fillRect/>
        </a:stretch>
      </xdr:blipFill>
      <xdr:spPr>
        <a:xfrm>
          <a:off x="590550" y="161925"/>
          <a:ext cx="4629149" cy="2097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3E74-7351-4454-AD8A-1D28C3A65CD5}">
  <dimension ref="A12:G51"/>
  <sheetViews>
    <sheetView showGridLines="0" tabSelected="1" topLeftCell="A28" workbookViewId="0">
      <selection activeCell="D20" sqref="D20"/>
    </sheetView>
  </sheetViews>
  <sheetFormatPr defaultColWidth="0" defaultRowHeight="15" x14ac:dyDescent="0.25"/>
  <cols>
    <col min="1" max="1" width="9.140625" customWidth="1"/>
    <col min="2" max="2" width="29.5703125" customWidth="1"/>
    <col min="3" max="3" width="24.42578125" customWidth="1"/>
    <col min="4" max="4" width="16.140625" bestFit="1" customWidth="1"/>
    <col min="5" max="5" width="11.7109375" customWidth="1"/>
    <col min="6" max="6" width="3.140625" hidden="1" customWidth="1"/>
    <col min="7" max="7" width="4.85546875" hidden="1" customWidth="1"/>
    <col min="8" max="11" width="9.140625" hidden="1" customWidth="1"/>
    <col min="12" max="16384" width="9.140625" hidden="1"/>
  </cols>
  <sheetData>
    <row r="12" spans="2:4" ht="24.75" customHeight="1" thickBot="1" x14ac:dyDescent="0.3"/>
    <row r="13" spans="2:4" ht="24.75" customHeight="1" thickBot="1" x14ac:dyDescent="0.3">
      <c r="B13" s="21" t="s">
        <v>15</v>
      </c>
      <c r="C13" s="22"/>
      <c r="D13" s="23"/>
    </row>
    <row r="14" spans="2:4" ht="24.75" customHeight="1" thickBot="1" x14ac:dyDescent="0.35">
      <c r="B14" s="25" t="s">
        <v>12</v>
      </c>
      <c r="C14" s="26"/>
      <c r="D14" s="16">
        <v>4000</v>
      </c>
    </row>
    <row r="15" spans="2:4" ht="24.75" customHeight="1" thickBot="1" x14ac:dyDescent="0.35">
      <c r="B15" s="25" t="s">
        <v>14</v>
      </c>
      <c r="C15" s="26"/>
      <c r="D15" s="6">
        <v>6.0000000000000001E-3</v>
      </c>
    </row>
    <row r="16" spans="2:4" ht="24.75" customHeight="1" thickBot="1" x14ac:dyDescent="0.35">
      <c r="B16" s="27" t="s">
        <v>13</v>
      </c>
      <c r="C16" s="28"/>
      <c r="D16" s="24">
        <f>D14*30%</f>
        <v>1200</v>
      </c>
    </row>
    <row r="17" spans="1:4" ht="18" customHeight="1" thickBot="1" x14ac:dyDescent="0.3"/>
    <row r="18" spans="1:4" ht="26.25" x14ac:dyDescent="0.25">
      <c r="B18" s="2" t="s">
        <v>16</v>
      </c>
      <c r="C18" s="11"/>
      <c r="D18" s="12"/>
    </row>
    <row r="19" spans="1:4" ht="17.25" customHeight="1" thickBot="1" x14ac:dyDescent="0.35">
      <c r="B19" s="29" t="s">
        <v>0</v>
      </c>
      <c r="C19" s="30"/>
      <c r="D19" s="20">
        <v>400</v>
      </c>
    </row>
    <row r="20" spans="1:4" ht="17.25" customHeight="1" thickBot="1" x14ac:dyDescent="0.35">
      <c r="B20" s="31" t="s">
        <v>1</v>
      </c>
      <c r="C20" s="32"/>
      <c r="D20" s="18">
        <v>10</v>
      </c>
    </row>
    <row r="21" spans="1:4" ht="17.25" customHeight="1" thickBot="1" x14ac:dyDescent="0.35">
      <c r="B21" s="25" t="s">
        <v>4</v>
      </c>
      <c r="C21" s="33"/>
      <c r="D21" s="19">
        <v>1.0789999999999999E-2</v>
      </c>
    </row>
    <row r="22" spans="1:4" ht="18" customHeight="1" thickBot="1" x14ac:dyDescent="0.35">
      <c r="B22" s="34" t="s">
        <v>3</v>
      </c>
      <c r="C22" s="35"/>
      <c r="D22" s="17">
        <f>FV(taxa_mensal,qtd_anos*12,aporte*-1)</f>
        <v>97313.685012068876</v>
      </c>
    </row>
    <row r="23" spans="1:4" ht="18" customHeight="1" thickBot="1" x14ac:dyDescent="0.35">
      <c r="B23" s="36" t="s">
        <v>2</v>
      </c>
      <c r="C23" s="37"/>
      <c r="D23" s="13">
        <f>patrimonio*Rendimento_Carteira</f>
        <v>583.8821100724133</v>
      </c>
    </row>
    <row r="24" spans="1:4" ht="15.75" thickBot="1" x14ac:dyDescent="0.3"/>
    <row r="25" spans="1:4" ht="27" thickBot="1" x14ac:dyDescent="0.3">
      <c r="B25" s="3" t="s">
        <v>10</v>
      </c>
      <c r="C25" s="5"/>
      <c r="D25" s="4" t="s">
        <v>11</v>
      </c>
    </row>
    <row r="26" spans="1:4" ht="18" thickBot="1" x14ac:dyDescent="0.35">
      <c r="A26" s="1">
        <v>2</v>
      </c>
      <c r="B26" s="9" t="s">
        <v>5</v>
      </c>
      <c r="C26" s="14">
        <f>FV($D$21,A26*12,D$19*-1)</f>
        <v>10891.050919058087</v>
      </c>
      <c r="D26" s="7">
        <f>C26*Rendimento_Carteira</f>
        <v>65.346305514348529</v>
      </c>
    </row>
    <row r="27" spans="1:4" ht="18" thickBot="1" x14ac:dyDescent="0.35">
      <c r="A27" s="1">
        <v>5</v>
      </c>
      <c r="B27" s="9" t="s">
        <v>6</v>
      </c>
      <c r="C27" s="14">
        <f>FV($D$21,A27*12,D$19*-1)</f>
        <v>33510.765599395054</v>
      </c>
      <c r="D27" s="7">
        <f>C27*Rendimento_Carteira</f>
        <v>201.06459359637032</v>
      </c>
    </row>
    <row r="28" spans="1:4" ht="18" thickBot="1" x14ac:dyDescent="0.35">
      <c r="A28" s="1">
        <v>10</v>
      </c>
      <c r="B28" s="9" t="s">
        <v>7</v>
      </c>
      <c r="C28" s="14">
        <f>FV($D$21,A28*12,D$19*-1)</f>
        <v>97313.685012068876</v>
      </c>
      <c r="D28" s="7">
        <f>C28*Rendimento_Carteira</f>
        <v>583.8821100724133</v>
      </c>
    </row>
    <row r="29" spans="1:4" ht="18" thickBot="1" x14ac:dyDescent="0.35">
      <c r="A29" s="1">
        <v>20</v>
      </c>
      <c r="B29" s="9" t="s">
        <v>8</v>
      </c>
      <c r="C29" s="14">
        <f>FV($D$21,A29*12,D$19*-1)</f>
        <v>450079.36003883224</v>
      </c>
      <c r="D29" s="7">
        <f>C29*Rendimento_Carteira</f>
        <v>2700.4761602329936</v>
      </c>
    </row>
    <row r="30" spans="1:4" ht="18" thickBot="1" x14ac:dyDescent="0.35">
      <c r="A30" s="1">
        <v>30</v>
      </c>
      <c r="B30" s="10" t="s">
        <v>9</v>
      </c>
      <c r="C30" s="15">
        <f>FV($D$21,A30*12,D$19*-1)</f>
        <v>1728867.8620018859</v>
      </c>
      <c r="D30" s="8">
        <f>C30*Rendimento_Carteira</f>
        <v>10373.207172011316</v>
      </c>
    </row>
    <row r="33" spans="2:4" ht="16.5" x14ac:dyDescent="0.3">
      <c r="B33" s="39" t="s">
        <v>18</v>
      </c>
      <c r="C33" s="39"/>
      <c r="D33" s="40" t="s">
        <v>28</v>
      </c>
    </row>
    <row r="34" spans="2:4" ht="16.5" x14ac:dyDescent="0.3">
      <c r="B34" s="42" t="s">
        <v>17</v>
      </c>
      <c r="C34" s="42"/>
      <c r="D34" s="41">
        <f>aporte</f>
        <v>400</v>
      </c>
    </row>
    <row r="36" spans="2:4" ht="16.5" x14ac:dyDescent="0.3">
      <c r="B36" s="44" t="s">
        <v>19</v>
      </c>
      <c r="C36" s="44" t="s">
        <v>20</v>
      </c>
      <c r="D36" s="44" t="s">
        <v>21</v>
      </c>
    </row>
    <row r="37" spans="2:4" ht="16.5" x14ac:dyDescent="0.3">
      <c r="B37" s="45" t="s">
        <v>23</v>
      </c>
      <c r="C37" s="46">
        <f>VLOOKUP($D$33&amp;"-"&amp;B37,Planilha2!$A:$D,4,FALSE)</f>
        <v>0.3</v>
      </c>
      <c r="D37" s="49">
        <f>C37*$D$34</f>
        <v>120</v>
      </c>
    </row>
    <row r="38" spans="2:4" ht="16.5" x14ac:dyDescent="0.3">
      <c r="B38" s="45" t="s">
        <v>22</v>
      </c>
      <c r="C38" s="46">
        <f>VLOOKUP($D$33&amp;"-"&amp;B38,Planilha2!$A:$D,4,FALSE)</f>
        <v>0.5</v>
      </c>
      <c r="D38" s="49">
        <f t="shared" ref="D38:D42" si="0">C38*$D$34</f>
        <v>200</v>
      </c>
    </row>
    <row r="39" spans="2:4" ht="16.5" x14ac:dyDescent="0.3">
      <c r="B39" s="45" t="s">
        <v>24</v>
      </c>
      <c r="C39" s="46">
        <f>VLOOKUP($D$33&amp;"-"&amp;B39,Planilha2!$A:$D,4,FALSE)</f>
        <v>0.1</v>
      </c>
      <c r="D39" s="49">
        <f t="shared" si="0"/>
        <v>40</v>
      </c>
    </row>
    <row r="40" spans="2:4" ht="16.5" x14ac:dyDescent="0.3">
      <c r="B40" s="45" t="s">
        <v>25</v>
      </c>
      <c r="C40" s="46">
        <f>VLOOKUP($D$33&amp;"-"&amp;B40,Planilha2!$A:$D,4,FALSE)</f>
        <v>0.1</v>
      </c>
      <c r="D40" s="49">
        <f t="shared" si="0"/>
        <v>40</v>
      </c>
    </row>
    <row r="41" spans="2:4" ht="16.5" x14ac:dyDescent="0.3">
      <c r="B41" s="45" t="s">
        <v>26</v>
      </c>
      <c r="C41" s="46">
        <f>VLOOKUP($D$33&amp;"-"&amp;B41,Planilha2!$A:$D,4,FALSE)</f>
        <v>0</v>
      </c>
      <c r="D41" s="49">
        <f t="shared" si="0"/>
        <v>0</v>
      </c>
    </row>
    <row r="42" spans="2:4" ht="16.5" x14ac:dyDescent="0.3">
      <c r="B42" s="45" t="s">
        <v>27</v>
      </c>
      <c r="C42" s="46">
        <f>VLOOKUP($D$33&amp;"-"&amp;B42,Planilha2!$A:$D,4,FALSE)</f>
        <v>0</v>
      </c>
      <c r="D42" s="49">
        <f t="shared" si="0"/>
        <v>0</v>
      </c>
    </row>
    <row r="43" spans="2:4" ht="16.5" x14ac:dyDescent="0.3">
      <c r="B43" s="47"/>
      <c r="C43" s="47"/>
      <c r="D43" s="48">
        <f>SUM(D37:D42)</f>
        <v>400</v>
      </c>
    </row>
    <row r="49" customFormat="1" x14ac:dyDescent="0.25"/>
    <row r="50" customFormat="1" x14ac:dyDescent="0.25"/>
    <row r="51" customFormat="1" x14ac:dyDescent="0.25"/>
  </sheetData>
  <mergeCells count="12">
    <mergeCell ref="B13:D13"/>
    <mergeCell ref="B33:C33"/>
    <mergeCell ref="B25:C25"/>
    <mergeCell ref="B19:C19"/>
    <mergeCell ref="B20:C20"/>
    <mergeCell ref="B21:C21"/>
    <mergeCell ref="B22:C22"/>
    <mergeCell ref="B23:C23"/>
    <mergeCell ref="B18:D18"/>
    <mergeCell ref="B14:C14"/>
    <mergeCell ref="B15:C15"/>
    <mergeCell ref="B16:C16"/>
  </mergeCells>
  <dataValidations count="1">
    <dataValidation type="list" allowBlank="1" showInputMessage="1" showErrorMessage="1" sqref="D33" xr:uid="{1E6A4FF1-37B9-4395-AEC9-7132BE7A2987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B362-320E-4469-8EA8-90FF21EDB302}">
  <dimension ref="A2:H20"/>
  <sheetViews>
    <sheetView workbookViewId="0">
      <selection activeCell="H4" sqref="H4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20.85546875" bestFit="1" customWidth="1"/>
    <col min="7" max="7" width="18.42578125" customWidth="1"/>
    <col min="8" max="8" width="9.85546875" customWidth="1"/>
  </cols>
  <sheetData>
    <row r="2" spans="1:8" x14ac:dyDescent="0.25">
      <c r="A2" s="43" t="s">
        <v>33</v>
      </c>
      <c r="B2" s="43" t="s">
        <v>18</v>
      </c>
      <c r="C2" s="43" t="s">
        <v>31</v>
      </c>
      <c r="D2" s="43" t="s">
        <v>32</v>
      </c>
    </row>
    <row r="3" spans="1:8" ht="16.5" x14ac:dyDescent="0.3">
      <c r="A3" t="str">
        <f>$B3&amp;"-"&amp;C3</f>
        <v>Conservador-PAPEL</v>
      </c>
      <c r="B3" t="s">
        <v>28</v>
      </c>
      <c r="C3" s="45" t="s">
        <v>23</v>
      </c>
      <c r="D3" s="52">
        <v>0.3</v>
      </c>
    </row>
    <row r="4" spans="1:8" ht="16.5" x14ac:dyDescent="0.3">
      <c r="A4" t="str">
        <f t="shared" ref="A4:A20" si="0">$B4&amp;"-"&amp;C4</f>
        <v>Conservador-TIJOLO</v>
      </c>
      <c r="B4" t="s">
        <v>28</v>
      </c>
      <c r="C4" s="45" t="s">
        <v>22</v>
      </c>
      <c r="D4" s="52">
        <v>0.5</v>
      </c>
      <c r="G4" s="38" t="s">
        <v>34</v>
      </c>
      <c r="H4" s="56">
        <f>VLOOKUP(G4,$A:$D,4,FALSE)</f>
        <v>0.4</v>
      </c>
    </row>
    <row r="5" spans="1:8" ht="16.5" x14ac:dyDescent="0.3">
      <c r="A5" t="str">
        <f t="shared" si="0"/>
        <v>Conservador-HÍBRIDOS</v>
      </c>
      <c r="B5" t="s">
        <v>28</v>
      </c>
      <c r="C5" s="45" t="s">
        <v>24</v>
      </c>
      <c r="D5" s="52">
        <v>0.1</v>
      </c>
    </row>
    <row r="6" spans="1:8" ht="16.5" x14ac:dyDescent="0.3">
      <c r="A6" t="str">
        <f t="shared" si="0"/>
        <v>Conservador-FOFs</v>
      </c>
      <c r="B6" t="s">
        <v>28</v>
      </c>
      <c r="C6" s="45" t="s">
        <v>25</v>
      </c>
      <c r="D6" s="52">
        <v>0.1</v>
      </c>
    </row>
    <row r="7" spans="1:8" ht="16.5" x14ac:dyDescent="0.3">
      <c r="A7" t="str">
        <f t="shared" si="0"/>
        <v>Conservador-DESENVOLVIMENTO</v>
      </c>
      <c r="B7" t="s">
        <v>28</v>
      </c>
      <c r="C7" s="45" t="s">
        <v>26</v>
      </c>
      <c r="D7" s="52">
        <v>0</v>
      </c>
    </row>
    <row r="8" spans="1:8" ht="17.25" thickBot="1" x14ac:dyDescent="0.35">
      <c r="A8" s="50" t="str">
        <f t="shared" si="0"/>
        <v>Conservador-HOTELARIAS</v>
      </c>
      <c r="B8" s="50" t="s">
        <v>28</v>
      </c>
      <c r="C8" s="51" t="s">
        <v>27</v>
      </c>
      <c r="D8" s="53">
        <v>0</v>
      </c>
    </row>
    <row r="9" spans="1:8" ht="16.5" x14ac:dyDescent="0.3">
      <c r="A9" t="str">
        <f t="shared" si="0"/>
        <v>Moderado-PAPEL</v>
      </c>
      <c r="B9" t="s">
        <v>29</v>
      </c>
      <c r="C9" s="45" t="s">
        <v>23</v>
      </c>
      <c r="D9" s="54">
        <v>0.32</v>
      </c>
    </row>
    <row r="10" spans="1:8" ht="16.5" x14ac:dyDescent="0.3">
      <c r="A10" t="str">
        <f t="shared" si="0"/>
        <v>Moderado-TIJOLO</v>
      </c>
      <c r="B10" t="s">
        <v>29</v>
      </c>
      <c r="C10" s="45" t="s">
        <v>22</v>
      </c>
      <c r="D10" s="54">
        <v>0.4</v>
      </c>
    </row>
    <row r="11" spans="1:8" ht="16.5" x14ac:dyDescent="0.3">
      <c r="A11" t="str">
        <f t="shared" si="0"/>
        <v>Moderado-HÍBRIDOS</v>
      </c>
      <c r="B11" t="s">
        <v>29</v>
      </c>
      <c r="C11" s="45" t="s">
        <v>24</v>
      </c>
      <c r="D11" s="54">
        <v>0.08</v>
      </c>
    </row>
    <row r="12" spans="1:8" ht="16.5" x14ac:dyDescent="0.3">
      <c r="A12" t="str">
        <f t="shared" si="0"/>
        <v>Moderado-FOFs</v>
      </c>
      <c r="B12" t="s">
        <v>29</v>
      </c>
      <c r="C12" s="45" t="s">
        <v>25</v>
      </c>
      <c r="D12" s="54">
        <v>0.1</v>
      </c>
    </row>
    <row r="13" spans="1:8" ht="16.5" x14ac:dyDescent="0.3">
      <c r="A13" t="str">
        <f t="shared" si="0"/>
        <v>Moderado-DESENVOLVIMENTO</v>
      </c>
      <c r="B13" t="s">
        <v>29</v>
      </c>
      <c r="C13" s="45" t="s">
        <v>26</v>
      </c>
      <c r="D13" s="54">
        <v>0.05</v>
      </c>
    </row>
    <row r="14" spans="1:8" ht="17.25" thickBot="1" x14ac:dyDescent="0.35">
      <c r="A14" s="50" t="str">
        <f t="shared" si="0"/>
        <v>Moderado-HOTELARIAS</v>
      </c>
      <c r="B14" s="50" t="s">
        <v>29</v>
      </c>
      <c r="C14" s="51" t="s">
        <v>27</v>
      </c>
      <c r="D14" s="55">
        <v>0.05</v>
      </c>
    </row>
    <row r="15" spans="1:8" ht="16.5" x14ac:dyDescent="0.3">
      <c r="A15" t="str">
        <f>$B15&amp;"-"&amp;C15</f>
        <v>Agressivo-PAPEL</v>
      </c>
      <c r="B15" t="s">
        <v>30</v>
      </c>
      <c r="C15" s="45" t="s">
        <v>23</v>
      </c>
      <c r="D15" s="54">
        <v>0.5</v>
      </c>
    </row>
    <row r="16" spans="1:8" ht="16.5" x14ac:dyDescent="0.3">
      <c r="A16" t="str">
        <f t="shared" si="0"/>
        <v>Agressivo-TIJOLO</v>
      </c>
      <c r="B16" t="s">
        <v>30</v>
      </c>
      <c r="C16" s="45" t="s">
        <v>22</v>
      </c>
      <c r="D16" s="54">
        <v>0.1</v>
      </c>
    </row>
    <row r="17" spans="1:4" ht="16.5" x14ac:dyDescent="0.3">
      <c r="A17" t="str">
        <f t="shared" si="0"/>
        <v>Agressivo-HÍBRIDOS</v>
      </c>
      <c r="B17" t="s">
        <v>30</v>
      </c>
      <c r="C17" s="45" t="s">
        <v>24</v>
      </c>
      <c r="D17" s="54">
        <v>0.05</v>
      </c>
    </row>
    <row r="18" spans="1:4" ht="16.5" x14ac:dyDescent="0.3">
      <c r="A18" t="str">
        <f t="shared" si="0"/>
        <v>Agressivo-FOFs</v>
      </c>
      <c r="B18" t="s">
        <v>30</v>
      </c>
      <c r="C18" s="45" t="s">
        <v>25</v>
      </c>
      <c r="D18" s="54">
        <v>0.05</v>
      </c>
    </row>
    <row r="19" spans="1:4" ht="16.5" x14ac:dyDescent="0.3">
      <c r="A19" t="str">
        <f t="shared" si="0"/>
        <v>Agressivo-DESENVOLVIMENTO</v>
      </c>
      <c r="B19" t="s">
        <v>30</v>
      </c>
      <c r="C19" s="45" t="s">
        <v>26</v>
      </c>
      <c r="D19" s="54">
        <v>0.2</v>
      </c>
    </row>
    <row r="20" spans="1:4" ht="16.5" x14ac:dyDescent="0.3">
      <c r="A20" t="str">
        <f t="shared" si="0"/>
        <v>Agressivo-HOTELARIAS</v>
      </c>
      <c r="B20" t="s">
        <v>30</v>
      </c>
      <c r="C20" s="45" t="s">
        <v>27</v>
      </c>
      <c r="D20" s="54">
        <v>0.1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B075EAC96C744BBDB30B6895FEEC99" ma:contentTypeVersion="1" ma:contentTypeDescription="Crie um novo documento." ma:contentTypeScope="" ma:versionID="208681b50c314fc05561d2cab3e7bd10">
  <xsd:schema xmlns:xsd="http://www.w3.org/2001/XMLSchema" xmlns:xs="http://www.w3.org/2001/XMLSchema" xmlns:p="http://schemas.microsoft.com/office/2006/metadata/properties" xmlns:ns3="9b8a417c-1842-42eb-9f80-cd3289d9003f" targetNamespace="http://schemas.microsoft.com/office/2006/metadata/properties" ma:root="true" ma:fieldsID="56660f96488a9e3fa70a4cb8b34b5a99" ns3:_="">
    <xsd:import namespace="9b8a417c-1842-42eb-9f80-cd3289d9003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a417c-1842-42eb-9f80-cd3289d9003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2B665D-BE85-421B-A973-8F88E281B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a417c-1842-42eb-9f80-cd3289d900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572C81-AFB9-43B6-ADEF-BC483A8D0917}">
  <ds:schemaRefs>
    <ds:schemaRef ds:uri="9b8a417c-1842-42eb-9f80-cd3289d9003f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24A7322-29F4-46D8-9994-3AC8CC1F18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Rodrigues</dc:creator>
  <cp:lastModifiedBy>Ingrid Rodrigues</cp:lastModifiedBy>
  <dcterms:created xsi:type="dcterms:W3CDTF">2026-02-01T23:14:38Z</dcterms:created>
  <dcterms:modified xsi:type="dcterms:W3CDTF">2026-02-04T22:02:11Z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0x01010089B075EAC96C744BBDB30B6895FEEC99</vt:lpwstr>
  </property>
</Properties>
</file>