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현재_통합_문서" defaultThemeVersion="124226"/>
  <sheets>
    <sheet name="국산차 견적" sheetId="1" r:id="rId1"/>
    <sheet name="발주요청서" sheetId="2" r:id="rId2"/>
    <sheet name="임직원보험가입신청서" sheetId="3" r:id="rId3" state="hidden"/>
    <sheet name="수입차 과세출고확인서" sheetId="4" r:id="rId4" state="hidden"/>
    <sheet name="전자약정신청서" sheetId="5" r:id="rId5"/>
    <sheet name="위약금율표" sheetId="6" r:id="rId6"/>
    <sheet name="정비상품" sheetId="7" r:id="rId7"/>
    <sheet name="국산_DB" sheetId="8" r:id="rId8" state="hidden"/>
    <sheet name="정비비(입고)" sheetId="9" r:id="rId9"/>
    <sheet name="스노우타이어" sheetId="10" r:id="rId10" state="hidden"/>
    <sheet name="잔가테이블" sheetId="11" r:id="rId11" state="hidden"/>
    <sheet name="보험료(공제)" sheetId="12" r:id="rId12" state="hidden"/>
    <sheet name="용품" sheetId="13" r:id="rId13" state="hidden"/>
    <sheet name="정비비(실속형)" sheetId="14" r:id="rId14"/>
    <sheet name="탁송료" sheetId="15" r:id="rId15" state="hidden"/>
    <sheet name="Sheet7" sheetId="16" r:id="rId16" state="hidden"/>
    <sheet name="Sheet1" sheetId="17" r:id="rId17" state="hidden"/>
  </sheets>
  <definedNames>
    <definedName name="_xlnm._FilterDatabase" localSheetId="7" hidden="1">국산_DB!$A$2:$AD$2</definedName>
    <definedName name="_xlnm._FilterDatabase" localSheetId="9" hidden="1">스노우타이어!$A$1:$AA$694</definedName>
    <definedName name="GM" localSheetId="6">[1]국산_DB!$B$138:$B$152</definedName>
    <definedName name="GM">국산_DB!$B$141:$B$152</definedName>
    <definedName name="_xlnm.Print_Area" localSheetId="0">'국산차 견적'!$A$1:$AR$59</definedName>
    <definedName name="_xlnm.Print_Area" localSheetId="1">발주요청서!$A$1:$AA$37</definedName>
    <definedName name="_xlnm.Print_Area" localSheetId="3">'수입차 과세출고확인서'!$A$1:$AA$11</definedName>
    <definedName name="_xlnm.Print_Area" localSheetId="4">전자약정신청서!$A$1:$AA$22</definedName>
    <definedName name="_xlnm.Print_Area" localSheetId="6">정비상품!$A$1:$I$32</definedName>
    <definedName name="기아" localSheetId="6">[1]국산_DB!$B$63:$B$124</definedName>
    <definedName name="기아">국산_DB!$B$73:$B$128</definedName>
    <definedName name="르노" localSheetId="6">[1]국산_DB!$B$127:$B$135</definedName>
    <definedName name="르노">국산_DB!$B$131:$B$138</definedName>
    <definedName name="쌍용" localSheetId="6">[1]국산_DB!$B$155:$B$163</definedName>
    <definedName name="쌍용">국산_DB!$B$155:$B$165</definedName>
    <definedName name="자상" localSheetId="0">'국산차 견적'!$FC$22:$FC$23</definedName>
    <definedName name="자상" localSheetId="4">#REF!</definedName>
    <definedName name="자상">#REF!</definedName>
    <definedName name="자손" localSheetId="0">'국산차 견적'!$FB$22:$FB$24</definedName>
    <definedName name="자손" localSheetId="4">#REF!</definedName>
    <definedName name="자손">#REF!</definedName>
    <definedName name="현대" localSheetId="6">[1]국산_DB!$B$4:$B$60</definedName>
    <definedName name="현대">국산_DB!$B$4:$B$70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0">
    <numFmt numFmtId="41" formatCode="_-* #,##0_-;\-* #,##0_-;_-* &quot;-&quot;_-;_-@_-"/>
    <numFmt numFmtId="42" formatCode="_-&quot;₩&quot;* #,##0_-;\-&quot;₩&quot;* #,##0_-;_-&quot;₩&quot;* &quot;-&quot;_-;_-@_-"/>
    <numFmt numFmtId="43" formatCode="_-* #,##0.00_-;\-* #,##0.00_-;_-* &quot;-&quot;??_-;_-@_-"/>
    <numFmt numFmtId="56" formatCode="&quot;上午/下午 &quot;hh&quot;時&quot;mm&quot;分&quot;ss&quot;秒 &quot;"/>
    <numFmt numFmtId="176" formatCode="#,##0_);[Red]\(#,##0\)"/>
    <numFmt numFmtId="177" formatCode="#,##0_ "/>
    <numFmt numFmtId="178" formatCode="0.0%"/>
    <numFmt numFmtId="179" formatCode="\(&quot;옵션&quot;\ #,##0\)"/>
    <numFmt numFmtId="180" formatCode="\(&quot;옵션가&quot;\ #,##0\)"/>
    <numFmt numFmtId="181" formatCode="\(&quot;보&quot;\ #,##0\)"/>
    <numFmt numFmtId="182" formatCode="\(&quot;선&quot;\ #,##0\)"/>
    <numFmt numFmtId="183" formatCode="#,##0&quot;  원    &quot;"/>
    <numFmt numFmtId="184" formatCode="0.000%"/>
    <numFmt numFmtId="185" formatCode="#,##0&quot;cc&quot;"/>
    <numFmt numFmtId="186" formatCode="_-* #,##0.00_-;\-* #,##0.00_-;_-* &quot;-&quot;_-;_-@_-"/>
    <numFmt numFmtId="188" formatCode="_-* #,##0.0_-;\-* #,##0.0_-;_-* &quot;-&quot;_-;_-@_-"/>
    <numFmt numFmtId="189" formatCode="#,##0&quot;개월&quot;"/>
    <numFmt numFmtId="190" formatCode="[&lt;=999999]####\-####;\(0##\)\ ####\-####"/>
    <numFmt numFmtId="191" formatCode="#,###"/>
    <numFmt numFmtId="192" formatCode="yyyy&quot;년&quot;\ m&quot;월&quot;\ d&quot;일&quot;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Z126"/>
  <sheetViews>
    <sheetView workbookViewId="0" rightToLeft="0"/>
  </sheetViews>
  <sheetData>
    <row r="2">
      <c r="AX2" t="str">
        <v>견적 Ⅰ</v>
      </c>
      <c r="BJ2" t="str">
        <v>견적 Ⅱ</v>
      </c>
      <c r="BV2" t="str">
        <v>견적 Ⅲ</v>
      </c>
    </row>
    <row r="3">
      <c r="CK3" t="str">
        <v>견적 Ⅰ</v>
      </c>
      <c r="DA3" t="str">
        <v>견적 Ⅱ</v>
      </c>
      <c r="DQ3" t="str">
        <v>견적 Ⅲ</v>
      </c>
    </row>
    <row r="5">
      <c r="B5" t="str">
        <v>K Car 렌트 장기렌트 견적서</v>
      </c>
      <c r="AX5" t="str">
        <v>개별소비세</v>
      </c>
      <c r="BA5">
        <v>0.035</v>
      </c>
      <c r="BC5" t="str">
        <f>IF(BA5=1.5%,"(~6월까지)","(7월부터~)")</f>
        <v>(7월부터~)</v>
      </c>
      <c r="BJ5" t="str">
        <v>개별소비세</v>
      </c>
      <c r="BM5">
        <v>0.035</v>
      </c>
      <c r="BO5" t="str">
        <f>IF(BM5=1.5%,"(~6월까지)","(7월부터~)")</f>
        <v>(7월부터~)</v>
      </c>
      <c r="BV5" t="str">
        <v>개별소비세</v>
      </c>
      <c r="BY5">
        <v>0.035</v>
      </c>
      <c r="CA5" t="str">
        <f>IF(BY5=1.5%,"(~6월까지)","(7월부터~)")</f>
        <v>(7월부터~)</v>
      </c>
      <c r="CK5" t="str">
        <v>차량가격</v>
      </c>
      <c r="CN5" t="str">
        <v>소비자가격</v>
      </c>
      <c r="CR5">
        <f>BA15</f>
        <v>20610000</v>
      </c>
      <c r="DA5" t="str">
        <v>차량가격</v>
      </c>
      <c r="DD5" t="str">
        <v>소비자가격</v>
      </c>
      <c r="DH5">
        <f>IF(BP8="Y",BM15,CR5)</f>
        <v>20610000</v>
      </c>
      <c r="DQ5" t="str">
        <v>차량가격</v>
      </c>
      <c r="DT5" t="str">
        <v>소비자가격</v>
      </c>
      <c r="DX5">
        <f>IF(CB8="Y",BY15,CR5)</f>
        <v>20610000</v>
      </c>
    </row>
    <row r="6">
      <c r="BA6">
        <v>0.05</v>
      </c>
      <c r="BM6">
        <v>0.05</v>
      </c>
      <c r="BY6">
        <v>0.05</v>
      </c>
      <c r="CN6" t="str">
        <v>옵션금액</v>
      </c>
      <c r="CR6">
        <f>BA16</f>
        <v>0</v>
      </c>
      <c r="DD6" t="str">
        <v>옵션금액</v>
      </c>
      <c r="DH6">
        <f>IF(BP8="Y",BM16,CR6)</f>
        <v>0</v>
      </c>
      <c r="DT6" t="str">
        <v>옵션금액</v>
      </c>
      <c r="DX6">
        <f>IF(CB8="Y",BY16,CR6)</f>
        <v>0</v>
      </c>
    </row>
    <row r="7">
      <c r="CN7" t="str">
        <v>면세 후 가격</v>
      </c>
      <c r="CR7">
        <f>BA18</f>
        <v>19352112.67605634</v>
      </c>
      <c r="DD7" t="str">
        <v>면세 후 가격</v>
      </c>
      <c r="DH7">
        <f>IF(BP8="Y",BM18,CR7)</f>
        <v>19352112.67605634</v>
      </c>
      <c r="DT7" t="str">
        <v>면세 후 가격</v>
      </c>
      <c r="DX7">
        <f>IF(CB8="Y",BY18,CR7)</f>
        <v>19352112.67605634</v>
      </c>
    </row>
    <row r="8">
      <c r="B8" t="str">
        <v>수신</v>
      </c>
      <c r="G8" t="str">
        <v>VVIP 고객님</v>
      </c>
      <c r="W8" t="str">
        <v>발신</v>
      </c>
      <c r="AB8" t="str">
        <v>담당직원</v>
      </c>
      <c r="BM8" t="str">
        <v>선택</v>
      </c>
      <c r="BP8" t="str">
        <v>Y</v>
      </c>
      <c r="BY8" t="str">
        <v>선택</v>
      </c>
      <c r="CB8" t="str">
        <v>Y</v>
      </c>
      <c r="CN8" t="str">
        <v>특판할인</v>
      </c>
      <c r="CR8">
        <f>IF(AW20="특판",BA19,0)</f>
        <v>0.035</v>
      </c>
      <c r="CT8">
        <f>IF(AW20="특판",BC19,0)</f>
        <v>677320</v>
      </c>
      <c r="DD8" t="str">
        <v>특판할인</v>
      </c>
      <c r="DH8">
        <f>IF(BP8="Y",IF(BI20="특판",BM19,0),CR8)</f>
        <v>0.035</v>
      </c>
      <c r="DJ8">
        <f>IF(BP8="Y",IF(BI20="특판",BO19,0),CT8)</f>
        <v>677320</v>
      </c>
      <c r="DT8" t="str">
        <v>특판할인</v>
      </c>
      <c r="DX8">
        <f>IF(CR8="Y",IF(BU20="특판",BY19,0),CR8)</f>
        <v>0.035</v>
      </c>
      <c r="DZ8">
        <f>IF(CB8="Y",IF(BU20="특판",CA19,0),CT8)</f>
        <v>677320</v>
      </c>
    </row>
    <row r="9">
      <c r="AB9" t="str">
        <v>연락처</v>
      </c>
      <c r="AH9">
        <v>1012345678</v>
      </c>
      <c r="AW9" t="str">
        <v>제조사</v>
      </c>
      <c r="BA9" t="str">
        <v>현대</v>
      </c>
      <c r="BI9" t="str">
        <v>제조사</v>
      </c>
      <c r="BM9" t="str">
        <v>현대</v>
      </c>
      <c r="BU9" t="str">
        <v>제조사</v>
      </c>
      <c r="BY9" t="str">
        <v>현대</v>
      </c>
      <c r="CN9" t="str">
        <v>지점/대리점할인</v>
      </c>
      <c r="CR9">
        <f>IF(AW20="지점/대리점",BA20,0)</f>
        <v>0</v>
      </c>
      <c r="CT9">
        <f>IF(AW20="지점/대리점",BC20,0)</f>
        <v>0</v>
      </c>
      <c r="DD9" t="str">
        <v>지점/대리점할인</v>
      </c>
      <c r="DH9">
        <f>IF(BP8="Y",IF(BI20="지점/대리점",BM20,0),CR9)</f>
        <v>0</v>
      </c>
      <c r="DJ9">
        <f>IF(BP8="Y",IF(BI20="지점/대리점",BO20,0),CT9)</f>
        <v>0</v>
      </c>
      <c r="DT9" t="str">
        <v>지점/대리점할인</v>
      </c>
      <c r="DX9">
        <f>IF(CR9="Y",IF(BU20="지점/대리점",BY20,0),CR9)</f>
        <v>0</v>
      </c>
      <c r="DZ9">
        <f>IF(CB8="Y",IF(BU20="지점/대리점",CA20,0),CT9)</f>
        <v>0</v>
      </c>
    </row>
    <row r="10">
      <c r="AW10" t="str">
        <v>차종</v>
      </c>
      <c r="BA10" t="str">
        <v>아반떼 1.6 가솔린</v>
      </c>
      <c r="BI10" t="str">
        <v>차종</v>
      </c>
      <c r="BM10" t="str">
        <v>아반떼 1.6 가솔린</v>
      </c>
      <c r="BU10" t="str">
        <v>차종</v>
      </c>
      <c r="BY10" t="str">
        <v>아반떼 1.6 가솔린</v>
      </c>
      <c r="CN10" t="str">
        <v>할인 후 가격</v>
      </c>
      <c r="CR10">
        <f>CR7-CT8-CT9</f>
        <v>18674792.67605634</v>
      </c>
      <c r="DD10" t="str">
        <v>할인 후 가격</v>
      </c>
      <c r="DH10">
        <f>DH7-DJ8-DJ9</f>
        <v>18674792.67605634</v>
      </c>
      <c r="DT10" t="str">
        <v>할인 후 가격</v>
      </c>
      <c r="DX10">
        <f>DX7-DZ8-DZ9</f>
        <v>18674792.67605634</v>
      </c>
    </row>
    <row r="11">
      <c r="AW11" t="str">
        <v>세부모델</v>
      </c>
      <c r="BI11" t="str">
        <v>세부모델</v>
      </c>
      <c r="BU11" t="str">
        <v>세부모델</v>
      </c>
      <c r="CN11" t="str">
        <v>제조사탁송료1</v>
      </c>
      <c r="CR11">
        <f>IF(BA42="조이(외주) 탁송",0,BY42)</f>
        <v>0</v>
      </c>
      <c r="DD11" t="str">
        <v>제조사탁송료</v>
      </c>
      <c r="DH11">
        <f>CR11</f>
        <v>0</v>
      </c>
      <c r="DT11" t="str">
        <v>제조사탁송료</v>
      </c>
      <c r="DX11">
        <f>CR11</f>
        <v>0</v>
      </c>
    </row>
    <row r="12">
      <c r="B12" t="str">
        <v>▒ 차량정보</v>
      </c>
      <c r="AK12" t="str">
        <v>[ 단위 : VAT 포함금액 ]</v>
      </c>
      <c r="AW12" t="str">
        <v>옵션내역</v>
      </c>
      <c r="BI12" t="str">
        <v>옵션내역</v>
      </c>
      <c r="BU12" t="str">
        <v>옵션내역</v>
      </c>
      <c r="CN12" t="str">
        <v>제조사탁송료2</v>
      </c>
      <c r="CR12">
        <f>BC38</f>
        <v>0</v>
      </c>
      <c r="DD12" t="str">
        <v>제조사탁송료2</v>
      </c>
      <c r="DH12">
        <f>BO38</f>
        <v>0</v>
      </c>
      <c r="DT12" t="str">
        <v>제조사탁송료2</v>
      </c>
      <c r="DX12">
        <f>CA38</f>
        <v>0</v>
      </c>
    </row>
    <row r="13">
      <c r="B13" t="str">
        <v>차종</v>
      </c>
      <c r="L13" t="str">
        <v>차량가격</v>
      </c>
      <c r="R13" t="str">
        <v>계약기간</v>
      </c>
      <c r="W13" t="str">
        <v>정비상품</v>
      </c>
      <c r="AB13" t="str">
        <v>보증금/선납금</v>
      </c>
      <c r="AG13" t="str">
        <v>인수금액</v>
      </c>
      <c r="AL13" t="str">
        <v>월 렌트료</v>
      </c>
      <c r="AW13" t="str">
        <v>외장</v>
      </c>
      <c r="BB13" t="str">
        <v>내장</v>
      </c>
      <c r="BI13" t="str">
        <v>외장</v>
      </c>
      <c r="BN13" t="str">
        <v>내장</v>
      </c>
      <c r="BU13" t="str">
        <v>외장</v>
      </c>
      <c r="BZ13" t="str">
        <v>내장</v>
      </c>
      <c r="CK13" t="str">
        <v>세금 계산서 금액</v>
      </c>
      <c r="CR13">
        <f>IF(CR12="장착불가",CR10+CR11,CR10+CR11+CR12)</f>
        <v>18674792.67605634</v>
      </c>
      <c r="CY13" t="str">
        <f>VLOOKUP(BA10,국산_DB!Z3:AB165,3,0)</f>
        <v>소형</v>
      </c>
      <c r="DA13" t="str">
        <v>세금 계산서 금액</v>
      </c>
      <c r="DH13">
        <f>IF(DH12="장착불가",DH10+DH11,DH10+DH11+DH12)</f>
        <v>18674792.67605634</v>
      </c>
      <c r="DO13" t="str">
        <f>VLOOKUP(BM10,국산_DB!Z3:AB165,3,0)</f>
        <v>소형</v>
      </c>
      <c r="DQ13" t="str">
        <v>세금 계산서 금액</v>
      </c>
      <c r="DX13">
        <f>IF(DX12="장착불가",DX10+DX11,DX10+DX11+DX12)</f>
        <v>18674792.67605634</v>
      </c>
      <c r="EE13" t="str">
        <f>VLOOKUP(BY10,국산_DB!Z3:AR165,3,0)</f>
        <v>소형</v>
      </c>
    </row>
    <row r="14">
      <c r="B14" t="str">
        <f>BA10</f>
        <v>아반떼 1.6 가솔린</v>
      </c>
      <c r="L14">
        <f>BA17</f>
        <v>20610000</v>
      </c>
      <c r="R14">
        <f>BA26</f>
        <v>60</v>
      </c>
      <c r="W14" t="str">
        <f>VLOOKUP(BA28,$EQ$32:$ES$36,3,0)</f>
        <v>실속형</v>
      </c>
      <c r="AB14">
        <f>BC29+BC30</f>
        <v>0</v>
      </c>
      <c r="AG14">
        <f>BC36</f>
        <v>8450100</v>
      </c>
      <c r="AL14">
        <f>ROUNDUP(CQ51*1.1,-2)</f>
        <v>435300</v>
      </c>
      <c r="AW14" t="str">
        <v>연료</v>
      </c>
      <c r="AY14" t="str">
        <f>VLOOKUP(BA10,국산_DB!$B$4:$AAA$1516,4,0)</f>
        <v>가솔린</v>
      </c>
      <c r="BB14" t="str">
        <v>배기량</v>
      </c>
      <c r="BD14">
        <f>VLOOKUP(BA10,국산_DB!$B$4:$AAA$1516,5,0)</f>
        <v>1598</v>
      </c>
      <c r="BI14" t="str">
        <v>연료</v>
      </c>
      <c r="BK14" t="str">
        <f>VLOOKUP(BM10,국산_DB!$B$4:$AAA$1516,4,0)</f>
        <v>가솔린</v>
      </c>
      <c r="BN14" t="str">
        <v>배기량</v>
      </c>
      <c r="BP14">
        <f>VLOOKUP(BM10,국산_DB!$B$4:$AAA$1516,5,0)</f>
        <v>1598</v>
      </c>
      <c r="BU14" t="str">
        <v>연료</v>
      </c>
      <c r="BW14" t="str">
        <f>VLOOKUP(BY10,국산_DB!$B$4:$AAA$1516,4,0)</f>
        <v>가솔린</v>
      </c>
      <c r="BZ14" t="str">
        <v>배기량</v>
      </c>
      <c r="CB14">
        <f>VLOOKUP(BY10,국산_DB!$B$4:$AAA$1516,5,0)</f>
        <v>1598</v>
      </c>
      <c r="CK14" t="str">
        <v>JIS 차량원가(공급가)</v>
      </c>
      <c r="CR14">
        <f>CR13/1.1</f>
        <v>16977084.25096031</v>
      </c>
      <c r="DA14" t="str">
        <v>JIS 차량원가(공급가)</v>
      </c>
      <c r="DH14">
        <f>DH13/1.1</f>
        <v>16977084.25096031</v>
      </c>
      <c r="DQ14" t="str">
        <v>JIS 차량원가(공급가)</v>
      </c>
      <c r="DX14">
        <f>DX13/1.1</f>
        <v>16977084.25096031</v>
      </c>
    </row>
    <row r="15">
      <c r="B15">
        <f>BA11</f>
        <v>0</v>
      </c>
      <c r="I15" t="str">
        <f>AY14</f>
        <v>가솔린</v>
      </c>
      <c r="L15">
        <f>BA16</f>
        <v>0</v>
      </c>
      <c r="R15" t="str">
        <f>BA27</f>
        <v>무제한</v>
      </c>
      <c r="AB15">
        <f>BC33+BC34</f>
        <v>0</v>
      </c>
      <c r="AW15" t="str">
        <v>소비자가격</v>
      </c>
      <c r="BA15">
        <v>20610000</v>
      </c>
      <c r="BI15" t="str">
        <v>소비자가격</v>
      </c>
      <c r="BM15">
        <v>20610000</v>
      </c>
      <c r="BT15">
        <v>0</v>
      </c>
      <c r="BU15" t="str">
        <v>소비자가격</v>
      </c>
      <c r="BY15">
        <v>20610000</v>
      </c>
      <c r="CK15" t="str">
        <v>(부가세)</v>
      </c>
      <c r="CR15">
        <f>CR13-CR14</f>
        <v>1697708.4250960313</v>
      </c>
      <c r="DA15" t="str">
        <v>(부가세)</v>
      </c>
      <c r="DH15">
        <f>DH13-DH14</f>
        <v>1697708.4250960313</v>
      </c>
      <c r="DQ15" t="str">
        <v>(부가세)</v>
      </c>
      <c r="DX15">
        <f>DX13-DX14</f>
        <v>1697708.4250960313</v>
      </c>
    </row>
    <row r="16">
      <c r="B16" t="str">
        <v xml:space="preserve"> 옵션 내역</v>
      </c>
      <c r="L16">
        <f>BA12</f>
        <v>0</v>
      </c>
      <c r="AW16" t="str">
        <v>옵션금액</v>
      </c>
      <c r="BA16">
        <v>0</v>
      </c>
      <c r="BI16" t="str">
        <v>옵션금액</v>
      </c>
      <c r="BU16" t="str">
        <v>옵션금액</v>
      </c>
      <c r="CK16" t="str">
        <v>기타비용</v>
      </c>
      <c r="CN16" t="str">
        <v>용품비용</v>
      </c>
      <c r="CR16">
        <f>(CR17+CR18+CR19+CR20+CR21+CR22+CR36)/1.1</f>
        <v>7272.727272727272</v>
      </c>
      <c r="DA16" t="str">
        <v>기타비용</v>
      </c>
      <c r="DD16" t="str">
        <v>용품비용</v>
      </c>
      <c r="DH16">
        <f>(DH17+DH18+DH19+DH20+DH21+DH22+DH36)/1.1</f>
        <v>7272.727272727272</v>
      </c>
      <c r="DQ16" t="str">
        <v>기타비용</v>
      </c>
      <c r="DT16" t="str">
        <v>용품비용</v>
      </c>
      <c r="DX16">
        <f>(DX17+DX18+DX19+DX20+DX21+DX22+DX36)/1.1</f>
        <v>7272.727272727272</v>
      </c>
    </row>
    <row r="17">
      <c r="B17" t="str">
        <v>외장/내장</v>
      </c>
      <c r="F17">
        <f>AY13</f>
        <v>0</v>
      </c>
      <c r="L17">
        <f>BD13</f>
        <v>0</v>
      </c>
      <c r="O17">
        <f>BD14</f>
        <v>1598</v>
      </c>
      <c r="R17" t="str">
        <v>블랙박스</v>
      </c>
      <c r="W17" t="str">
        <f>BA43</f>
        <v>없음</v>
      </c>
      <c r="AB17" t="str">
        <v>썬팅(측후/전면)</v>
      </c>
      <c r="AG17" t="str">
        <f>BE41</f>
        <v>없음</v>
      </c>
      <c r="AK17">
        <f>BM41</f>
        <v>0.15</v>
      </c>
      <c r="AM17" t="str">
        <f>BU41</f>
        <v>없음</v>
      </c>
      <c r="AQ17">
        <f>CB41</f>
        <v>0.35</v>
      </c>
      <c r="AW17" t="str">
        <v>최종 차량가격</v>
      </c>
      <c r="BA17">
        <f>BA15+BA16</f>
        <v>20610000</v>
      </c>
      <c r="BI17" t="str">
        <v>최종 차량가격</v>
      </c>
      <c r="BM17">
        <f>BM15+BM16</f>
        <v>20610000</v>
      </c>
      <c r="BU17" t="str">
        <v>최종 차량가격</v>
      </c>
      <c r="BY17">
        <f>BY15+BY16</f>
        <v>20610000</v>
      </c>
      <c r="CN17" t="str">
        <v>측후면썬팅</v>
      </c>
      <c r="CR17">
        <f>VLOOKUP(BE41,용품!$B$4:$C$11,2,0)</f>
        <v>0</v>
      </c>
      <c r="DD17" t="str">
        <v>측후면썬팅</v>
      </c>
      <c r="DH17">
        <f>CR17</f>
        <v>0</v>
      </c>
      <c r="DT17" t="str">
        <v>측후면썬팅</v>
      </c>
      <c r="DX17">
        <f>DH17</f>
        <v>0</v>
      </c>
    </row>
    <row r="18">
      <c r="AW18" t="str">
        <v>면세금액</v>
      </c>
      <c r="BA18">
        <f>IF(OR(CN39="조건부",CN39="완전"),BA17,IF(OR(BA9="현대",BA9="기아"),BA17/(1+5%*130%),BA17/(1+3.5%*130%)))</f>
        <v>19352112.67605634</v>
      </c>
      <c r="BI18" t="str">
        <v>면세금액</v>
      </c>
      <c r="BM18">
        <f>IF(OR(DD39="조건부",DD39="완전"),BM17,IF(OR(BM9="현대",BM9="기아"),BM17/(1+5%*130%),BM17/(1+3.5%*130%)))</f>
        <v>19352112.67605634</v>
      </c>
      <c r="BU18" t="str">
        <v>면세금액</v>
      </c>
      <c r="BY18">
        <f>IF(OR(DT39="조건부",DT39="완전"),BY17,IF(OR(BY9="현대",BY9="기아"),BY17/(1+5%*130%),BY17/(1+3.5%*130%)))</f>
        <v>19352112.67605634</v>
      </c>
      <c r="CN18" t="str">
        <v>전면썬팅</v>
      </c>
      <c r="CR18">
        <f>VLOOKUP(BU41,용품!$B$12:$C$17,2,0)</f>
        <v>0</v>
      </c>
      <c r="DD18" t="str">
        <v>전면썬팅</v>
      </c>
      <c r="DH18">
        <f>CR18</f>
        <v>0</v>
      </c>
      <c r="DT18" t="str">
        <v>전면썬팅</v>
      </c>
      <c r="DX18">
        <f>DH18</f>
        <v>0</v>
      </c>
      <c r="FG18" t="str">
        <v>견적1</v>
      </c>
      <c r="FH18">
        <f>VLOOKUP(CY13,$FH$73:$FI$84,2,0)</f>
        <v>3</v>
      </c>
      <c r="FN18" t="str">
        <v>견적2</v>
      </c>
      <c r="FO18">
        <f>VLOOKUP(DO13,FH73:FI84,2,0)</f>
        <v>3</v>
      </c>
      <c r="FU18" t="str">
        <v>견적3</v>
      </c>
      <c r="FV18">
        <f>VLOOKUP(EE13,$FH$73:$FI$84,2,0)</f>
        <v>3</v>
      </c>
    </row>
    <row r="19">
      <c r="B19" t="str">
        <f>IF(BP8="Y",BM10,BA10)</f>
        <v>아반떼 1.6 가솔린</v>
      </c>
      <c r="L19">
        <f>IF(BP8="Y",BM17,BA17)</f>
        <v>20610000</v>
      </c>
      <c r="R19">
        <f>BM26</f>
        <v>48</v>
      </c>
      <c r="W19" t="str">
        <f>VLOOKUP(BM28,$EQ$32:$ES$36,3,0)</f>
        <v>실속형</v>
      </c>
      <c r="AB19">
        <f>BO29+BO30</f>
        <v>0</v>
      </c>
      <c r="AG19">
        <f>BO36</f>
        <v>11747700.000000002</v>
      </c>
      <c r="AL19">
        <f>ROUNDUP(DG51*1.1,-2)</f>
        <v>410500</v>
      </c>
      <c r="AW19" t="str">
        <v>할인금액</v>
      </c>
      <c r="BA19">
        <f>VLOOKUP(BA10,국산_DB!$B$4:AAA$1514,7,0)</f>
        <v>0.035</v>
      </c>
      <c r="BC19">
        <f>ROUND(BA18*BA19,-1)</f>
        <v>677320</v>
      </c>
      <c r="BI19" t="str">
        <v>할인금액</v>
      </c>
      <c r="BM19">
        <f>VLOOKUP(BM10,국산_DB!$B$4:AAA$1514,7,0)</f>
        <v>0.035</v>
      </c>
      <c r="BO19">
        <f>ROUND(BM18*BM19,-1)</f>
        <v>677320</v>
      </c>
      <c r="BU19" t="str">
        <v>할인금액</v>
      </c>
      <c r="BY19">
        <f>VLOOKUP(BY10,국산_DB!$B$4:AAA$1514,7,0)</f>
        <v>0.035</v>
      </c>
      <c r="CA19">
        <f>ROUND(BY18*BY19,-1)</f>
        <v>677320</v>
      </c>
      <c r="CN19" t="str">
        <v>블랙박스</v>
      </c>
      <c r="CR19">
        <f>IF(BA43="없음",0,IF(BA43="아이나비 A700",196000,IF(BA43="지넷시스템 M3(32GB)",150000)))</f>
        <v>0</v>
      </c>
      <c r="DD19" t="str">
        <v>블랙박스</v>
      </c>
      <c r="DH19">
        <f>CR19</f>
        <v>0</v>
      </c>
      <c r="DT19" t="str">
        <v>블랙박스</v>
      </c>
      <c r="DX19">
        <f>DH19</f>
        <v>0</v>
      </c>
    </row>
    <row r="20">
      <c r="B20">
        <f>IF(BP8="Y",BM11,BA11)</f>
        <v>0</v>
      </c>
      <c r="I20" t="str">
        <f>IF(BP8="Y",BK14,AY14)</f>
        <v>가솔린</v>
      </c>
      <c r="L20">
        <f>IF(BP8="Y",BM16,BA16)</f>
        <v>0</v>
      </c>
      <c r="R20" t="str">
        <f>BM27</f>
        <v>년 2만km</v>
      </c>
      <c r="AB20">
        <f>BO33+BO34</f>
        <v>0</v>
      </c>
      <c r="AW20" t="str">
        <v>특판</v>
      </c>
      <c r="BA20">
        <f>BC20/BA18</f>
        <v>0</v>
      </c>
      <c r="BC20">
        <v>0</v>
      </c>
      <c r="BI20" t="str">
        <v>특판</v>
      </c>
      <c r="BM20">
        <f>BO20/BM18</f>
        <v>0</v>
      </c>
      <c r="BO20">
        <v>0</v>
      </c>
      <c r="BU20" t="str">
        <v>특판</v>
      </c>
      <c r="BY20">
        <f>CA20/BY18</f>
        <v>0</v>
      </c>
      <c r="CA20">
        <v>0</v>
      </c>
      <c r="CN20" t="str">
        <v>월동장비</v>
      </c>
      <c r="CR20">
        <f>BY43</f>
        <v>0</v>
      </c>
      <c r="DD20" t="str">
        <v>월동장비</v>
      </c>
      <c r="DH20">
        <f>CR20</f>
        <v>0</v>
      </c>
      <c r="DT20" t="str">
        <v>월동장비</v>
      </c>
      <c r="DX20">
        <f>CR20</f>
        <v>0</v>
      </c>
      <c r="FH20" t="str">
        <v>순회정비</v>
      </c>
      <c r="FI20" t="str">
        <v>입고정비</v>
      </c>
      <c r="FJ20" t="str">
        <v>실속형(정비제외)</v>
      </c>
      <c r="FK20" t="str">
        <v>점검형1(엔진오일)</v>
      </c>
      <c r="FL20" t="str">
        <v>점검형2(사고대차)</v>
      </c>
      <c r="FO20" t="str">
        <v>순회정비</v>
      </c>
      <c r="FP20" t="str">
        <v>입고정비</v>
      </c>
      <c r="FQ20" t="str">
        <v>실속형(정비제외)</v>
      </c>
      <c r="FR20" t="str">
        <v>점검형1(엔진오일)</v>
      </c>
      <c r="FS20" t="str">
        <v>점검형2(사고대차)</v>
      </c>
      <c r="FV20" t="str">
        <v>순회정비</v>
      </c>
      <c r="FW20" t="str">
        <v>입고정비</v>
      </c>
      <c r="FX20" t="str">
        <v>실속형(정비제외)</v>
      </c>
      <c r="FY20" t="str">
        <v>점검형1(엔진오일)</v>
      </c>
      <c r="FZ20" t="str">
        <v>점검형2(사고대차)</v>
      </c>
    </row>
    <row r="21">
      <c r="B21" t="str">
        <v xml:space="preserve"> 옵션 내역</v>
      </c>
      <c r="L21">
        <f>IF(BP8="Y",BM12,BA12)</f>
        <v>0</v>
      </c>
      <c r="AW21" t="str">
        <v>세금계산서금액</v>
      </c>
      <c r="BA21">
        <f>CR13</f>
        <v>18674792.67605634</v>
      </c>
      <c r="BI21" t="str">
        <v>세금계산서금액</v>
      </c>
      <c r="BM21">
        <f>DH13</f>
        <v>18674792.67605634</v>
      </c>
      <c r="BU21" t="str">
        <v>세금계산서금액</v>
      </c>
      <c r="BY21">
        <f>DX13</f>
        <v>18674792.67605634</v>
      </c>
      <c r="CN21" t="str">
        <v>특장개조비용</v>
      </c>
      <c r="CR21">
        <f>BM44</f>
        <v>0</v>
      </c>
      <c r="DD21" t="str">
        <v>특장개조비용</v>
      </c>
      <c r="DH21">
        <f>CR21</f>
        <v>0</v>
      </c>
      <c r="DT21" t="str">
        <v>특장개조비용</v>
      </c>
      <c r="DX21">
        <f>CR21</f>
        <v>0</v>
      </c>
      <c r="EQ21" t="str">
        <v>년 5천km</v>
      </c>
      <c r="ER21">
        <v>0.1</v>
      </c>
      <c r="FG21" t="str">
        <v>년 5천km</v>
      </c>
      <c r="FH21">
        <f>VLOOKUP($BA$26,'정비비(입고)'!$C$25:$M$31,$CR$39,0)</f>
        <v>48375</v>
      </c>
      <c r="FI21">
        <f>FH21*80%</f>
        <v>38700</v>
      </c>
      <c r="FJ21">
        <f>VLOOKUP($BA$26,'정비비(실속형)'!$B$4:$AAC$14,$CR$39,0)</f>
        <v>15490.666666666666</v>
      </c>
      <c r="FK21">
        <f>VLOOKUP($BA$26,'정비비(실속형)'!$M$4:$V$14,$CR$39,0)</f>
        <v>18124</v>
      </c>
      <c r="FL21">
        <f>VLOOKUP($BA$26,'정비비(실속형)'!$W$4:$AF$14,$CR$39,0)</f>
        <v>17257.066666666666</v>
      </c>
      <c r="FN21" t="str">
        <v>년 5천km</v>
      </c>
      <c r="FO21">
        <f>VLOOKUP($BM$26,'정비비(입고)'!$C$25:$M$31,$CR$39,0)</f>
        <v>45404</v>
      </c>
      <c r="FP21">
        <f>VLOOKUP($BM$26,'정비비(입고)'!$C$25:$M$31,$CR$39,0)</f>
        <v>45404</v>
      </c>
      <c r="FQ21">
        <f>VLOOKUP($BM$26,'정비비(실속형)'!$B$4:$AAC$14,FO18,0)</f>
        <v>15135</v>
      </c>
      <c r="FR21">
        <f>VLOOKUP($BA$26,'정비비(실속형)'!$M$4:$V$14,$CR$39,0)</f>
        <v>18124</v>
      </c>
      <c r="FS21">
        <f>VLOOKUP($BA$26,'정비비(실속형)'!$W$4:$AF$14,$CR$39,0)</f>
        <v>17257.066666666666</v>
      </c>
      <c r="FU21" t="str">
        <v>년 5천km</v>
      </c>
      <c r="FV21" t="e">
        <f>VLOOKUP($BY$26,'정비비(입고)'!#REF!,$CR$39,0)</f>
        <v>#REF!</v>
      </c>
      <c r="FW21" t="e">
        <f>VLOOKUP($BY$26,'정비비(입고)'!#REF!,$CR$39,0)</f>
        <v>#REF!</v>
      </c>
      <c r="FX21">
        <f>VLOOKUP($BY$26,'정비비(실속형)'!$B$4:$AAC$14,FV18,0)</f>
        <v>15135</v>
      </c>
      <c r="FY21">
        <f>VLOOKUP($BY$26,'정비비(실속형)'!$M$4:$V$14,$CR$39,0)</f>
        <v>17768.333333333336</v>
      </c>
      <c r="FZ21">
        <f>VLOOKUP($BY$26,'정비비(실속형)'!$W$4:$AF$14,$CR$39,0)</f>
        <v>16901.4</v>
      </c>
    </row>
    <row r="22">
      <c r="B22" t="str">
        <v>외장/내장</v>
      </c>
      <c r="F22">
        <f>IF(BP8="Y",BK13,AY13)</f>
        <v>0</v>
      </c>
      <c r="L22">
        <f>IF(BP8="Y",BP13,BD13)</f>
        <v>0</v>
      </c>
      <c r="O22">
        <f>IF(BP8="Y",BP14,BD14)</f>
        <v>1598</v>
      </c>
      <c r="R22" t="str">
        <v>블랙박스</v>
      </c>
      <c r="W22" t="str">
        <f>BA43</f>
        <v>없음</v>
      </c>
      <c r="AB22" t="str">
        <v>썬팅(측후/전면)</v>
      </c>
      <c r="AG22" t="str">
        <f>BE41</f>
        <v>없음</v>
      </c>
      <c r="AK22">
        <f>BM41</f>
        <v>0.15</v>
      </c>
      <c r="AM22" t="str">
        <f>BU41</f>
        <v>없음</v>
      </c>
      <c r="AQ22">
        <f>CB41</f>
        <v>0.35</v>
      </c>
      <c r="CN22" t="str">
        <v>기타비용</v>
      </c>
      <c r="CR22">
        <f>BY44</f>
        <v>0</v>
      </c>
      <c r="DD22" t="str">
        <v>기타비용</v>
      </c>
      <c r="DH22">
        <f>CR22</f>
        <v>0</v>
      </c>
      <c r="DT22" t="str">
        <v>기타비용</v>
      </c>
      <c r="DX22">
        <f>CR22</f>
        <v>0</v>
      </c>
      <c r="EQ22" t="str">
        <v>년 1만km</v>
      </c>
      <c r="ER22">
        <v>0.08</v>
      </c>
      <c r="EZ22" t="str">
        <v>없음</v>
      </c>
      <c r="FB22" t="str">
        <v>3천</v>
      </c>
      <c r="FC22" t="str">
        <v>1억</v>
      </c>
      <c r="FG22" t="str">
        <v>년 1만km</v>
      </c>
      <c r="FH22">
        <f>FI22+7500</f>
        <v>43416</v>
      </c>
      <c r="FI22">
        <f>VLOOKUP($BA$26,'정비비(입고)'!$C$11:$M$17,$FH$18,0)</f>
        <v>35916</v>
      </c>
      <c r="FJ22">
        <f>VLOOKUP($BA$26,'정비비(실속형)'!$B$15:$L$21,$FH$18,0)</f>
        <v>18667</v>
      </c>
      <c r="FK22">
        <f>VLOOKUP($BA$26,'정비비(실속형)'!$M$15:$UC$21,$CR$39,0)</f>
        <v>18879.166666666668</v>
      </c>
      <c r="FL22">
        <f>VLOOKUP($BA$26,'정비비(실속형)'!$W$15:$AF$21,$CR$39,0)</f>
        <v>17976.11111111111</v>
      </c>
      <c r="FN22" t="str">
        <v>년 1만km</v>
      </c>
      <c r="FO22">
        <f>FP22+7500</f>
        <v>40977</v>
      </c>
      <c r="FP22">
        <f>VLOOKUP($BM$26,'정비비(입고)'!$C$11:$M$17,FO18,0)</f>
        <v>33477</v>
      </c>
      <c r="FQ22">
        <f>VLOOKUP($BM$26,'정비비(실속형)'!$B$15:$L$21,FO18,0)</f>
        <v>18655</v>
      </c>
      <c r="FR22">
        <f>VLOOKUP($BA$26,'정비비(실속형)'!$M$15:$UC$21,$CR$39,0)</f>
        <v>18879.166666666668</v>
      </c>
      <c r="FS22">
        <f>VLOOKUP($BA$26,'정비비(실속형)'!$W$15:$AF$21,$CR$39,0)</f>
        <v>17976.11111111111</v>
      </c>
      <c r="FU22" t="str">
        <v>년 1만km</v>
      </c>
      <c r="FV22">
        <f>FW22+7500</f>
        <v>40977</v>
      </c>
      <c r="FW22">
        <f>VLOOKUP($BY$26,'정비비(입고)'!$C$11:$M$17,FV18,0)</f>
        <v>33477</v>
      </c>
      <c r="FX22">
        <f>VLOOKUP($BY$26,'정비비(실속형)'!$B$15:$L$21,FV18,0)</f>
        <v>18655</v>
      </c>
      <c r="FY22">
        <f>VLOOKUP($BY$26,'정비비(실속형)'!$M$15:$UC$21,$CR$39,0)</f>
        <v>18508.68055555556</v>
      </c>
      <c r="FZ22">
        <f>VLOOKUP($BY$26,'정비비(실속형)'!$W$15:$AF$21,$CR$39,0)</f>
        <v>17605.625</v>
      </c>
    </row>
    <row r="23">
      <c r="CN23" t="str">
        <v>탁송비용</v>
      </c>
      <c r="CR23">
        <f>IF(BA42="K Car(외주) 탁송",CX23,IF(BA42="제조사+K Car(외주) 탁송",CX24,0))</f>
        <v>215950</v>
      </c>
      <c r="CX23">
        <f>VLOOKUP(BA10,국산_DB!$B$4:$ZZ$1511,VLOOKUP(BM42,$EZ$40:$FA$51,2,0),0)</f>
        <v>215950</v>
      </c>
      <c r="DD23" t="str">
        <v>탁송비용</v>
      </c>
      <c r="DH23">
        <f>IF(BA42="K Car(외주) 탁송",IF(BP8="Y",VLOOKUP(BM10,국산_DB!$B$4:$ZZ$1511,VLOOKUP(BM42,$EZ$40:$FA$51,2,0),0),CR23),IF(BA42="제조사+K Car(외주) 탁송",DN23,0))</f>
        <v>215950</v>
      </c>
      <c r="DN23">
        <f>CX24</f>
        <v>215950</v>
      </c>
      <c r="DT23" t="str">
        <v>탁송비용</v>
      </c>
      <c r="DX23">
        <f>IF(BA42="K Car(외주) 탁송",IF(CB8="Y",VLOOKUP(BY10,국산_DB!$B$4:$ZZ$1511,VLOOKUP(BM42,$EZ$40:$FA$51,2,0),0),CR23),IF(BA42="제조사+K Car(외주) 탁송",ED23,0))</f>
        <v>215950</v>
      </c>
      <c r="ED23">
        <f>DN23</f>
        <v>215950</v>
      </c>
      <c r="EQ23" t="str">
        <v>년 1.5만km</v>
      </c>
      <c r="ER23">
        <v>0.06</v>
      </c>
      <c r="EZ23" t="str">
        <v>현대</v>
      </c>
      <c r="FB23" t="str">
        <v>5천</v>
      </c>
      <c r="FC23" t="str">
        <v>2억</v>
      </c>
      <c r="FG23" t="str">
        <v>년 1.5만km</v>
      </c>
      <c r="FH23">
        <f>FI23+7500</f>
        <v>45486</v>
      </c>
      <c r="FI23">
        <f>VLOOKUP($BA$26,'정비비(입고)'!$C$18:$M$24,$FH$18,0)</f>
        <v>37986</v>
      </c>
      <c r="FJ23">
        <f>VLOOKUP($BA$26,'정비비(실속형)'!$B$22:$L$28,$FH$18,0)</f>
        <v>19404</v>
      </c>
      <c r="FK23">
        <f>VLOOKUP($BA$26,'정비비(실속형)'!$M$22:$V$28,$CR$39,0)</f>
        <v>19700</v>
      </c>
      <c r="FL23">
        <f>VLOOKUP($BA$26,'정비비(실속형)'!$W$22:$AF$28,$CR$39,0)</f>
        <v>18757.68115942029</v>
      </c>
      <c r="FN23" t="str">
        <v>년 1.5만km</v>
      </c>
      <c r="FO23">
        <f>FP23+7500</f>
        <v>42973</v>
      </c>
      <c r="FP23">
        <f>VLOOKUP($BM$26,'정비비(입고)'!$C$18:$M$24,FO18,0)</f>
        <v>35473</v>
      </c>
      <c r="FQ23">
        <f>VLOOKUP($BM$26,'정비비(실속형)'!$B$22:$L$28,FO18,0)</f>
        <v>19400</v>
      </c>
      <c r="FR23">
        <f>VLOOKUP($BA$26,'정비비(실속형)'!$M$22:$V$28,$CR$39,0)</f>
        <v>19700</v>
      </c>
      <c r="FS23">
        <f>VLOOKUP($BA$26,'정비비(실속형)'!$W$22:$AF$28,$CR$39,0)</f>
        <v>18757.68115942029</v>
      </c>
      <c r="FU23" t="str">
        <v>년 1.5만km</v>
      </c>
      <c r="FV23">
        <f>FW23+7500</f>
        <v>42973</v>
      </c>
      <c r="FW23">
        <f>VLOOKUP($BY$26,'정비비(입고)'!$C$18:$M$24,FV18,0)</f>
        <v>35473</v>
      </c>
      <c r="FX23">
        <f>VLOOKUP($BY$26,'정비비(실속형)'!$B$22:$L$28,FV18,0)</f>
        <v>19400</v>
      </c>
      <c r="FY23">
        <f>VLOOKUP($BY$26,'정비비(실속형)'!$M$22:$V$28,$CR$39,0)</f>
        <v>19313.40579710145</v>
      </c>
      <c r="FZ23">
        <f>VLOOKUP($BY$26,'정비비(실속형)'!$W$22:$AF$28,$CR$39,0)</f>
        <v>18371.08695652174</v>
      </c>
    </row>
    <row r="24">
      <c r="B24" t="str">
        <f>IF(CB8="Y",BY10,BA10)</f>
        <v>아반떼 1.6 가솔린</v>
      </c>
      <c r="L24">
        <f>IF(CB8="Y",BY17,BA17)</f>
        <v>20610000</v>
      </c>
      <c r="R24">
        <f>BY26</f>
        <v>48</v>
      </c>
      <c r="W24" t="str">
        <f>VLOOKUP(BY28,$EQ$32:$ES$36,3,0)</f>
        <v>실속형</v>
      </c>
      <c r="AB24">
        <f>CA29+CA30</f>
        <v>0</v>
      </c>
      <c r="AG24">
        <f>CA36</f>
        <v>11747700.000000002</v>
      </c>
      <c r="AL24">
        <f>ROUNDUP(DW51*1.1,-2)</f>
        <v>410500</v>
      </c>
      <c r="CN24" t="str">
        <v>등록대행</v>
      </c>
      <c r="CR24">
        <v>42000</v>
      </c>
      <c r="CX24">
        <f>VLOOKUP(BM42,탁송료!$B$20:$C$31,2,0)</f>
        <v>215950</v>
      </c>
      <c r="DD24" t="str">
        <v>등록대행</v>
      </c>
      <c r="DH24">
        <v>42000</v>
      </c>
      <c r="DT24" t="str">
        <v>등록대행</v>
      </c>
      <c r="DX24">
        <v>42000</v>
      </c>
      <c r="EQ24" t="str">
        <v>년 2만km</v>
      </c>
      <c r="ER24">
        <v>0.04</v>
      </c>
      <c r="EZ24" t="str">
        <v>기아</v>
      </c>
      <c r="FB24" t="str">
        <v>1억</v>
      </c>
      <c r="FG24" t="str">
        <v>년 2만km</v>
      </c>
      <c r="FH24">
        <f>FI24+7500</f>
        <v>55875</v>
      </c>
      <c r="FI24">
        <f>VLOOKUP($BA$26,'정비비(입고)'!$C$25:$M$31,$FH$18,0)</f>
        <v>48375</v>
      </c>
      <c r="FJ24">
        <f>VLOOKUP($BA$26,'정비비(실속형)'!$B$29:$L$35,$FH$18,0)</f>
        <v>20214</v>
      </c>
      <c r="FK24">
        <f>VLOOKUP($BA$26,'정비비(실속형)'!$M$29:$V$35,$CR$39,0)</f>
        <v>20595.454545454544</v>
      </c>
      <c r="FL24">
        <f>VLOOKUP($BA$26,'정비비(실속형)'!$W$29:$AF$35,$CR$39,0)</f>
        <v>19610.30303030303</v>
      </c>
      <c r="FN24" t="str">
        <v>년 2만km</v>
      </c>
      <c r="FO24">
        <f>FP24+7500</f>
        <v>52904</v>
      </c>
      <c r="FP24">
        <f>VLOOKUP($BM$26,'정비비(입고)'!$C$25:$M$31,FO18,0)</f>
        <v>45404</v>
      </c>
      <c r="FQ24">
        <f>VLOOKUP($BM$26,'정비비(실속형)'!$B$29:$L$35,FO18,0)</f>
        <v>20220</v>
      </c>
      <c r="FR24">
        <f>VLOOKUP($BA$26,'정비비(실속형)'!$M$29:$V$35,$CR$39,0)</f>
        <v>20595.454545454544</v>
      </c>
      <c r="FS24">
        <f>VLOOKUP($BA$26,'정비비(실속형)'!$W$29:$AF$35,$CR$39,0)</f>
        <v>19610.30303030303</v>
      </c>
      <c r="FU24" t="str">
        <v>년 2만km</v>
      </c>
      <c r="FV24">
        <f>FW24+7500</f>
        <v>52904</v>
      </c>
      <c r="FW24">
        <f>VLOOKUP($BY$26,'정비비(입고)'!$C$25:$M$31,FV18,0)</f>
        <v>45404</v>
      </c>
      <c r="FX24">
        <f>VLOOKUP($BY$26,'정비비(실속형)'!$B$29:$L$35,FV18,0)</f>
        <v>20220</v>
      </c>
      <c r="FY24">
        <f>VLOOKUP($BY$26,'정비비(실속형)'!$M$29:$V$35,$CR$39,0)</f>
        <v>20191.28787878788</v>
      </c>
      <c r="FZ24">
        <f>VLOOKUP($BY$26,'정비비(실속형)'!$W$29:$AF$35,$CR$39,0)</f>
        <v>19206.13636363636</v>
      </c>
    </row>
    <row r="25">
      <c r="B25">
        <f>IF(CB8="Y",BY11,BA11)</f>
        <v>0</v>
      </c>
      <c r="I25" t="str">
        <f>IF(CB8="Y",BW14,AY14)</f>
        <v>가솔린</v>
      </c>
      <c r="L25">
        <f>IF(CB8="Y",BY16,BA16)</f>
        <v>0</v>
      </c>
      <c r="R25" t="str">
        <f>BY27</f>
        <v>년 2만km</v>
      </c>
      <c r="AB25">
        <f>CA33+CA34</f>
        <v>0</v>
      </c>
      <c r="BM25" t="str">
        <v>선택</v>
      </c>
      <c r="BP25" t="str">
        <v>Y</v>
      </c>
      <c r="BY25" t="str">
        <v>선택</v>
      </c>
      <c r="CB25" t="str">
        <v>Y</v>
      </c>
      <c r="CN25" t="str">
        <v>취득세액</v>
      </c>
      <c r="CR25">
        <f>IF(CX25&lt;0,0,CX25)</f>
        <v>679083.3700384124</v>
      </c>
      <c r="CX25">
        <f>IF(CP39="HEV",CR14*4%,CR14*4%)</f>
        <v>679083.3700384124</v>
      </c>
      <c r="DD25" t="str">
        <v>취득세액</v>
      </c>
      <c r="DH25">
        <f>IF(DN25&lt;0,0,DN25)</f>
        <v>679083.3700384124</v>
      </c>
      <c r="DN25">
        <f>IF(DF39="HEV",DH14*4%,DH14*4%)</f>
        <v>679083.3700384124</v>
      </c>
      <c r="DT25" t="str">
        <v>취득세액</v>
      </c>
      <c r="DX25">
        <f>IF(ED25&lt;0,0,ED25)</f>
        <v>679083.3700384124</v>
      </c>
      <c r="ED25">
        <f>IF(DV39="HEV",DX14*4%,DX14*4%)</f>
        <v>679083.3700384124</v>
      </c>
      <c r="EQ25" t="str">
        <v>년 2.5만km</v>
      </c>
      <c r="ER25">
        <v>0.02</v>
      </c>
      <c r="EZ25" t="str">
        <v>르노</v>
      </c>
      <c r="FG25" t="str">
        <v>년 2.5만km</v>
      </c>
      <c r="FH25">
        <f>FI25+7500</f>
        <v>62265</v>
      </c>
      <c r="FI25">
        <f>VLOOKUP($BA$26,'정비비(입고)'!$C$32:$M$38,$FH$18,0)</f>
        <v>54765</v>
      </c>
      <c r="FJ25">
        <f>VLOOKUP($BA$26,'정비비(실속형)'!$B$36:$L$42,$FH$18,0)</f>
        <v>20214</v>
      </c>
      <c r="FK25">
        <f>VLOOKUP($BA$26,'정비비(실속형)'!$M$36:$V$42,$CR$39,0)</f>
        <v>21576.190476190477</v>
      </c>
      <c r="FL25">
        <f>VLOOKUP($BA$26,'정비비(실속형)'!$W$36:$AF$42,$CR$39,0)</f>
        <v>20544.126984126982</v>
      </c>
      <c r="FN25" t="str">
        <v>년 2.5만km</v>
      </c>
      <c r="FO25">
        <f>FP25+7500</f>
        <v>55346</v>
      </c>
      <c r="FP25">
        <f>VLOOKUP($BM$26,'정비비(입고)'!$C$32:$M$38,FO18,0)</f>
        <v>47846</v>
      </c>
      <c r="FQ25">
        <f>VLOOKUP($BM$26,'정비비(실속형)'!$B$36:$L$42,FO18,0)</f>
        <v>20220</v>
      </c>
      <c r="FR25">
        <f>VLOOKUP($BA$26,'정비비(실속형)'!$M$36:$V$42,$CR$39,0)</f>
        <v>21576.190476190477</v>
      </c>
      <c r="FS25">
        <f>VLOOKUP($BA$26,'정비비(실속형)'!$W$36:$AF$42,$CR$39,0)</f>
        <v>20544.126984126982</v>
      </c>
      <c r="FU25" t="str">
        <v>년 2.5만km</v>
      </c>
      <c r="FV25">
        <f>FW25+7500</f>
        <v>55346</v>
      </c>
      <c r="FW25">
        <f>VLOOKUP($BY$26,'정비비(입고)'!$C$31:$M$38,FV18,0)</f>
        <v>47846</v>
      </c>
      <c r="FX25">
        <f>VLOOKUP($BY$26,'정비비(실속형)'!$B$36:$L$42,FV18,0)</f>
        <v>20220</v>
      </c>
      <c r="FY25">
        <f>VLOOKUP($BY$26,'정비비(실속형)'!$M$36:$V$42,$CR$39,0)</f>
        <v>21152.777777777777</v>
      </c>
      <c r="FZ25">
        <f>VLOOKUP($BY$26,'정비비(실속형)'!$W$36:$AF$42,$CR$39,0)</f>
        <v>20120.714285714286</v>
      </c>
    </row>
    <row r="26">
      <c r="B26" t="str">
        <v xml:space="preserve"> 옵션 내역</v>
      </c>
      <c r="L26">
        <f>IF(CB8="Y",BY12,BA12)</f>
        <v>0</v>
      </c>
      <c r="AW26" t="str">
        <v>계약기간</v>
      </c>
      <c r="BA26">
        <v>36</v>
      </c>
      <c r="BI26" t="str">
        <v>계약기간</v>
      </c>
      <c r="BM26">
        <v>48</v>
      </c>
      <c r="BU26" t="str">
        <v>계약기간</v>
      </c>
      <c r="BY26">
        <v>48</v>
      </c>
      <c r="CN26" t="str">
        <v>개별소비세</v>
      </c>
      <c r="CR26">
        <f>IF(CN39="완전",0,IF(CX26&lt;0,0,IF(CX28&gt;1300000,CX27-1300000,CX26)))</f>
        <v>772457.3334186941</v>
      </c>
      <c r="CX26">
        <f>IF(CP39="HEV",CR14*BA5*130%-1300000,CR14*BA5*130%)</f>
        <v>772457.3334186941</v>
      </c>
      <c r="DD26" t="str">
        <v>개별소비세</v>
      </c>
      <c r="DH26">
        <f>IF(DD39="완전",0,IF(DN26&lt;0,0,IF(DN28&gt;1300000,DN27-1300000,DN26)))</f>
        <v>772457.3334186941</v>
      </c>
      <c r="DN26">
        <f>IF(BP8="Y",IF(DF39="HEV",DH14*(BM5*130%)-1300000,DH14*BM5*130%),DO26)</f>
        <v>772457.3334186941</v>
      </c>
      <c r="DT26" t="str">
        <v>개별소비세</v>
      </c>
      <c r="DX26">
        <f>IF(DT39="완전",0,IF(ED26&lt;0,0,IF(ED28&gt;1300000,ED27-1300000,ED26)))</f>
        <v>772457.3334186941</v>
      </c>
      <c r="ED26">
        <f>IF(CB8="Y",IF(DV39="HEV",DX14*(BY5*130%)-1300000,DX14*BY5*130%),EE26)</f>
        <v>772457.3334186941</v>
      </c>
      <c r="EQ26" t="str">
        <v>년 3만km</v>
      </c>
      <c r="ER26">
        <v>0</v>
      </c>
      <c r="EZ26" t="str">
        <v>GM</v>
      </c>
      <c r="FG26" t="str">
        <v>년 3만km</v>
      </c>
      <c r="FH26">
        <f>FI26+7500</f>
        <v>74035</v>
      </c>
      <c r="FI26">
        <f>VLOOKUP($BA$26,'정비비(입고)'!$C$39:$M$45,$FH$18,0)</f>
        <v>66535</v>
      </c>
      <c r="FJ26">
        <f>VLOOKUP($BA$26,'정비비(실속형)'!$B$43:$L$49,$FH$18,0)</f>
        <v>21915</v>
      </c>
      <c r="FK26">
        <f>VLOOKUP($BA$26,'정비비(실속형)'!$M$43:$V$49,$CR$39,0)</f>
        <v>22655</v>
      </c>
      <c r="FL26">
        <f>VLOOKUP($BA$26,'정비비(실속형)'!$W$43:$AF$49,$CR$39,0)</f>
        <v>21571.333333333332</v>
      </c>
      <c r="FN26" t="str">
        <v>년 3만km</v>
      </c>
      <c r="FO26">
        <f>FP26+7500</f>
        <v>70941</v>
      </c>
      <c r="FP26">
        <f>VLOOKUP($BM$26,'정비비(입고)'!$C$39:$M$45,FO18,0)</f>
        <v>63441</v>
      </c>
      <c r="FQ26">
        <f>VLOOKUP($BM$26,'정비비(실속형)'!$B$43:$L$49,FO18,0)</f>
        <v>21942</v>
      </c>
      <c r="FR26">
        <f>VLOOKUP($BA$26,'정비비(실속형)'!$M$43:$V$49,$CR$39,0)</f>
        <v>22655</v>
      </c>
      <c r="FS26">
        <f>VLOOKUP($BA$26,'정비비(실속형)'!$W$43:$AF$49,$CR$39,0)</f>
        <v>21571.333333333332</v>
      </c>
      <c r="FU26" t="str">
        <v>년 3만km</v>
      </c>
      <c r="FV26">
        <f>FW26+7500</f>
        <v>70941</v>
      </c>
      <c r="FW26">
        <f>VLOOKUP($BY$26,'정비비(입고)'!$C$39:$M$45,FV18,0)</f>
        <v>63441</v>
      </c>
      <c r="FX26">
        <f>VLOOKUP($BY$26,'정비비(실속형)'!$B$43:$L$49,FV18,0)</f>
        <v>21942</v>
      </c>
      <c r="FY26">
        <f>VLOOKUP($BY$26,'정비비(실속형)'!$M$43:$V$49,$CR$39,0)</f>
        <v>22210.416666666668</v>
      </c>
      <c r="FZ26">
        <f>VLOOKUP($BY$26,'정비비(실속형)'!$W$43:$AF$49,$CR$39,0)</f>
        <v>21126.75</v>
      </c>
    </row>
    <row r="27">
      <c r="B27" t="str">
        <v>외장/내장</v>
      </c>
      <c r="F27">
        <f>IF(CB8="Y",BW13,AY13)</f>
        <v>0</v>
      </c>
      <c r="L27">
        <f>IF(CB8="Y",CB13,BD13)</f>
        <v>0</v>
      </c>
      <c r="O27">
        <f>IF(CB8="Y",CB14,BD14)</f>
        <v>1598</v>
      </c>
      <c r="R27" t="str">
        <v>블랙박스</v>
      </c>
      <c r="W27" t="str">
        <f>BA43</f>
        <v>없음</v>
      </c>
      <c r="AB27" t="str">
        <v>썬팅(측후/전면)</v>
      </c>
      <c r="AG27" t="str">
        <f>BE41</f>
        <v>없음</v>
      </c>
      <c r="AK27">
        <f>BM41</f>
        <v>0.15</v>
      </c>
      <c r="AM27" t="str">
        <f>BU41</f>
        <v>없음</v>
      </c>
      <c r="AQ27">
        <f>CB41</f>
        <v>0.35</v>
      </c>
      <c r="AW27" t="str">
        <v>약정 주행거리</v>
      </c>
      <c r="BA27" t="str">
        <v>무제한</v>
      </c>
      <c r="BI27" t="str">
        <v>약정 주행거리</v>
      </c>
      <c r="BM27" t="str">
        <v>년 2만km</v>
      </c>
      <c r="BU27" t="str">
        <v>약정 주행거리</v>
      </c>
      <c r="BY27" t="str">
        <v>년 2만km</v>
      </c>
      <c r="CN27" t="str">
        <v>추가비용</v>
      </c>
      <c r="CR27">
        <f>(CR28+CR29+CR30+CR31+CR32+CR33)/1.1</f>
        <v>0</v>
      </c>
      <c r="CX27">
        <f>IF(CP39="HEV",CR14*BA6*130%-1300000,CR14*BA6*130%)</f>
        <v>1103510.4763124203</v>
      </c>
      <c r="DD27" t="str">
        <v>추가비용</v>
      </c>
      <c r="DH27">
        <f>(DH28+DH29+DH30+DH31+DH32+DH33)/1.1</f>
        <v>0</v>
      </c>
      <c r="DN27">
        <f>IF(CP39="HEV",DH14*BA6*130%-1300000,DH14*BA6*130%)</f>
        <v>1103510.4763124203</v>
      </c>
      <c r="DT27" t="str">
        <v>추가비용</v>
      </c>
      <c r="DX27">
        <f>(DX28+DX29+DX30+DX31+DX32+DX33)/1.1</f>
        <v>0</v>
      </c>
      <c r="ED27">
        <f>IF(CP39="HEV",DX14*BA6*130%-1300000,DX14*BA6*130%)</f>
        <v>1103510.4763124203</v>
      </c>
      <c r="EQ27" t="str">
        <v>년 3.5만km</v>
      </c>
      <c r="ER27">
        <v>0</v>
      </c>
      <c r="EZ27" t="str">
        <v>쌍용</v>
      </c>
      <c r="FG27" t="str">
        <v>년 3.5만km</v>
      </c>
      <c r="FH27">
        <f>FI27+7500</f>
        <v>86427</v>
      </c>
      <c r="FI27">
        <f>VLOOKUP($BA$26,'정비비(입고)'!$C$46:$M$52,$FH$18,0)</f>
        <v>78927</v>
      </c>
      <c r="FJ27">
        <f>VLOOKUP($BA$26,'정비비(실속형)'!$B$50:$L$56,$FH$18,0)</f>
        <v>23787</v>
      </c>
      <c r="FK27">
        <f>VLOOKUP($BA$26,'정비비(실속형)'!$M$50:$V$56,$CR$39,0)</f>
        <v>23787.75</v>
      </c>
      <c r="FL27">
        <f>VLOOKUP($BA$26,'정비비(실속형)'!$W$50:$AF$56,$CR$39,0)</f>
        <v>22649.9</v>
      </c>
      <c r="FN27" t="str">
        <v>년 3.5만km</v>
      </c>
      <c r="FO27">
        <f>FP27+7500</f>
        <v>86427</v>
      </c>
      <c r="FP27">
        <f>VLOOKUP($BA$26,'정비비(입고)'!$C$46:$M$52,FO18,0)</f>
        <v>78927</v>
      </c>
      <c r="FQ27">
        <f>VLOOKUP($BA$26,'정비비(실속형)'!$B$50:$L$56,FO18,0)</f>
        <v>23787</v>
      </c>
      <c r="FR27">
        <f>VLOOKUP($BA$26,'정비비(실속형)'!$M$50:$V$56,$CR$39,0)</f>
        <v>23787.75</v>
      </c>
      <c r="FS27">
        <f>VLOOKUP($BA$26,'정비비(실속형)'!$W$50:$AF$56,$CR$39,0)</f>
        <v>22649.9</v>
      </c>
      <c r="FU27" t="str">
        <v>년 3.5만km</v>
      </c>
      <c r="FV27">
        <f>FW27+7500</f>
        <v>86181</v>
      </c>
      <c r="FW27">
        <f>VLOOKUP($BY$26,'정비비(입고)'!$C$46:$M$52,FV18,0)</f>
        <v>78681</v>
      </c>
      <c r="FX27">
        <f>VLOOKUP($BY$26,'정비비(실속형)'!$B$50:$L$56,FV18,0)</f>
        <v>23836</v>
      </c>
      <c r="FY27">
        <f>VLOOKUP($BY$26,'정비비(실속형)'!$M$50:$V$56,$CR$39,0)</f>
        <v>23320.937500000004</v>
      </c>
      <c r="FZ27">
        <f>VLOOKUP($BY$26,'정비비(실속형)'!$W$50:$AF$56,$CR$39,0)</f>
        <v>22183.0875</v>
      </c>
    </row>
    <row r="28">
      <c r="AW28" t="str">
        <v>정비상품</v>
      </c>
      <c r="BA28" t="str">
        <v>실속형(정비제외)</v>
      </c>
      <c r="BI28" t="str">
        <v>정비상품</v>
      </c>
      <c r="BM28" t="str">
        <v>실속형(정비제외)</v>
      </c>
      <c r="BU28" t="str">
        <v>정비상품</v>
      </c>
      <c r="BY28" t="str">
        <v>실속형(정비제외)</v>
      </c>
      <c r="CN28" t="str">
        <v>등록수수료</v>
      </c>
      <c r="CX28">
        <f>CX27-CX26</f>
        <v>331053.14289372624</v>
      </c>
      <c r="DD28" t="str">
        <v>등록수수료</v>
      </c>
      <c r="DN28">
        <f>DN27-DN26</f>
        <v>331053.14289372624</v>
      </c>
      <c r="DT28" t="str">
        <v>등록수수료</v>
      </c>
      <c r="ED28">
        <f>ED27-ED26</f>
        <v>331053.14289372624</v>
      </c>
      <c r="EQ28" t="str">
        <v>년 4만km</v>
      </c>
      <c r="ER28">
        <v>-0.02</v>
      </c>
      <c r="FG28" t="str">
        <v>년 4만km</v>
      </c>
      <c r="FH28">
        <f>VLOOKUP($BA$26,'정비비(입고)'!$C$32:$L$38,$CR$39,0)</f>
        <v>54765</v>
      </c>
      <c r="FI28">
        <f>FH28*80%</f>
        <v>43812</v>
      </c>
      <c r="FJ28">
        <f>VLOOKUP($BA$26,'정비비(실속형)'!$B$57:$AAC$63,$CR$39,0)</f>
        <v>29963</v>
      </c>
      <c r="FK28">
        <f>VLOOKUP($BA$26,'정비비(실속형)'!$M$57:$V$63,$CR$39,0)</f>
        <v>26166.525</v>
      </c>
      <c r="FL28">
        <f>VLOOKUP($BA$26,'정비비(실속형)'!$W$57:$AF$63,$CR$39,0)</f>
        <v>24914.890000000003</v>
      </c>
      <c r="FN28" t="str">
        <v>년 4만km</v>
      </c>
      <c r="FO28">
        <f>VLOOKUP($BA$26,'정비비(입고)'!$C$32:$L$38,$CR$39,0)</f>
        <v>54765</v>
      </c>
      <c r="FP28">
        <f>FO28*80%</f>
        <v>43812</v>
      </c>
      <c r="FQ28">
        <f>VLOOKUP($BA$26,'정비비(실속형)'!$B$57:$AAC$63,FO18,0)</f>
        <v>29963</v>
      </c>
      <c r="FR28">
        <f>VLOOKUP($BA$26,'정비비(실속형)'!$M$57:$V$63,$CR$39,0)</f>
        <v>26166.525</v>
      </c>
      <c r="FS28">
        <f>VLOOKUP($BA$26,'정비비(실속형)'!$W$57:$AF$63,$CR$39,0)</f>
        <v>24914.890000000003</v>
      </c>
      <c r="FU28" t="str">
        <v>년 4만km</v>
      </c>
      <c r="FV28">
        <f>VLOOKUP($BY$26,'정비비(입고)'!$C$32:$L$38,$CR$39,0)</f>
        <v>47846</v>
      </c>
      <c r="FW28">
        <f>FV28*80%</f>
        <v>38276.8</v>
      </c>
      <c r="FX28">
        <f>VLOOKUP($BY$26,'정비비(실속형)'!$B$57:$AAC$63,FV18,0)</f>
        <v>30087</v>
      </c>
      <c r="FY28">
        <f>VLOOKUP($BY$26,'정비비(실속형)'!$M$57:$V$63,$CR$39,0)</f>
        <v>25653.031250000007</v>
      </c>
      <c r="FZ28">
        <f>VLOOKUP($BY$26,'정비비(실속형)'!$W$57:$AF$63,$CR$39,0)</f>
        <v>24401.396250000005</v>
      </c>
    </row>
    <row r="29">
      <c r="AW29" t="str">
        <v>보증금</v>
      </c>
      <c r="BA29">
        <v>0</v>
      </c>
      <c r="BC29">
        <f>BA29*BA17</f>
        <v>0</v>
      </c>
      <c r="BI29" t="str">
        <v>보증금</v>
      </c>
      <c r="BM29">
        <v>0</v>
      </c>
      <c r="BO29">
        <f>BM29*BM17</f>
        <v>0</v>
      </c>
      <c r="BU29" t="str">
        <v>보증금</v>
      </c>
      <c r="BY29">
        <v>0</v>
      </c>
      <c r="CA29">
        <f>BY29*BY17</f>
        <v>0</v>
      </c>
      <c r="CN29" t="str">
        <v>증지/번호판대</v>
      </c>
      <c r="DD29" t="str">
        <v>증지/번호판대</v>
      </c>
      <c r="DT29" t="str">
        <v>증지/번호판대</v>
      </c>
      <c r="EQ29" t="str">
        <v>무제한</v>
      </c>
      <c r="ER29">
        <v>-0.02</v>
      </c>
      <c r="FG29" t="str">
        <v>무제한</v>
      </c>
      <c r="FH29">
        <f>FI29+7500</f>
        <v>94765</v>
      </c>
      <c r="FI29">
        <f>VLOOKUP($BA$26,'정비비(입고)'!$C$53:$M$59,$FH$18,0)</f>
        <v>87265</v>
      </c>
      <c r="FJ29">
        <f>VLOOKUP($BA$26,'정비비(실속형)'!$B$57:$L$63,$FH$18,0)</f>
        <v>29963</v>
      </c>
      <c r="FK29" t="e">
        <f>VLOOKUP($BA$26,'정비비(실속형)'!#REF!,$CR$39,0)</f>
        <v>#REF!</v>
      </c>
      <c r="FL29" t="e">
        <f>VLOOKUP($BA$26,'정비비(실속형)'!#REF!,$CR$39,0)</f>
        <v>#REF!</v>
      </c>
      <c r="FN29" t="str">
        <v>무제한</v>
      </c>
      <c r="FO29">
        <f>FP29+7500</f>
        <v>89858</v>
      </c>
      <c r="FP29">
        <f>VLOOKUP($BM$26,'정비비(입고)'!$C$53:$M$59,FO18,0)</f>
        <v>82358</v>
      </c>
      <c r="FQ29">
        <f>VLOOKUP($BA$26,'정비비(실속형)'!$B$57:$L$63,FO18,0)</f>
        <v>29963</v>
      </c>
      <c r="FR29" t="e">
        <f>VLOOKUP($BA$26,'정비비(실속형)'!#REF!,$CR$39,0)</f>
        <v>#REF!</v>
      </c>
      <c r="FS29" t="e">
        <f>VLOOKUP($BA$26,'정비비(실속형)'!#REF!,$CR$39,0)</f>
        <v>#REF!</v>
      </c>
      <c r="FU29" t="str">
        <v>무제한</v>
      </c>
      <c r="FV29">
        <f>FW29+7500</f>
        <v>89858</v>
      </c>
      <c r="FW29">
        <f>VLOOKUP($BY$26,'정비비(입고)'!$C$53:$M$59,FV18,0)</f>
        <v>82358</v>
      </c>
      <c r="FX29">
        <f>VLOOKUP($BY$26,'정비비(실속형)'!$B$57:$L$63,FV18,0)</f>
        <v>30087</v>
      </c>
      <c r="FY29" t="e">
        <f>VLOOKUP($BY$26,'정비비(실속형)'!#REF!,$CR$39,0)</f>
        <v>#REF!</v>
      </c>
      <c r="FZ29" t="e">
        <f>VLOOKUP($BY$26,'정비비(실속형)'!#REF!,$CR$39,0)</f>
        <v>#REF!</v>
      </c>
    </row>
    <row r="30">
      <c r="B30" t="str">
        <v>▒ 보험가입 내역</v>
      </c>
      <c r="O30" t="str">
        <v>※ 사고처리 지원 콜센터  :  1855-0052</v>
      </c>
      <c r="AW30" t="str">
        <v>보증금(숫자입력)</v>
      </c>
      <c r="BA30">
        <v>0</v>
      </c>
      <c r="BI30" t="str">
        <v>보증금(숫자입력)</v>
      </c>
      <c r="BM30">
        <f>BO30/BM17</f>
        <v>0</v>
      </c>
      <c r="BO30">
        <v>0</v>
      </c>
      <c r="BU30" t="str">
        <v>보증금(숫자입력)</v>
      </c>
      <c r="BY30">
        <f>CA30/BY17</f>
        <v>0</v>
      </c>
      <c r="CA30">
        <v>0</v>
      </c>
      <c r="CN30" t="str">
        <v>세차비용</v>
      </c>
      <c r="DD30" t="str">
        <v>세차비용</v>
      </c>
      <c r="DT30" t="str">
        <v>세차비용</v>
      </c>
    </row>
    <row r="31">
      <c r="B31" t="str">
        <v>운전가능 연령</v>
      </c>
      <c r="J31" t="str">
        <v>대인 Ⅰ/Ⅱ</v>
      </c>
      <c r="P31" t="str">
        <v>대물</v>
      </c>
      <c r="U31" t="str">
        <f>BN48</f>
        <v>자손</v>
      </c>
      <c r="Z31" t="str">
        <v>사고면책금</v>
      </c>
      <c r="AE31" t="str">
        <v>임직원특약</v>
      </c>
      <c r="AJ31" t="str">
        <v>무보험자상해</v>
      </c>
      <c r="AO31" t="str">
        <v>긴급출동</v>
      </c>
      <c r="AW31" t="str">
        <v>보증보험증권</v>
      </c>
      <c r="BA31">
        <v>0</v>
      </c>
      <c r="BC31">
        <f>BA31*BA17</f>
        <v>0</v>
      </c>
      <c r="BI31" t="str">
        <v>보증보험증권</v>
      </c>
      <c r="BM31">
        <v>0</v>
      </c>
      <c r="BO31">
        <f>BM31*BM17</f>
        <v>0</v>
      </c>
      <c r="BU31" t="str">
        <v>보증보험증권</v>
      </c>
      <c r="BY31">
        <v>0</v>
      </c>
      <c r="CA31">
        <f>BY31*BY17</f>
        <v>0</v>
      </c>
      <c r="CN31" t="str">
        <v>보조판대</v>
      </c>
      <c r="DD31" t="str">
        <v>보조판대</v>
      </c>
      <c r="DT31" t="str">
        <v>보조판대</v>
      </c>
    </row>
    <row r="32">
      <c r="B32" t="str">
        <f>BA48</f>
        <v>만 26세 이상</v>
      </c>
      <c r="J32" t="str">
        <v>무한</v>
      </c>
      <c r="P32" t="str">
        <f>BK48</f>
        <v>1억</v>
      </c>
      <c r="U32" t="str">
        <f>BR48</f>
        <v>3천</v>
      </c>
      <c r="Z32" t="str">
        <f>CB48</f>
        <v>50만</v>
      </c>
      <c r="AE32" t="str">
        <f>BA49</f>
        <v>미가입</v>
      </c>
      <c r="AJ32" t="str">
        <v>2억</v>
      </c>
      <c r="AO32" t="str">
        <v>가입</v>
      </c>
      <c r="AW32" t="str">
        <v>증권(숫자입력)</v>
      </c>
      <c r="BA32">
        <f>BC32/BA17</f>
        <v>0</v>
      </c>
      <c r="BI32" t="str">
        <v>증권(숫자입력)</v>
      </c>
      <c r="BM32">
        <f>BO32/BM17</f>
        <v>0</v>
      </c>
      <c r="BO32">
        <v>0</v>
      </c>
      <c r="BU32" t="str">
        <v>증권(숫자입력)</v>
      </c>
      <c r="BY32">
        <f>CA32/BY17</f>
        <v>0</v>
      </c>
      <c r="CN32" t="str">
        <v>쌍용 책임보험료</v>
      </c>
      <c r="CR32">
        <f>IF(BA9="쌍용",5000,0)</f>
        <v>0</v>
      </c>
      <c r="DD32" t="str">
        <v>쌍용 책임보험료</v>
      </c>
      <c r="DH32">
        <f>IF(BM9="쌍용",5000,0)</f>
        <v>0</v>
      </c>
      <c r="DT32" t="str">
        <v>쌍용 책임보험료</v>
      </c>
      <c r="DX32">
        <f>IF(BY9="쌍용",5000,0)</f>
        <v>0</v>
      </c>
      <c r="EQ32" t="str">
        <v>표준형(순회정비)</v>
      </c>
      <c r="ER32">
        <v>1</v>
      </c>
      <c r="ES32" t="str">
        <v>표준형 1</v>
      </c>
      <c r="FG32" t="str">
        <v>표준형(순회정비)</v>
      </c>
      <c r="FH32">
        <v>2</v>
      </c>
    </row>
    <row r="33">
      <c r="B33" t="str">
        <v>※ 법인은 임직원 특약 가입 시 비용처리 가능. 단, 임직원 이외 운전 중 사고발생 시 보상 불가</v>
      </c>
      <c r="AW33" t="str">
        <v>선납금</v>
      </c>
      <c r="BA33">
        <v>0</v>
      </c>
      <c r="BC33">
        <f>BA33*BA17</f>
        <v>0</v>
      </c>
      <c r="BI33" t="str">
        <v>선납금</v>
      </c>
      <c r="BM33">
        <v>0</v>
      </c>
      <c r="BO33">
        <f>BM33*BM17</f>
        <v>0</v>
      </c>
      <c r="BU33" t="str">
        <v>선납금</v>
      </c>
      <c r="BY33">
        <v>0</v>
      </c>
      <c r="CA33">
        <f>BY33*BY17</f>
        <v>0</v>
      </c>
      <c r="CN33" t="str">
        <v>기타2</v>
      </c>
      <c r="DD33" t="str">
        <v>기타2</v>
      </c>
      <c r="DT33" t="str">
        <v>기타2</v>
      </c>
      <c r="EQ33" t="str">
        <v>표준형(입고정비)</v>
      </c>
      <c r="ER33">
        <v>2</v>
      </c>
      <c r="ES33" t="str">
        <v>표준형 2</v>
      </c>
      <c r="FG33" t="str">
        <v>표준형(입고정비)</v>
      </c>
      <c r="FH33">
        <v>3</v>
      </c>
    </row>
    <row r="34">
      <c r="AW34" t="str">
        <v>선납금(숫자입력)</v>
      </c>
      <c r="BA34">
        <f>BC34/BA17</f>
        <v>0</v>
      </c>
      <c r="BI34" t="str">
        <v>선납금(숫자입력)</v>
      </c>
      <c r="BM34">
        <f>BO34/BM17</f>
        <v>0</v>
      </c>
      <c r="BO34">
        <v>0</v>
      </c>
      <c r="BU34" t="str">
        <v>선납금(숫자입력)</v>
      </c>
      <c r="BY34">
        <f>CA34/BY17</f>
        <v>0</v>
      </c>
      <c r="CA34">
        <v>0</v>
      </c>
      <c r="CK34" t="str">
        <v>취득합계 (VAT 제외)</v>
      </c>
      <c r="CR34">
        <f>CR14+CR16+CR23/1.1+CR24+CR25+CR26+CR27</f>
        <v>18674215.863508325</v>
      </c>
      <c r="DA34" t="str">
        <v>취득합계 (VAT 제외)</v>
      </c>
      <c r="DH34">
        <f>DH14+DH16+DH23/1.1+DH24+DH25+DH26+DH27</f>
        <v>18674215.863508325</v>
      </c>
      <c r="DQ34" t="str">
        <v>취득합계 (VAT 제외)</v>
      </c>
      <c r="DX34">
        <f>DX14+DX16+DX23/1.1+DX24+DX25+DX26+DX27</f>
        <v>18674215.863508325</v>
      </c>
      <c r="EQ34" t="str">
        <v>실속형(정비제외)</v>
      </c>
      <c r="ER34">
        <v>3</v>
      </c>
      <c r="ES34" t="str">
        <v>실속형</v>
      </c>
      <c r="FG34" t="str">
        <v>실속형(정비제외)</v>
      </c>
      <c r="FH34">
        <v>4</v>
      </c>
    </row>
    <row r="35">
      <c r="B35" t="str">
        <v>▒ 정비상품 안내</v>
      </c>
      <c r="AW35" t="str">
        <v>선납렌트료</v>
      </c>
      <c r="BA35">
        <f>ROUNDDOWN((BC33+BC34)/BA26,-2)</f>
        <v>0</v>
      </c>
      <c r="BI35" t="str">
        <v>선납렌트료</v>
      </c>
      <c r="BM35">
        <f>ROUNDDOWN((BO33+BO34)/BM26,-2)</f>
        <v>0</v>
      </c>
      <c r="BU35" t="str">
        <v>선납렌트료</v>
      </c>
      <c r="BY35">
        <f>ROUNDDOWN((CA33+CA34)/BY26,-2)</f>
        <v>0</v>
      </c>
      <c r="EQ35" t="str">
        <v>점검형1(엔진오일)</v>
      </c>
      <c r="ER35">
        <v>4</v>
      </c>
      <c r="ES35" t="str">
        <v>점검형 1</v>
      </c>
      <c r="FG35" t="str">
        <v>점검형1(엔진오일)</v>
      </c>
      <c r="FH35">
        <v>5</v>
      </c>
    </row>
    <row r="36">
      <c r="B36" t="str">
        <v>정비 상품</v>
      </c>
      <c r="H36" t="str">
        <v>정비 방식</v>
      </c>
      <c r="R36" t="str">
        <v>정비주기</v>
      </c>
      <c r="W36" t="str">
        <v>소모품교환</v>
      </c>
      <c r="AC36" t="str">
        <v>사고처리</v>
      </c>
      <c r="AG36" t="str">
        <v>검사대행</v>
      </c>
      <c r="AK36" t="str">
        <v>사고대차</v>
      </c>
      <c r="AO36" t="str">
        <v>고장대차</v>
      </c>
      <c r="AW36" t="str">
        <v>만기인수금액</v>
      </c>
      <c r="BA36">
        <f>CL78+5%</f>
        <v>0.41</v>
      </c>
      <c r="BC36">
        <f>BA36*BA17</f>
        <v>8450100</v>
      </c>
      <c r="BI36" t="str">
        <v>만기인수금액</v>
      </c>
      <c r="BM36">
        <f>CL80+5%</f>
        <v>0.5700000000000001</v>
      </c>
      <c r="BO36">
        <f>IF(BP8="y",BM36*BM17,BM36*BA17)</f>
        <v>11747700.000000002</v>
      </c>
      <c r="BU36" t="str">
        <v>만기인수금액</v>
      </c>
      <c r="BY36">
        <f>CL82+5%</f>
        <v>0.5700000000000001</v>
      </c>
      <c r="CA36">
        <f>IF(CB8="y",BY36*BY17,BY36*BA17)</f>
        <v>11747700.000000002</v>
      </c>
      <c r="CN36" t="str">
        <v>세차비용</v>
      </c>
      <c r="CR36">
        <v>8000</v>
      </c>
      <c r="DD36" t="str">
        <v>세차비용</v>
      </c>
      <c r="DH36">
        <v>8000</v>
      </c>
      <c r="DT36" t="str">
        <v>세차비용</v>
      </c>
      <c r="DX36">
        <v>8000</v>
      </c>
      <c r="EQ36" t="str">
        <v>점검형2(사고대차)</v>
      </c>
      <c r="ER36">
        <v>5</v>
      </c>
      <c r="ES36" t="str">
        <v>점검형 2</v>
      </c>
      <c r="FG36" t="str">
        <v>점검형2(사고대차)</v>
      </c>
      <c r="FH36">
        <v>6</v>
      </c>
    </row>
    <row r="37">
      <c r="B37" t="str">
        <v>표준형 1</v>
      </c>
      <c r="H37" t="str">
        <v>순회정비 (정비사 방문)</v>
      </c>
      <c r="R37" t="str">
        <v>2개월 1회</v>
      </c>
      <c r="W37" t="str">
        <v>전 품목</v>
      </c>
      <c r="AC37" t="str">
        <v>지원</v>
      </c>
      <c r="AG37" t="str">
        <v>O</v>
      </c>
      <c r="AK37" t="str">
        <v>O</v>
      </c>
      <c r="AO37" t="str">
        <v>O</v>
      </c>
      <c r="AW37" t="str">
        <v>TUON/TUIX</v>
      </c>
      <c r="BC37" t="str">
        <v>미장착</v>
      </c>
      <c r="BI37" t="str">
        <v>TUON/TUIX</v>
      </c>
      <c r="BO37" t="str">
        <v>미장착</v>
      </c>
      <c r="BU37" t="str">
        <v>TUON/TUIX</v>
      </c>
      <c r="CA37" t="str">
        <v>미장착</v>
      </c>
    </row>
    <row r="38">
      <c r="B38" t="str">
        <v>표준형 2</v>
      </c>
      <c r="H38" t="str">
        <v>입고정비 (고객 입고)</v>
      </c>
      <c r="R38" t="str">
        <v>소모품주기</v>
      </c>
      <c r="W38" t="str">
        <v>전 품목</v>
      </c>
      <c r="AC38" t="str">
        <v>지원</v>
      </c>
      <c r="AG38" t="str">
        <v>O</v>
      </c>
      <c r="AK38" t="str">
        <v>O</v>
      </c>
      <c r="AO38" t="str">
        <v>O</v>
      </c>
      <c r="BC38">
        <f>IF(BC37="장착",VLOOKUP(BA10,국산_DB!$B$4:$Z$1512,10,0),0)</f>
        <v>0</v>
      </c>
      <c r="BO38">
        <f>IF(BP8="Y",IF(BO37="장착",VLOOKUP(BM10,국산_DB!$B$4:$Z$1512,10,0),0),BC38)</f>
        <v>0</v>
      </c>
      <c r="CA38">
        <f>IF(CB8="Y",IF(CA37="장착",VLOOKUP(BY10,국산_DB!$B$4:$Z$1512,10,0),0),BC38)</f>
        <v>0</v>
      </c>
      <c r="CJ38" t="str">
        <v>잔가</v>
      </c>
      <c r="CL38" t="str">
        <v>보험</v>
      </c>
      <c r="CN38" t="str">
        <v>면세</v>
      </c>
      <c r="CP38" t="str">
        <v>연료</v>
      </c>
      <c r="CR38" t="str">
        <v>정비코드</v>
      </c>
      <c r="CT38" t="str">
        <v>기타1</v>
      </c>
      <c r="CV38" t="str">
        <v>기타2</v>
      </c>
      <c r="CZ38" t="str">
        <v>잔가</v>
      </c>
      <c r="DB38" t="str">
        <v>보험</v>
      </c>
      <c r="DD38" t="str">
        <v>면세</v>
      </c>
      <c r="DF38" t="str">
        <v>연료</v>
      </c>
      <c r="DH38" t="str">
        <v>정비코드</v>
      </c>
      <c r="DJ38" t="str">
        <v>기타1</v>
      </c>
      <c r="DL38" t="str">
        <v>기타2</v>
      </c>
      <c r="DP38" t="str">
        <v>잔가</v>
      </c>
      <c r="DR38" t="str">
        <v>보험</v>
      </c>
      <c r="DT38" t="str">
        <v>면세</v>
      </c>
      <c r="DV38" t="str">
        <v>연료</v>
      </c>
      <c r="DX38" t="str">
        <v>정비코드</v>
      </c>
      <c r="DZ38" t="str">
        <v>기타1</v>
      </c>
      <c r="EB38" t="str">
        <v>기타2</v>
      </c>
    </row>
    <row r="39">
      <c r="B39" t="str">
        <v xml:space="preserve">실속형 </v>
      </c>
      <c r="H39" t="str">
        <v>정비제외 (고객 자체정비)</v>
      </c>
      <c r="R39" t="str">
        <v>없음</v>
      </c>
      <c r="W39" t="str">
        <v>없음</v>
      </c>
      <c r="AC39" t="str">
        <v>지원</v>
      </c>
      <c r="AG39" t="str">
        <v>O</v>
      </c>
      <c r="AK39" t="str">
        <v>X</v>
      </c>
      <c r="AO39" t="str">
        <v>X</v>
      </c>
      <c r="CJ39" t="str">
        <f>VLOOKUP(BA10,국산_DB!$B$4:$AAA$1516,3,0)</f>
        <v>V+</v>
      </c>
      <c r="CL39" t="str">
        <f>VLOOKUP(BA10,국산_DB!$B$4:$AAA$1516,2,0)</f>
        <v>승용</v>
      </c>
      <c r="CN39">
        <f>VLOOKUP(BA10,국산_DB!$B$4:$AAA$1516,8,0)</f>
        <v>0</v>
      </c>
      <c r="CP39" t="str">
        <f>VLOOKUP(BA10,국산_DB!$B$4:$AAA$1516,4,0)</f>
        <v>가솔린</v>
      </c>
      <c r="CR39">
        <f>VLOOKUP(BA10,국산_DB!$B$4:ZZ$1514,6,0)</f>
        <v>3</v>
      </c>
      <c r="CZ39" t="str">
        <f>IF(BP8="Y",VLOOKUP(BM10,국산_DB!$B$4:$AAA$1516,3,0),CJ39)</f>
        <v>V+</v>
      </c>
      <c r="DB39" t="str">
        <f>IF(BP8="Y",VLOOKUP(BM10,국산_DB!$B$4:$AAA$1516,2,0),CL39)</f>
        <v>승용</v>
      </c>
      <c r="DD39">
        <f>IF(BP8="Y",VLOOKUP(BM10,국산_DB!$B$4:$AAA$1516,8,0),CN39)</f>
        <v>0</v>
      </c>
      <c r="DF39" t="str">
        <f>IF(BP8="Y",VLOOKUP(BM10,국산_DB!$B$4:$AAA$1516,4,0),CP39)</f>
        <v>가솔린</v>
      </c>
      <c r="DH39">
        <f>IF(BP8="Y",VLOOKUP(BM10,국산_DB!$B$4:AAP$1514,6,0),CR39)</f>
        <v>3</v>
      </c>
      <c r="DP39" t="str">
        <f>IF(CB8="Y",VLOOKUP(BY10,국산_DB!$B$4:$AAA$1516,3,0),CJ39)</f>
        <v>V+</v>
      </c>
      <c r="DR39" t="str">
        <f>IF(CB8="Y",VLOOKUP(BY10,국산_DB!$B$4:$AAA$1516,2,0),CL39)</f>
        <v>승용</v>
      </c>
      <c r="DT39">
        <f>IF(CB8="Y",VLOOKUP(BY10,국산_DB!$B$4:$AAA$1516,8,0),CN39)</f>
        <v>0</v>
      </c>
      <c r="DV39" t="str">
        <f>IF(CB8="Y",VLOOKUP(BY10,국산_DB!$B$4:$AAA$1516,4,0),CP39)</f>
        <v>가솔린</v>
      </c>
      <c r="DX39">
        <f>IF(CB8="Y",VLOOKUP(BY10,국산_DB!$B$4:ABF$1514,6,0),CR39)</f>
        <v>3</v>
      </c>
      <c r="FH39" t="str">
        <v>임직원 미가입</v>
      </c>
      <c r="FL39" t="str">
        <v>임직원가입</v>
      </c>
    </row>
    <row r="40">
      <c r="AW40" t="str">
        <v>※ GM쉐보레, 쌍용은 측후면 썬팅 쿠폰 선택 불가</v>
      </c>
      <c r="EZ40" t="str">
        <v>서울</v>
      </c>
      <c r="FA40">
        <v>11</v>
      </c>
      <c r="FE40" t="str">
        <v>5만</v>
      </c>
      <c r="FF40">
        <f>(400000-50000)/42</f>
        <v>8333.333333333334</v>
      </c>
    </row>
    <row r="41">
      <c r="AW41" t="str">
        <v>썬팅</v>
      </c>
      <c r="BA41" t="str">
        <v>측후면</v>
      </c>
      <c r="BE41" t="str">
        <v>없음</v>
      </c>
      <c r="BM41">
        <v>0.15</v>
      </c>
      <c r="BP41" t="str">
        <v>전면</v>
      </c>
      <c r="BU41" t="str">
        <v>없음</v>
      </c>
      <c r="CB41">
        <v>0.35</v>
      </c>
      <c r="CJ41" t="str">
        <v>잔가율</v>
      </c>
      <c r="CL41" t="str">
        <v>기본</v>
      </c>
      <c r="CN41" t="str">
        <v>가감1</v>
      </c>
      <c r="CP41" t="str">
        <v>가감2</v>
      </c>
      <c r="CR41" t="str">
        <v>가감3</v>
      </c>
      <c r="CT41" t="str">
        <v>가감4</v>
      </c>
      <c r="CV41" t="str">
        <v>합계</v>
      </c>
      <c r="CZ41" t="str">
        <v>잔가율</v>
      </c>
      <c r="DB41" t="str">
        <v>기본</v>
      </c>
      <c r="DD41" t="str">
        <v>가감</v>
      </c>
      <c r="DF41" t="str">
        <v>가감2</v>
      </c>
      <c r="DH41" t="str">
        <v>가감3</v>
      </c>
      <c r="DJ41" t="str">
        <v>가감4</v>
      </c>
      <c r="DL41" t="str">
        <v>합계</v>
      </c>
      <c r="DP41" t="str">
        <v>잔가율</v>
      </c>
      <c r="DR41" t="str">
        <v>기본</v>
      </c>
      <c r="DT41" t="str">
        <v>가감</v>
      </c>
      <c r="DV41" t="str">
        <v>가감2</v>
      </c>
      <c r="DX41" t="str">
        <v>가감3</v>
      </c>
      <c r="DZ41" t="str">
        <v>가감4</v>
      </c>
      <c r="EB41" t="str">
        <v>합계</v>
      </c>
      <c r="ER41" t="str">
        <v>현대</v>
      </c>
      <c r="ES41">
        <v>0.005</v>
      </c>
      <c r="EZ41" t="str">
        <v>경기</v>
      </c>
      <c r="FA41">
        <v>12</v>
      </c>
      <c r="FE41" t="str">
        <v>10만</v>
      </c>
      <c r="FF41">
        <f>(400000-100000)/42</f>
        <v>7142.857142857143</v>
      </c>
      <c r="FI41" t="str">
        <v>자손가입</v>
      </c>
      <c r="FJ41" t="str">
        <v>자상가입</v>
      </c>
      <c r="FM41" t="str">
        <v>자손가입</v>
      </c>
      <c r="FN41" t="str">
        <v>자상가입</v>
      </c>
    </row>
    <row r="42">
      <c r="AW42" t="str">
        <v>탁송방법</v>
      </c>
      <c r="BA42" t="str">
        <v>K Car(외주) 탁송</v>
      </c>
      <c r="BI42" t="str">
        <v>탁송지역</v>
      </c>
      <c r="BM42" t="str">
        <v>서울</v>
      </c>
      <c r="BQ42" t="str">
        <v>제조사 탁송료</v>
      </c>
      <c r="BY42">
        <f>VLOOKUP($BA$10,국산_DB!Z3:AC165,4,0)</f>
        <v>0</v>
      </c>
      <c r="CL42">
        <f>VLOOKUP(BA26,잔가테이블!$A$4:$L$87,VLOOKUP(CJ39,잔가테이블!$N$3:$O$13,2,0),0)</f>
        <v>0.38</v>
      </c>
      <c r="CN42">
        <f>VLOOKUP(BA27,$EQ$21:$ER$29,2,0)</f>
        <v>-0.02</v>
      </c>
      <c r="CP42">
        <f>BA65</f>
        <v>0</v>
      </c>
      <c r="CV42">
        <f>CL42+CN42+CP42+CR42+CT42</f>
        <v>0.36</v>
      </c>
      <c r="DB42">
        <f>VLOOKUP(BM26,잔가테이블!$A$4:$L$87,VLOOKUP(CZ39,잔가테이블!$N$3:$O$13,2,0),0)</f>
        <v>0.48</v>
      </c>
      <c r="DD42">
        <f>VLOOKUP(BM27,$EQ$21:$ER$29,2,0)</f>
        <v>0.04</v>
      </c>
      <c r="DF42">
        <f>BE65</f>
        <v>0</v>
      </c>
      <c r="DL42">
        <f>DB42+DD42+DF42+DH42+DJ42</f>
        <v>0.52</v>
      </c>
      <c r="DR42">
        <f>VLOOKUP(BY26,잔가테이블!$A$4:$L$87,VLOOKUP(DP39,잔가테이블!$N$3:$O$13,2,0),0)</f>
        <v>0.48</v>
      </c>
      <c r="DT42">
        <f>VLOOKUP(BY27,$EQ$21:$ER$29,2,0)</f>
        <v>0.04</v>
      </c>
      <c r="DV42">
        <f>BJ65</f>
        <v>0</v>
      </c>
      <c r="EB42">
        <f>DR42+DT42+DV42+DX42+DZ42</f>
        <v>0.52</v>
      </c>
      <c r="ER42" t="str">
        <v>기아</v>
      </c>
      <c r="ES42">
        <v>0.005</v>
      </c>
      <c r="EZ42" t="str">
        <v>인천</v>
      </c>
      <c r="FA42">
        <v>13</v>
      </c>
      <c r="FE42" t="str">
        <v>20만</v>
      </c>
      <c r="FF42">
        <f>(400000-200000)/42</f>
        <v>4761.9047619047615</v>
      </c>
      <c r="FH42" t="str">
        <v>대인</v>
      </c>
      <c r="FI42">
        <f>IF(BA48="만 26세 이상",VLOOKUP(CL39,'보험료(공제)'!$D$4:$E$7,2,0),VLOOKUP(CL39,'보험료(공제)'!$D$4:$F$7,3,0))</f>
        <v>306070</v>
      </c>
      <c r="FJ42">
        <f>FI42</f>
        <v>306070</v>
      </c>
      <c r="FL42" t="str">
        <v>대인</v>
      </c>
      <c r="FM42">
        <f>IF(BA48="만 26세 이상",VLOOKUP(CL39,'보험료(공제)'!$N$4:$O$7,2,0),VLOOKUP(CL39,'보험료(공제)'!$N$4:$P$7,3,0))</f>
        <v>303460</v>
      </c>
      <c r="FN42">
        <f>FM42</f>
        <v>303460</v>
      </c>
    </row>
    <row r="43">
      <c r="B43" t="str">
        <v>▒ 주요 계약사항</v>
      </c>
      <c r="AW43" t="str">
        <v>블랙박스</v>
      </c>
      <c r="BA43" t="str">
        <v>없음</v>
      </c>
      <c r="BI43" t="str">
        <v>스노우타이어</v>
      </c>
      <c r="BM43" t="str">
        <v>없음</v>
      </c>
      <c r="BU43" t="str">
        <v>스노우타이어금액</v>
      </c>
      <c r="BY43">
        <v>0</v>
      </c>
      <c r="ER43" t="str">
        <v>르노</v>
      </c>
      <c r="ES43">
        <v>0.01</v>
      </c>
      <c r="EZ43" t="str">
        <v>강원영동</v>
      </c>
      <c r="FA43">
        <v>14</v>
      </c>
      <c r="FE43" t="str">
        <v>30만</v>
      </c>
      <c r="FF43">
        <f>(400000-300000)/42</f>
        <v>2380.9523809523807</v>
      </c>
      <c r="FH43" t="str">
        <v>대물</v>
      </c>
      <c r="FI43">
        <f>IF(BA48="만 26세 이상",VLOOKUP(CL39,'보험료(공제)'!$D$11:$H$13,VLOOKUP(BK48,'보험료(공제)'!$J$11:$K$14,2,0),0),VLOOKUP(CL39,'보험료(공제)'!$D$17:$H$19,VLOOKUP(BK48,'보험료(공제)'!$J$11:$K$14,2,0),0))</f>
        <v>206150</v>
      </c>
      <c r="FJ43">
        <f>FI43</f>
        <v>206150</v>
      </c>
      <c r="FL43" t="str">
        <v>대물</v>
      </c>
      <c r="FM43">
        <f>IF(BA48="만 26세 이상",VLOOKUP(CL39,'보험료(공제)'!$N$11:$R$13,VLOOKUP(BK48,'보험료(공제)'!$T$11:$U$14,2,0),0),VLOOKUP(CL39,'보험료(공제)'!$N$17:$R$19,VLOOKUP(BK48,'보험료(공제)'!$J$11:$K$14,2,0),0))</f>
        <v>204390</v>
      </c>
      <c r="FN43">
        <f>FM43</f>
        <v>204390</v>
      </c>
    </row>
    <row r="44">
      <c r="B44" t="str">
        <v>1. 상기 견적은 당사 및 제조사 사정, 조세정책 등에 의해 변경될 수 있습니다.</v>
      </c>
      <c r="AW44" t="str">
        <v>특장개조 내역</v>
      </c>
      <c r="BA44" t="str">
        <v>없음</v>
      </c>
      <c r="BI44" t="str">
        <v>개조 비용</v>
      </c>
      <c r="BM44">
        <v>0</v>
      </c>
      <c r="BU44" t="str">
        <v>기타비용</v>
      </c>
      <c r="BY44">
        <v>0</v>
      </c>
      <c r="CJ44" t="str">
        <v>전결기준 초과. 별도 품의 요망</v>
      </c>
      <c r="CZ44" t="str">
        <v>전결기준 초과. 별도 품의 요망</v>
      </c>
      <c r="DP44" t="str">
        <v>전결기준 초과. 별도 품의 요망</v>
      </c>
      <c r="ER44" t="str">
        <v>GM</v>
      </c>
      <c r="ES44">
        <v>0.01</v>
      </c>
      <c r="EZ44" t="str">
        <v>강원영서</v>
      </c>
      <c r="FA44">
        <v>15</v>
      </c>
      <c r="FE44" t="str">
        <v>40만</v>
      </c>
      <c r="FF44">
        <v>0</v>
      </c>
      <c r="FH44" t="str">
        <v>자손/자상</v>
      </c>
      <c r="FI44">
        <f>IF(BA48="만 26세 이상",VLOOKUP(CL39,'보험료(공제)'!$D$24:$G$26,VLOOKUP(BR48,'보험료(공제)'!$J$23:$K$25,2,0),0),VLOOKUP(CL39,'보험료(공제)'!$D$30:$G$32,VLOOKUP(BR48,'보험료(공제)'!$J$23:$K$25,2,0),0))</f>
        <v>8880</v>
      </c>
      <c r="FJ44" t="e">
        <f>IF(BA48="만 26세 이상",VLOOKUP(CL39,'보험료(공제)'!$C$52:$E$54,VLOOKUP(BR48,'보험료(공제)'!$G$52:$H$53,2,0),0),VLOOKUP(CL39,'보험료(공제)'!$C$57:$E$59,VLOOKUP(BR48,'보험료(공제)'!$G$52:$H$53,2,0),0))</f>
        <v>#N/A</v>
      </c>
      <c r="FL44" t="str">
        <v>자손/자상</v>
      </c>
      <c r="FM44">
        <f>IF(BA48="만 26세 이상",VLOOKUP(CL39,'보험료(공제)'!$N$24:$Q$26,VLOOKUP(BR48,'보험료(공제)'!$T$23:$U$25,2,0),0),VLOOKUP(CL39,'보험료(공제)'!$N$30:$Q$32,VLOOKUP(BR48,'보험료(공제)'!$T$23:$U$25,2,0),0))</f>
        <v>8780</v>
      </c>
      <c r="FN44" t="e">
        <f>IF(BA48="만 26세 이상",VLOOKUP(CL39,'보험료(공제)'!$M$52:$O$54,VLOOKUP(BR48,'보험료(공제)'!$Q$52:$R$53,2,0),0),VLOOKUP(CL39,'보험료(공제)'!$M$57:$O$59,VLOOKUP(BR48,'보험료(공제)'!$Q$52:$R$53,2,0),0))</f>
        <v>#N/A</v>
      </c>
    </row>
    <row r="45">
      <c r="B45" t="str">
        <v>2. 당사 심사결과에 따라 신용 또는 보증계약(보증금/보증인)이 추가로 필요할 수 있습니다.</v>
      </c>
      <c r="ER45" t="str">
        <v>쌍용</v>
      </c>
      <c r="ES45">
        <v>0.01</v>
      </c>
      <c r="EZ45" t="str">
        <v>충북</v>
      </c>
      <c r="FA45">
        <v>16</v>
      </c>
      <c r="FE45" t="str">
        <v>50만</v>
      </c>
      <c r="FF45">
        <v>0</v>
      </c>
      <c r="FH45" t="str">
        <v>무보험차상해</v>
      </c>
      <c r="FI45">
        <f>IF(BA48="만 26세 이상",VLOOKUP(CL39,'보험료(공제)'!$D$38:$E$40,2,0),VLOOKUP(CL39,'보험료(공제)'!$D$38:$F$40,3,0))</f>
        <v>21160</v>
      </c>
      <c r="FJ45">
        <f>FI45</f>
        <v>21160</v>
      </c>
      <c r="FL45" t="str">
        <v>무보험차상해</v>
      </c>
      <c r="FM45">
        <f>IF(BA48="만 26세 이상",VLOOKUP(CL39,'보험료(공제)'!$N$38:$O$40,2,0),VLOOKUP(CL39,'보험료(공제)'!$N$38:$P$40,3,0))</f>
        <v>20980</v>
      </c>
      <c r="FN45">
        <f>FM45</f>
        <v>20980</v>
      </c>
    </row>
    <row r="46">
      <c r="B46" t="str">
        <v>3. 상기 금액은 자동차 보험료, 정비서비스/차량검사비, 자동차세가 포함된 금액입니다.</v>
      </c>
      <c r="AV46">
        <f>VLOOKUP(BA10,국산_DB!$B$4:$ZZ$1511,23,0)</f>
        <v>201600</v>
      </c>
      <c r="AZ46">
        <f>VLOOKUP(BM10,국산_DB!$B$4:$ZZ$1511,23,0)</f>
        <v>201600</v>
      </c>
      <c r="BC46">
        <f>VLOOKUP(BY10,국산_DB!$B$4:$ZZ$1511,23,0)</f>
        <v>201600</v>
      </c>
      <c r="BQ46">
        <f>IF(BA44="추가(1세트/2짝)",AV46+(BA26/12*2*20000),IF(BA44="추가(2세트/4짝)",AV46*2+(BA26/12*2*20000),0))</f>
        <v>0</v>
      </c>
      <c r="BU46">
        <f>IF(BA44="추가(1세트/2짝)",AV46+(BM26/12*2*20000),IF(BA44="추가(2세트/4짝)",AV46*2+(BM26/12*2*20000),0))</f>
        <v>0</v>
      </c>
      <c r="BY46">
        <f>IF(BA44="추가(1세트/2짝)",AV46+(BY26/12*2*20000),IF(BA44="추가(2세트/4짝)",AV46*2+(BY26/12*2*20000),0))</f>
        <v>0</v>
      </c>
      <c r="CB46">
        <f>(BQ46+BU46+BY46)/3</f>
        <v>0</v>
      </c>
      <c r="CJ46">
        <f>IF(BA55&lt;=4%,2.5%,IF(AND(BA55&gt;4%,BA55&lt;=6%),3%,IF(AND(BA55&gt;6%,BA55&lt;=8%),3.5%,IF(AND(BA55&gt;8%,BA55&lt;=10%),4%,IF(BA55&gt;10%,4.5%,0%)))))</f>
        <v>0.025</v>
      </c>
      <c r="CN46" t="str">
        <v>기준 ROIC</v>
      </c>
      <c r="CU46">
        <f>IF(BU55&lt;=5%,2.5%,IF(BU55&lt;=6%,3%,IF(BU55&lt;=7%,3.5%,IF(BU55&lt;=8%,4%,IF(BU55&lt;=9%,4.5%,5%)))))</f>
        <v>0.025</v>
      </c>
      <c r="CZ46">
        <f>IF(BA57&lt;=4%,2.5%,IF(AND(BA57&gt;4%,BA57&lt;=6%),3%,IF(AND(BA57&gt;6%,BA57&lt;=8%),3.5%,IF(AND(BA57&gt;8%,BA57&lt;=10%),4%,IF(BA57&gt;10%,4.5%,0%)))))</f>
        <v>0.025</v>
      </c>
      <c r="DD46" t="str">
        <v>기준 ROIC</v>
      </c>
      <c r="DK46">
        <f>IF(BU57&lt;=5%,2.5%,IF(BU57&lt;=6%,3%,IF(BU57&lt;=7%,3.5%,IF(BU57&lt;=8%,4%,IF(BU57&lt;=9%,4.5%,5%)))))</f>
        <v>0.025</v>
      </c>
      <c r="DP46">
        <f>IF(BA59&lt;=4%,2.5%,IF(AND(BA59&gt;4%,BA59&lt;=6%),3%,IF(AND(BA59&gt;6%,BA59&lt;=8%),3.5%,IF(AND(BA59&gt;8%,BA59&lt;=10%),4%,IF(BA59&gt;10%,4.5%,0%)))))</f>
        <v>0.025</v>
      </c>
      <c r="DT46" t="str">
        <v>기준 ROIC</v>
      </c>
      <c r="EA46">
        <f>IF(BU59&lt;=5%,2.5%,IF(BU59&lt;=6%,3%,IF(BU59&lt;=7%,3.5%,IF(BU59&lt;=8%,4%,IF(BU59&lt;=9%,4.5%,5%)))))</f>
        <v>0.025</v>
      </c>
      <c r="EZ46" t="str">
        <v>충남</v>
      </c>
      <c r="FA46">
        <v>17</v>
      </c>
      <c r="FH46" t="str">
        <v>긴급출동</v>
      </c>
      <c r="FI46">
        <v>15560</v>
      </c>
      <c r="FJ46">
        <f>FI46</f>
        <v>15560</v>
      </c>
      <c r="FL46" t="str">
        <v>긴급출동</v>
      </c>
      <c r="FM46">
        <v>15560</v>
      </c>
      <c r="FN46">
        <f>FM46</f>
        <v>15560</v>
      </c>
    </row>
    <row r="47">
      <c r="B47" t="str">
        <v>4. 중도해지 시 중도해지수수료가 발생되며, 기간별 상이합니다.(약정서 참고)</v>
      </c>
      <c r="EZ47" t="str">
        <v>경북</v>
      </c>
      <c r="FA47">
        <v>18</v>
      </c>
      <c r="FH47" t="str">
        <v>분담금 할증</v>
      </c>
      <c r="FI47">
        <v>15000</v>
      </c>
      <c r="FJ47">
        <f>FI47</f>
        <v>15000</v>
      </c>
      <c r="FL47" t="str">
        <v>분담금 할증</v>
      </c>
      <c r="FM47">
        <v>15000</v>
      </c>
      <c r="FN47">
        <f>FM47</f>
        <v>15000</v>
      </c>
    </row>
    <row r="48">
      <c r="B48" t="str">
        <v>5. 입금 계좌번호  :  하나은행 201-910024-19204 [ 예금주 : 케이카 주식회사 ]</v>
      </c>
      <c r="AW48" t="str">
        <v>운전자 연령</v>
      </c>
      <c r="BA48" t="str">
        <v>만 26세 이상</v>
      </c>
      <c r="BF48" t="str">
        <v>대물</v>
      </c>
      <c r="BK48" t="str">
        <v>1억</v>
      </c>
      <c r="BN48" t="str">
        <v>자손</v>
      </c>
      <c r="BR48" t="str">
        <v>3천</v>
      </c>
      <c r="BV48" t="str">
        <v>사고면책금</v>
      </c>
      <c r="CB48" t="str">
        <v>50만</v>
      </c>
      <c r="CJ48" t="str">
        <v>ROIC</v>
      </c>
      <c r="CN48">
        <f>CN52-CN53-CN54-CN56</f>
        <v>466855.39658770803</v>
      </c>
      <c r="CU48">
        <f>CN48/CR34</f>
        <v>0.024999999999999994</v>
      </c>
      <c r="CZ48" t="str">
        <v>ROIC</v>
      </c>
      <c r="DD48">
        <f>DD52-DD53-DD54-DD56</f>
        <v>466855.39658770803</v>
      </c>
      <c r="DK48">
        <f>DD48/DH34</f>
        <v>0.024999999999999994</v>
      </c>
      <c r="DP48" t="str">
        <v>ROIC</v>
      </c>
      <c r="DT48">
        <f>DT52-DT53-DT54-DT56</f>
        <v>466855.39658770803</v>
      </c>
      <c r="EA48">
        <f>DT48/DX34</f>
        <v>0.024999999999999994</v>
      </c>
      <c r="EZ48" t="str">
        <v>경남</v>
      </c>
      <c r="FA48">
        <v>19</v>
      </c>
      <c r="FH48" t="str">
        <v>합계</v>
      </c>
      <c r="FI48">
        <f>SUM(FI42:FI47)</f>
        <v>572820</v>
      </c>
      <c r="FJ48" t="e">
        <f>SUM(FJ42:FJ47)</f>
        <v>#N/A</v>
      </c>
      <c r="FL48" t="str">
        <v>합계</v>
      </c>
      <c r="FM48">
        <f>SUM(FM42:FM47)</f>
        <v>568170</v>
      </c>
      <c r="FN48" t="e">
        <f>SUM(FN42:FN47)</f>
        <v>#N/A</v>
      </c>
    </row>
    <row r="49">
      <c r="AW49" t="str">
        <v>임직원 특약</v>
      </c>
      <c r="BA49" t="str">
        <v>미가입</v>
      </c>
      <c r="BF49" t="str">
        <v>의무가입</v>
      </c>
      <c r="BK49" t="str">
        <v>대인 ⅠⅡ, 무보험차 상해(2억), 긴급출동, 자차손해면책제도 가입</v>
      </c>
      <c r="EZ49" t="str">
        <v>전북</v>
      </c>
      <c r="FA49">
        <v>20</v>
      </c>
    </row>
    <row r="50">
      <c r="CJ50" t="str">
        <v>월렌트료(선납전)</v>
      </c>
      <c r="CN50">
        <f>((CR34*CU46)+CN53+CN54+CN56)/12</f>
        <v>395651.69895593263</v>
      </c>
      <c r="CU50">
        <f>ROUNDUP(CN50*1.1,-2)</f>
        <v>435300</v>
      </c>
      <c r="CX50" t="str">
        <v>VAT 포함</v>
      </c>
      <c r="CZ50" t="str">
        <v>월렌트료(선납전)</v>
      </c>
      <c r="DD50">
        <f>((DH34*DK46)+DD53+DD54+DD56)/12</f>
        <v>373158.84081145976</v>
      </c>
      <c r="DK50">
        <f>ROUNDUP(DD50*1.1,-2)</f>
        <v>410500</v>
      </c>
      <c r="DN50" t="str">
        <v>VAT 포함</v>
      </c>
      <c r="DP50" t="str">
        <v>월렌트료(선납전)</v>
      </c>
      <c r="DT50">
        <f>((DX34*EA46)+DT53+DT54+DT56)/12</f>
        <v>373158.84081145976</v>
      </c>
      <c r="EA50">
        <f>ROUNDUP(DT50*1.1,-2)</f>
        <v>410500</v>
      </c>
      <c r="ED50" t="str">
        <v>VAT 포함</v>
      </c>
      <c r="EZ50" t="str">
        <v>전남</v>
      </c>
      <c r="FA50">
        <v>21</v>
      </c>
      <c r="FH50" t="str">
        <v>임직원 미가입</v>
      </c>
      <c r="FI50" t="str">
        <v>견적2</v>
      </c>
      <c r="FL50" t="str">
        <v>임직원가입</v>
      </c>
      <c r="FM50" t="str">
        <v>견적2</v>
      </c>
    </row>
    <row r="51">
      <c r="B51" t="str">
        <v>▒ 구비서류</v>
      </c>
      <c r="CJ51" t="str">
        <v>월렌트료(선납후)</v>
      </c>
      <c r="CN51">
        <f>BA35</f>
        <v>0</v>
      </c>
      <c r="CQ51">
        <f>IF(CN50-(CN51/1.1)&lt;0,1000,CN50-(CN51/1.1))</f>
        <v>395651.69895593263</v>
      </c>
      <c r="CU51">
        <f>ROUNDUP(CQ51*1.1,-2)</f>
        <v>435300</v>
      </c>
      <c r="CZ51" t="str">
        <v>월렌트료(선납후)</v>
      </c>
      <c r="DD51">
        <f>BM35</f>
        <v>0</v>
      </c>
      <c r="DG51">
        <f>IF(DD50-(DD51/1.1)&lt;0,1000,DD50-(DD51/1.1))</f>
        <v>373158.84081145976</v>
      </c>
      <c r="DK51">
        <f>ROUNDUP(DG51*1.1,-2)</f>
        <v>410500</v>
      </c>
      <c r="DP51" t="str">
        <v>월렌트료(선납후)</v>
      </c>
      <c r="DT51">
        <f>BY35</f>
        <v>0</v>
      </c>
      <c r="DW51">
        <f>IF(DT50-(DT51/1.1)&lt;0,1000,DT50-(DT51/1.1))</f>
        <v>373158.84081145976</v>
      </c>
      <c r="EA51">
        <f>ROUNDUP(DW51*1.1,-2)</f>
        <v>410500</v>
      </c>
      <c r="EZ51" t="str">
        <v>제주</v>
      </c>
      <c r="FA51">
        <v>22</v>
      </c>
    </row>
    <row r="52">
      <c r="B52" t="str">
        <v>개       인</v>
      </c>
      <c r="G52" t="str">
        <v xml:space="preserve">  ① 주민등록등본  ② 운전면허증 사본  ③ 인감증명서  ④ 재직증명서 or 소득/재산증빙 서류  ⑤ 자동이체통장 사본   </v>
      </c>
      <c r="CJ52" t="str">
        <v>연간 렌탈료</v>
      </c>
      <c r="CN52">
        <f>CN50*12</f>
        <v>4747820.387471192</v>
      </c>
      <c r="CU52">
        <f>CN52/$CR$34</f>
        <v>0.25424469879610884</v>
      </c>
      <c r="CZ52" t="str">
        <v>연간 렌탈료</v>
      </c>
      <c r="DD52">
        <f>DD50*12</f>
        <v>4477906.089737517</v>
      </c>
      <c r="DK52">
        <f>DD52/$DH$34</f>
        <v>0.23979084971850875</v>
      </c>
      <c r="DP52" t="str">
        <v>연간 렌탈료</v>
      </c>
      <c r="DT52">
        <f>DT50*12</f>
        <v>4477906.089737517</v>
      </c>
      <c r="EA52">
        <f>DT52/$DX$34</f>
        <v>0.23979084971850875</v>
      </c>
      <c r="FI52" t="str">
        <v>자손가입</v>
      </c>
      <c r="FJ52" t="str">
        <v>자상가입</v>
      </c>
      <c r="FM52" t="str">
        <v>자손가입</v>
      </c>
      <c r="FN52" t="str">
        <v>자상가입</v>
      </c>
    </row>
    <row r="53">
      <c r="AW53" t="str">
        <v>수수료</v>
      </c>
      <c r="BA53" t="str">
        <v>최대 지급기준</v>
      </c>
      <c r="BF53">
        <v>0.1</v>
      </c>
      <c r="BK53" t="str">
        <v>AG, 딜러 합산 MAX 10%</v>
      </c>
      <c r="CJ53" t="str">
        <v>연간 직접비용</v>
      </c>
      <c r="CN53">
        <f>CS60</f>
        <v>961140</v>
      </c>
      <c r="CU53">
        <f>CN53/$CR$34</f>
        <v>0.051468827768997985</v>
      </c>
      <c r="CZ53" t="str">
        <v>연간 직접비용</v>
      </c>
      <c r="DD53">
        <f>DI60</f>
        <v>844224</v>
      </c>
      <c r="DK53">
        <f>DD53/$DH$34</f>
        <v>0.04520800263692548</v>
      </c>
      <c r="DP53" t="str">
        <v>연간 직접비용</v>
      </c>
      <c r="DT53">
        <f>DY60</f>
        <v>844224</v>
      </c>
      <c r="EA53">
        <f>DT53/$DX$34</f>
        <v>0.04520800263692548</v>
      </c>
      <c r="FH53" t="str">
        <v>대인</v>
      </c>
      <c r="FI53">
        <f>IF(BA48="만 26세 이상",VLOOKUP(DB39,'보험료(공제)'!$D$4:$E$7,2,0),VLOOKUP(DB39,'보험료(공제)'!$D$4:$F$7,3,0))</f>
        <v>306070</v>
      </c>
      <c r="FJ53">
        <f>FI53</f>
        <v>306070</v>
      </c>
      <c r="FL53" t="str">
        <v>대인</v>
      </c>
      <c r="FM53">
        <f>IF(BA48="만 26세 이상",VLOOKUP(DB39,'보험료(공제)'!$N$4:$O$7,2,0),VLOOKUP(DB39,'보험료(공제)'!$N$4:$P$7,3,0))</f>
        <v>303460</v>
      </c>
      <c r="FN53">
        <f>FM53</f>
        <v>303460</v>
      </c>
    </row>
    <row r="54">
      <c r="B54" t="str">
        <v>개인사업자</v>
      </c>
      <c r="G54" t="str">
        <v xml:space="preserve">  ① 사업자등록증 사본 ② 주민등록등본 ③ 운전면허증 사본 ④ 인감증명서 ⑤ 소득/재산증빙 서류 ⑥ 자동이체통장 사본   </v>
      </c>
      <c r="AW54" t="str">
        <v>견적 Ⅰ</v>
      </c>
      <c r="BA54" t="str">
        <v xml:space="preserve">AG </v>
      </c>
      <c r="BK54" t="str">
        <v>딜러 등</v>
      </c>
      <c r="BU54" t="str">
        <v>합계 수수료</v>
      </c>
      <c r="CJ54" t="str">
        <v>연간 감가상각비</v>
      </c>
      <c r="CN54">
        <f>(CR34-(CN78/1.1))/(BA26/12)</f>
        <v>2385824.9908834836</v>
      </c>
      <c r="CU54">
        <f>CN54/$CR$34</f>
        <v>0.12776038406762097</v>
      </c>
      <c r="CZ54" t="str">
        <v>연간 감가상각비</v>
      </c>
      <c r="DD54">
        <f>(DH34-(CN80/1.1))/(BM26/12)</f>
        <v>2232826.693149809</v>
      </c>
      <c r="DK54">
        <f>DD54/$DH$34</f>
        <v>0.11956736012209337</v>
      </c>
      <c r="DP54" t="str">
        <v>연간 감가상각비</v>
      </c>
      <c r="DT54">
        <f>(DX34-(CN82/1.1))/(BY26/12)</f>
        <v>2232826.693149809</v>
      </c>
      <c r="EA54">
        <f>DT54/$DX$34</f>
        <v>0.11956736012209337</v>
      </c>
      <c r="FH54" t="str">
        <v>대물</v>
      </c>
      <c r="FI54">
        <f>IF(BA48="만 26세 이상",VLOOKUP(DB39,'보험료(공제)'!$D$11:$H$13,VLOOKUP(BK48,'보험료(공제)'!$J$11:$K$14,2,0),0),VLOOKUP(DB39,'보험료(공제)'!$D$17:$H$19,VLOOKUP(BK48,'보험료(공제)'!$J$11:$K$14,2,0),0))</f>
        <v>206150</v>
      </c>
      <c r="FJ54">
        <f>FI54</f>
        <v>206150</v>
      </c>
      <c r="FL54" t="str">
        <v>대물</v>
      </c>
      <c r="FM54">
        <f>IF(BA48="만 26세 이상",VLOOKUP(DB39,'보험료(공제)'!$N$11:$R$13,VLOOKUP(BK48,'보험료(공제)'!$T$11:$U$14,2,0),0),VLOOKUP(DB39,'보험료(공제)'!$N$17:$R$19,VLOOKUP(BK48,'보험료(공제)'!$J$11:$K$14,2,0),0))</f>
        <v>204390</v>
      </c>
      <c r="FN54">
        <f>FM54</f>
        <v>204390</v>
      </c>
    </row>
    <row r="55">
      <c r="BA55">
        <v>0</v>
      </c>
      <c r="BE55">
        <f>IF(BA55&gt;12%,"초과",ROUNDDOWN(BA55*BA17,-3))</f>
        <v>0</v>
      </c>
      <c r="BK55">
        <v>0</v>
      </c>
      <c r="BO55">
        <f>IF(BK55&gt;10%,"초과",ROUND(BK55*BA17,-3))</f>
        <v>0</v>
      </c>
      <c r="BU55">
        <f>IF(OR((BA55+BK55)&gt;10%,BO55="초과"),"초과",BA55+BK55)</f>
        <v>0</v>
      </c>
      <c r="BY55">
        <f>IF(BU55="초과","초과",BE55+BO55)</f>
        <v>0</v>
      </c>
      <c r="CJ55" t="str">
        <v>연간 공헌이익</v>
      </c>
      <c r="CU55">
        <f>(CN52-CN53-CN54)/CR34</f>
        <v>0.0750154869594899</v>
      </c>
      <c r="CZ55" t="str">
        <v>연간 공헌이익</v>
      </c>
      <c r="DK55">
        <f>(DD52-DD53-DD54)/DH34</f>
        <v>0.0750154869594899</v>
      </c>
      <c r="DP55" t="str">
        <v>연간 공헌이익</v>
      </c>
      <c r="EA55">
        <f>(DT52-DT53-DT54)/DX34</f>
        <v>0.0750154869594899</v>
      </c>
      <c r="FH55" t="str">
        <v>자손/자상</v>
      </c>
      <c r="FI55">
        <f>IF(BA48="만 26세 이상",VLOOKUP(DB39,'보험료(공제)'!$D$24:$G$26,VLOOKUP(BR48,'보험료(공제)'!$J$23:$K$25,2,0),0),VLOOKUP(DB39,'보험료(공제)'!$D$30:$G$32,VLOOKUP(BR48,'보험료(공제)'!$J$23:$K$25,2,0),0))</f>
        <v>8880</v>
      </c>
      <c r="FJ55" t="e">
        <f>IF(BA48="만 26세 이상",VLOOKUP(DB39,'보험료(공제)'!$C$52:$E$54,VLOOKUP(BR48,'보험료(공제)'!$G$52:$H$53,2,0),0),VLOOKUP(DB39,'보험료(공제)'!$C$57:$E$59,VLOOKUP(BR48,'보험료(공제)'!$G$52:$H$53,2,0),0))</f>
        <v>#N/A</v>
      </c>
      <c r="FL55" t="str">
        <v>자손/자상</v>
      </c>
      <c r="FM55">
        <f>IF(BA48="만 26세 이상",VLOOKUP(DB39,'보험료(공제)'!$N$24:$Q$26,VLOOKUP(BR48,'보험료(공제)'!$T$23:$U$25,2,0),0),VLOOKUP(DB39,'보험료(공제)'!$N$30:$Q$32,VLOOKUP(BR48,'보험료(공제)'!$T$23:$U$25,2,0),0))</f>
        <v>8780</v>
      </c>
      <c r="FN55" t="e">
        <f>IF(BA48="만 26세 이상",VLOOKUP(DB39,'보험료(공제)'!$M$52:$O$54,VLOOKUP(BR48,'보험료(공제)'!$Q$52:$R$53,2,0),0),VLOOKUP(DB39,'보험료(공제)'!$M$57:$O$59,VLOOKUP(BR48,'보험료(공제)'!$Q$52:$R$53,2,0),0))</f>
        <v>#N/A</v>
      </c>
    </row>
    <row r="56">
      <c r="B56" t="str">
        <v>법인사업자</v>
      </c>
      <c r="G56" t="str">
        <v xml:space="preserve">  ① 사업자등록증 사본 ② 법인등기부등본 ③ 법인인감증명서 ④ 재무제표 ⑤ 자동이체통장 사본 ⑥ 주주명부   </v>
      </c>
      <c r="AW56" t="str">
        <v>견적 Ⅱ</v>
      </c>
      <c r="BA56" t="str">
        <v xml:space="preserve">AG </v>
      </c>
      <c r="BK56" t="str">
        <v>딜러 등</v>
      </c>
      <c r="BU56" t="str">
        <v>합계 수수료</v>
      </c>
      <c r="CJ56" t="str">
        <v>연간 고정비</v>
      </c>
      <c r="CN56">
        <f>CS70</f>
        <v>934000</v>
      </c>
      <c r="CU56">
        <f>CN56/$CR$34</f>
        <v>0.050015486959489895</v>
      </c>
      <c r="CZ56" t="str">
        <v>연간 고정비</v>
      </c>
      <c r="DD56">
        <f>DI70</f>
        <v>934000</v>
      </c>
      <c r="DK56">
        <f>DD56/$DH$34</f>
        <v>0.050015486959489895</v>
      </c>
      <c r="DP56" t="str">
        <v>연간 고정비</v>
      </c>
      <c r="DT56">
        <f>DY70</f>
        <v>934000</v>
      </c>
      <c r="EA56">
        <f>DT56/$DX$34</f>
        <v>0.050015486959489895</v>
      </c>
      <c r="FH56" t="str">
        <v>무보험차상해</v>
      </c>
      <c r="FI56">
        <f>IF(BA48="만 26세 이상",VLOOKUP(DB39,'보험료(공제)'!$D$38:$E$40,2,0),VLOOKUP(DB39,'보험료(공제)'!$D$38:$F$40,3,0))</f>
        <v>21160</v>
      </c>
      <c r="FJ56">
        <f>FI56</f>
        <v>21160</v>
      </c>
      <c r="FL56" t="str">
        <v>무보험차상해</v>
      </c>
      <c r="FM56">
        <f>IF(BA48="만 26세 이상",VLOOKUP(DB39,'보험료(공제)'!$N$38:$O$40,2,0),VLOOKUP(DB39,'보험료(공제)'!$N$38:$P$40,3,0))</f>
        <v>20980</v>
      </c>
      <c r="FN56">
        <f>FM56</f>
        <v>20980</v>
      </c>
    </row>
    <row r="57">
      <c r="BA57">
        <v>0</v>
      </c>
      <c r="BE57">
        <f>IF(BP8="Y",IF(BA57&gt;12%,"초과",ROUNDDOWN(BA57*BM17,-3)),ROUNDDOWN(BA57*BA17,-3))</f>
        <v>0</v>
      </c>
      <c r="BK57">
        <v>0</v>
      </c>
      <c r="BO57">
        <f>IF(BP8="Y",IF(BK57&gt;10%,"초과",ROUND(BK57*BM17,-3)),ROUNDDOWN(BK57*BA17,-3))</f>
        <v>0</v>
      </c>
      <c r="BU57">
        <f>IF(OR((BA57+BK57)&gt;10%,BO57="초과"),"초과",BA57+BK57)</f>
        <v>0</v>
      </c>
      <c r="BY57">
        <f>IF(BU57="초과","초과",BE57+BO57)</f>
        <v>0</v>
      </c>
      <c r="FH57" t="str">
        <v>긴급출동</v>
      </c>
      <c r="FI57">
        <v>15560</v>
      </c>
      <c r="FJ57">
        <f>FI57</f>
        <v>15560</v>
      </c>
      <c r="FL57" t="str">
        <v>긴급출동</v>
      </c>
      <c r="FM57">
        <v>15560</v>
      </c>
      <c r="FN57">
        <f>FM57</f>
        <v>15560</v>
      </c>
    </row>
    <row r="58">
      <c r="B58" t="str">
        <v>공동임차인</v>
      </c>
      <c r="G58" t="str">
        <v xml:space="preserve">  ① 주민등록등본  ② 운전면허증 사본  ③ 인감증명서  ④ 재직증명서 or 소득/재산증빙 서류  ⑤ 자동이체통장 사본   </v>
      </c>
      <c r="AW58" t="str">
        <v>견적 Ⅲ</v>
      </c>
      <c r="BA58" t="str">
        <v xml:space="preserve">AG </v>
      </c>
      <c r="BK58" t="str">
        <v>딜러 등</v>
      </c>
      <c r="BU58" t="str">
        <v>합계 수수료</v>
      </c>
      <c r="FH58" t="str">
        <v>분담금 할증</v>
      </c>
      <c r="FI58">
        <v>15000</v>
      </c>
      <c r="FJ58">
        <f>FI58</f>
        <v>15000</v>
      </c>
      <c r="FL58" t="str">
        <v>분담금 할증</v>
      </c>
      <c r="FM58">
        <v>15000</v>
      </c>
      <c r="FN58">
        <f>FM58</f>
        <v>15000</v>
      </c>
    </row>
    <row r="59">
      <c r="BA59">
        <v>0</v>
      </c>
      <c r="BE59">
        <f>IF(CB8="Y",IF(BA59&gt;12%,"초과",ROUNDDOWN(BA59*BY17,-3)),ROUNDDOWN(BA17*BA59,-3))</f>
        <v>0</v>
      </c>
      <c r="BK59">
        <v>0</v>
      </c>
      <c r="BO59">
        <f>IF(CB8="Y",IF(BK59&gt;10%,"초과",ROUND(BK59*BY17,-3)),ROUNDDOWN(BY17*BK59,-3))</f>
        <v>0</v>
      </c>
      <c r="BU59">
        <f>IF(OR((BA59+BK59)&gt;10%,BO59="초과"),"초과",BA59+BK59)</f>
        <v>0</v>
      </c>
      <c r="BY59">
        <f>IF(BU59="초과","초과",BE59+BO59)</f>
        <v>0</v>
      </c>
      <c r="CJ59" t="str">
        <v>변동비</v>
      </c>
      <c r="CO59" t="str">
        <v>계산기준</v>
      </c>
      <c r="CS59" t="str">
        <v>년 비용</v>
      </c>
      <c r="CZ59" t="str">
        <v>변동비</v>
      </c>
      <c r="DE59" t="str">
        <v>계산기준</v>
      </c>
      <c r="DI59" t="str">
        <v>년 비용</v>
      </c>
      <c r="DP59" t="str">
        <v>변동비</v>
      </c>
      <c r="DU59" t="str">
        <v>계산기준</v>
      </c>
      <c r="DY59" t="str">
        <v>년 비용</v>
      </c>
      <c r="FH59" t="str">
        <v>합계</v>
      </c>
      <c r="FI59">
        <f>SUM(FI53:FI58)</f>
        <v>572820</v>
      </c>
      <c r="FJ59" t="e">
        <f>SUM(FJ53:FJ58)</f>
        <v>#N/A</v>
      </c>
      <c r="FL59" t="str">
        <v>합계</v>
      </c>
      <c r="FM59">
        <f>SUM(FM53:FM58)</f>
        <v>568170</v>
      </c>
      <c r="FN59" t="e">
        <f>SUM(FN53:FN58)</f>
        <v>#N/A</v>
      </c>
    </row>
    <row r="60">
      <c r="CL60" t="str">
        <v>합계</v>
      </c>
      <c r="CS60">
        <f>SUM(CS61:CW68)</f>
        <v>961140</v>
      </c>
      <c r="DB60" t="str">
        <v>합계</v>
      </c>
      <c r="DI60">
        <f>SUM(DI61:DM68)</f>
        <v>844224</v>
      </c>
      <c r="DR60" t="str">
        <v>합계</v>
      </c>
      <c r="DU60">
        <f>SUM(DU61:DX68)</f>
        <v>621804</v>
      </c>
      <c r="DY60">
        <f>SUM(DY61:EC68)</f>
        <v>844224</v>
      </c>
    </row>
    <row r="61">
      <c r="CK61" t="str">
        <v>보험료</v>
      </c>
      <c r="CO61">
        <f>IF(BA49="미가입",IF(BN48="자손",FI48,FJ48),IF(BN48="자손",FM48,FN48))</f>
        <v>572820</v>
      </c>
      <c r="CS61">
        <f>CO61</f>
        <v>572820</v>
      </c>
      <c r="DA61" t="str">
        <v>보험료</v>
      </c>
      <c r="DE61">
        <f>IF(BA49="미가입",IF(BN48="자손",FI59,FJ59),IF(BN48="자손",FM59,FN59))</f>
        <v>572820</v>
      </c>
      <c r="DI61">
        <f>DE61</f>
        <v>572820</v>
      </c>
      <c r="DQ61" t="str">
        <v>보험료</v>
      </c>
      <c r="DU61">
        <f>DE61</f>
        <v>572820</v>
      </c>
      <c r="DY61">
        <f>DU61</f>
        <v>572820</v>
      </c>
      <c r="FH61" t="str">
        <v>임직원 미가입</v>
      </c>
      <c r="FI61" t="str">
        <v>견적3</v>
      </c>
      <c r="FL61" t="str">
        <v>임직원가입</v>
      </c>
      <c r="FM61" t="str">
        <v>견적3</v>
      </c>
    </row>
    <row r="62">
      <c r="CK62" t="str">
        <v>정비비</v>
      </c>
      <c r="CO62">
        <f>VLOOKUP(BA27,$FG$21:$FL$29,VLOOKUP(BA28,$FG$32:$FH$36,2,0),0)</f>
        <v>29963</v>
      </c>
      <c r="CS62">
        <f>CO62*12</f>
        <v>359556</v>
      </c>
      <c r="DA62" t="str">
        <v>정비비</v>
      </c>
      <c r="DE62">
        <f>VLOOKUP(BM27,$FN$20:$FS$29,VLOOKUP(BM28,$FG$32:$FH$36,2,0),0)</f>
        <v>20220</v>
      </c>
      <c r="DI62">
        <f>DE62*12</f>
        <v>242640</v>
      </c>
      <c r="DQ62" t="str">
        <v>정비비</v>
      </c>
      <c r="DU62">
        <f>VLOOKUP(BY27,$FU$21:$FZ$29,VLOOKUP(BY28,$FG$32:$FH$36,2,0),0)</f>
        <v>20220</v>
      </c>
      <c r="DY62">
        <f>DU62*12</f>
        <v>242640</v>
      </c>
    </row>
    <row r="63">
      <c r="AW63" t="str">
        <v>잔가율 조정</v>
      </c>
      <c r="BA63" t="str">
        <v>견적 Ⅰ</v>
      </c>
      <c r="BE63" t="str">
        <v>견적 Ⅱ</v>
      </c>
      <c r="BJ63" t="str">
        <v>견적 Ⅲ</v>
      </c>
      <c r="CK63" t="str">
        <v>자동차세</v>
      </c>
      <c r="CO63">
        <f>IF(BD14&lt;=1600,(BD14*18),IF(BD14&lt;=2500,(BD14*19),(BD14*24)))</f>
        <v>28764</v>
      </c>
      <c r="CS63">
        <f>CO63</f>
        <v>28764</v>
      </c>
      <c r="DA63" t="str">
        <v>자동차세</v>
      </c>
      <c r="DE63">
        <f>IF(BP8="Y",IF(BP14&lt;=1600,(BP14*18),IF(BP14&lt;=2500,(BP14*19),(BP14*24))),CO63)</f>
        <v>28764</v>
      </c>
      <c r="DI63">
        <f>DE63</f>
        <v>28764</v>
      </c>
      <c r="DQ63" t="str">
        <v>자동차세</v>
      </c>
      <c r="DU63">
        <f>IF(CB8="Y",IF(CB14&lt;=1600,(CB14*18),IF(CB14&lt;=2500,(CB14*19),(CB14*24))),CO63)</f>
        <v>28764</v>
      </c>
      <c r="DY63">
        <f>DU63</f>
        <v>28764</v>
      </c>
      <c r="FI63" t="str">
        <v>자손가입</v>
      </c>
      <c r="FJ63" t="str">
        <v>자상가입</v>
      </c>
      <c r="FM63" t="str">
        <v>자손가입</v>
      </c>
      <c r="FN63" t="str">
        <v>자상가입</v>
      </c>
    </row>
    <row r="64">
      <c r="AW64" t="str">
        <v>기준 잔가</v>
      </c>
      <c r="BA64">
        <f>CL78</f>
        <v>0.36</v>
      </c>
      <c r="BE64">
        <f>CL80</f>
        <v>0.52</v>
      </c>
      <c r="BJ64">
        <f>CL82</f>
        <v>0.52</v>
      </c>
      <c r="CK64" t="str">
        <v>AG수수료</v>
      </c>
      <c r="CO64">
        <f>BU55</f>
        <v>0</v>
      </c>
      <c r="CS64">
        <f>BY55/(BA26/12)</f>
        <v>0</v>
      </c>
      <c r="DA64" t="str">
        <v>AG수수료</v>
      </c>
      <c r="DE64">
        <f>BU57</f>
        <v>0</v>
      </c>
      <c r="DI64">
        <f>BY57/(BM26/12)</f>
        <v>0</v>
      </c>
      <c r="DQ64" t="str">
        <v>AG수수료</v>
      </c>
      <c r="DU64">
        <f>BU59</f>
        <v>0</v>
      </c>
      <c r="DY64">
        <f>BY59/(BY26/12)</f>
        <v>0</v>
      </c>
      <c r="FH64" t="str">
        <v>대인</v>
      </c>
      <c r="FI64">
        <f>IF(BA48="만 26세 이상",VLOOKUP(DR39,'보험료(공제)'!$D$4:$E$7,2,0),VLOOKUP(DR39,'보험료(공제)'!$D$4:$F$7,3,0))</f>
        <v>306070</v>
      </c>
      <c r="FJ64">
        <f>FI64</f>
        <v>306070</v>
      </c>
      <c r="FL64" t="str">
        <v>대인</v>
      </c>
      <c r="FM64">
        <f>IF(BA48="만 26세 이상",VLOOKUP(DR39,'보험료(공제)'!$N$4:$O$7,2,0),VLOOKUP(DR39,'보험료(공제)'!$N$4:$P$7,3,0))</f>
        <v>303460</v>
      </c>
      <c r="FN64">
        <f>FM64</f>
        <v>303460</v>
      </c>
    </row>
    <row r="65">
      <c r="AW65" t="str">
        <v>조정(▼)</v>
      </c>
      <c r="BA65">
        <v>0</v>
      </c>
      <c r="BE65">
        <v>0</v>
      </c>
      <c r="BJ65">
        <v>0</v>
      </c>
      <c r="CK65" t="str">
        <v>면책금 할증</v>
      </c>
      <c r="DA65" t="str">
        <v>면책금 할증</v>
      </c>
      <c r="DQ65" t="str">
        <v>면책금 할증</v>
      </c>
      <c r="FH65" t="str">
        <v>대물</v>
      </c>
      <c r="FI65">
        <f>IF(BA48="만 26세 이상",VLOOKUP(DR39,'보험료(공제)'!$D$11:$H$13,VLOOKUP(BK48,'보험료(공제)'!$J$11:$K$14,2,0),0),VLOOKUP(DR39,'보험료(공제)'!$D$17:$H$19,VLOOKUP(BK48,'보험료(공제)'!$J$11:$K$14,2,0),0))</f>
        <v>206150</v>
      </c>
      <c r="FJ65">
        <f>FI65</f>
        <v>206150</v>
      </c>
      <c r="FL65" t="str">
        <v>대물</v>
      </c>
      <c r="FM65">
        <f>IF(BA48="만 26세 이상",VLOOKUP(DR39,'보험료(공제)'!$N$11:$R$13,VLOOKUP(BK48,'보험료(공제)'!$T$11:$U$14,2,0),0),VLOOKUP(DR39,'보험료(공제)'!$N$17:$R$19,VLOOKUP(BK48,'보험료(공제)'!$J$11:$K$14,2,0),0))</f>
        <v>204390</v>
      </c>
      <c r="FN65">
        <f>FM65</f>
        <v>204390</v>
      </c>
    </row>
    <row r="66">
      <c r="CK66" t="str">
        <v>카드리워드수수료</v>
      </c>
      <c r="DA66" t="str">
        <v>카드리워드수수료</v>
      </c>
      <c r="DQ66" t="str">
        <v>카드리워드수수료</v>
      </c>
      <c r="FH66" t="str">
        <v>자손/자상</v>
      </c>
      <c r="FI66">
        <f>IF(BA48="만 26세 이상",VLOOKUP(DR39,'보험료(공제)'!$D$24:$G$26,VLOOKUP(BR48,'보험료(공제)'!$J$23:$K$25,2,0),0),VLOOKUP(DR39,'보험료(공제)'!$D$30:$G$32,VLOOKUP(BR48,'보험료(공제)'!$J$23:$K$25,2,0),0))</f>
        <v>8880</v>
      </c>
      <c r="FJ66" t="e">
        <f>IF(BA48="만 26세 이상",VLOOKUP(DR39,'보험료(공제)'!$C$52:$E$54,VLOOKUP(BR48,'보험료(공제)'!$G$52:$H$53,2,0),0),VLOOKUP(DR39,'보험료(공제)'!$C$57:$E$59,VLOOKUP(BR48,'보험료(공제)'!$G$52:$H$53,2,0),0))</f>
        <v>#N/A</v>
      </c>
      <c r="FL66" t="str">
        <v>자손/자상</v>
      </c>
      <c r="FM66">
        <f>IF(BA48="만 26세 이상",VLOOKUP(DR39,'보험료(공제)'!$N$24:$Q$26,VLOOKUP(BR48,'보험료(공제)'!$T$23:$U$25,2,0),0),VLOOKUP(DR39,'보험료(공제)'!$N$30:$Q$32,VLOOKUP(BR48,'보험료(공제)'!$T$23:$U$25,2,0),0))</f>
        <v>8780</v>
      </c>
      <c r="FN66" t="e">
        <f>IF(BA48="만 26세 이상",VLOOKUP(DR39,'보험료(공제)'!$M$52:$O$54,VLOOKUP(BR48,'보험료(공제)'!$Q$52:$R$53,2,0),0),VLOOKUP(DR39,'보험료(공제)'!$M$57:$O$59,VLOOKUP(BR48,'보험료(공제)'!$Q$52:$R$53,2,0),0))</f>
        <v>#N/A</v>
      </c>
    </row>
    <row r="67">
      <c r="CK67" t="str">
        <v>보증금 할인</v>
      </c>
      <c r="DA67" t="str">
        <v>보증금 할인</v>
      </c>
      <c r="DQ67" t="str">
        <v>보증금 할인</v>
      </c>
      <c r="FH67" t="str">
        <v>무보험차상해</v>
      </c>
      <c r="FI67">
        <f>IF(BA48="만 26세 이상",VLOOKUP(DR39,'보험료(공제)'!$D$38:$E$40,2,0),VLOOKUP(DR39,'보험료(공제)'!$D$38:$F$40,3,0))</f>
        <v>21160</v>
      </c>
      <c r="FJ67">
        <f>FI67</f>
        <v>21160</v>
      </c>
      <c r="FL67" t="str">
        <v>무보험차상해</v>
      </c>
      <c r="FM67">
        <f>IF(BA48="만 26세 이상",VLOOKUP(DR39,'보험료(공제)'!$N$38:$O$40,2,0),VLOOKUP(DR39,'보험료(공제)'!$N$38:$P$40,3,0))</f>
        <v>20980</v>
      </c>
      <c r="FN67">
        <f>FM67</f>
        <v>20980</v>
      </c>
    </row>
    <row r="68">
      <c r="FH68" t="str">
        <v>긴급출동</v>
      </c>
      <c r="FI68">
        <v>15560</v>
      </c>
      <c r="FJ68">
        <f>FI68</f>
        <v>15560</v>
      </c>
      <c r="FL68" t="str">
        <v>긴급출동</v>
      </c>
      <c r="FM68">
        <v>15560</v>
      </c>
      <c r="FN68">
        <f>FM68</f>
        <v>15560</v>
      </c>
    </row>
    <row r="69">
      <c r="FH69" t="str">
        <v>분담금 할증</v>
      </c>
      <c r="FI69">
        <v>15000</v>
      </c>
      <c r="FJ69">
        <f>FI69</f>
        <v>15000</v>
      </c>
      <c r="FL69" t="str">
        <v>분담금 할증</v>
      </c>
      <c r="FM69">
        <v>15000</v>
      </c>
      <c r="FN69">
        <f>FM69</f>
        <v>15000</v>
      </c>
    </row>
    <row r="70">
      <c r="CJ70" t="str">
        <v>고정비</v>
      </c>
      <c r="CO70">
        <f>+CR34*CO72*BA26/12</f>
        <v>4668553.965877081</v>
      </c>
      <c r="CS70">
        <f>ROUNDUP(CO70/BA26*12,-3)</f>
        <v>934000</v>
      </c>
      <c r="CZ70" t="str">
        <v>고정비</v>
      </c>
      <c r="DE70">
        <f>+DH34*DE72*BM26/12</f>
        <v>3734843.1727016657</v>
      </c>
      <c r="DI70">
        <f>ROUNDUP(DE70/BM26*12,-3)</f>
        <v>934000</v>
      </c>
      <c r="DP70" t="str">
        <v>고정비</v>
      </c>
      <c r="DU70">
        <f>+DX34*DU72*BY26/12</f>
        <v>3734843.1727016657</v>
      </c>
      <c r="DY70">
        <f>ROUNDUP(DU70/BY26*12,-3)</f>
        <v>934000</v>
      </c>
      <c r="FH70" t="str">
        <v>합계</v>
      </c>
      <c r="FI70">
        <f>SUM(FI64:FI69)</f>
        <v>572820</v>
      </c>
      <c r="FJ70" t="e">
        <f>SUM(FJ64:FJ69)</f>
        <v>#N/A</v>
      </c>
      <c r="FL70" t="str">
        <v>합계</v>
      </c>
      <c r="FM70">
        <f>SUM(FM64:FM69)</f>
        <v>568170</v>
      </c>
      <c r="FN70" t="e">
        <f>SUM(FN64:FN69)</f>
        <v>#N/A</v>
      </c>
    </row>
    <row r="72">
      <c r="CL72" t="str">
        <v>반영 고정비</v>
      </c>
      <c r="CO72">
        <v>0.05</v>
      </c>
      <c r="DB72" t="str">
        <v>반영 고정비</v>
      </c>
      <c r="DE72">
        <f>CO72</f>
        <v>0.05</v>
      </c>
      <c r="DR72" t="str">
        <v>반영 고정비</v>
      </c>
      <c r="DU72">
        <f>CO72</f>
        <v>0.05</v>
      </c>
    </row>
    <row r="73">
      <c r="CL73" t="str">
        <v>고정비</v>
      </c>
      <c r="CO73">
        <v>0.05</v>
      </c>
      <c r="DB73" t="str">
        <v>고정비</v>
      </c>
      <c r="DE73">
        <f>CO73</f>
        <v>0.05</v>
      </c>
      <c r="DR73" t="str">
        <v>고정비</v>
      </c>
      <c r="DU73">
        <f>CO73</f>
        <v>0.05</v>
      </c>
      <c r="FH73" t="str">
        <v>경형</v>
      </c>
      <c r="FI73">
        <v>2</v>
      </c>
    </row>
    <row r="74">
      <c r="CL74" t="str">
        <v>경차 고정비</v>
      </c>
      <c r="CO74">
        <v>0.05</v>
      </c>
      <c r="DB74" t="str">
        <v>경차 고정비</v>
      </c>
      <c r="DE74">
        <f>CO74</f>
        <v>0.05</v>
      </c>
      <c r="DR74" t="str">
        <v>경차 고정비</v>
      </c>
      <c r="DU74">
        <f>CO74</f>
        <v>0.05</v>
      </c>
      <c r="FH74" t="str">
        <v>소형</v>
      </c>
      <c r="FI74">
        <v>3</v>
      </c>
    </row>
    <row r="75">
      <c r="FH75" t="str">
        <v>중형</v>
      </c>
      <c r="FI75">
        <v>4</v>
      </c>
    </row>
    <row r="76">
      <c r="CL76" t="str">
        <v>즉출</v>
      </c>
      <c r="CO76">
        <v>0.05</v>
      </c>
    </row>
    <row r="78">
      <c r="CL78">
        <f>CV42</f>
        <v>0.36</v>
      </c>
      <c r="CN78">
        <f>CL78*BA17</f>
        <v>7419600</v>
      </c>
      <c r="FH78" t="str">
        <v>대형</v>
      </c>
      <c r="FI78">
        <v>5</v>
      </c>
    </row>
    <row r="79">
      <c r="FH79" t="str">
        <v>고급</v>
      </c>
      <c r="FI79">
        <v>6</v>
      </c>
    </row>
    <row r="80">
      <c r="CL80">
        <f>DL42</f>
        <v>0.52</v>
      </c>
      <c r="CN80">
        <f>IF(BP8="Y",CL80*BM17,CL80*BA17)</f>
        <v>10717200</v>
      </c>
      <c r="FH80" t="str">
        <v>최고급</v>
      </c>
      <c r="FI80">
        <v>7</v>
      </c>
    </row>
    <row r="81">
      <c r="FH81" t="str">
        <v>SUV1</v>
      </c>
      <c r="FI81">
        <v>8</v>
      </c>
    </row>
    <row r="82">
      <c r="CL82">
        <f>EB42</f>
        <v>0.52</v>
      </c>
      <c r="CN82">
        <f>IF(CB8="Y",CL82*BY17,CL82*BA17)</f>
        <v>10717200</v>
      </c>
      <c r="FH82" t="str">
        <v>SUV2</v>
      </c>
      <c r="FI82">
        <v>9</v>
      </c>
    </row>
    <row r="83">
      <c r="FH83" t="str">
        <v>SUV3</v>
      </c>
      <c r="FI83">
        <v>10</v>
      </c>
    </row>
    <row r="84">
      <c r="FH84" t="str">
        <v>승합</v>
      </c>
      <c r="FI84">
        <v>11</v>
      </c>
    </row>
  </sheetData>
  <mergeCells count="963">
    <mergeCell ref="DT36:DW36"/>
    <mergeCell ref="DX36:EC36"/>
    <mergeCell ref="BA6:BB6"/>
    <mergeCell ref="BM6:BN6"/>
    <mergeCell ref="BY6:BZ6"/>
    <mergeCell ref="DA16:DC16"/>
    <mergeCell ref="DQ16:DS16"/>
    <mergeCell ref="CR17:CW17"/>
    <mergeCell ref="CN9:CQ9"/>
    <mergeCell ref="CR9:CS9"/>
    <mergeCell ref="CT9:CW9"/>
    <mergeCell ref="CK15:CQ15"/>
    <mergeCell ref="CR15:CW15"/>
    <mergeCell ref="CN16:CQ16"/>
    <mergeCell ref="CR16:CW16"/>
    <mergeCell ref="CK16:CM16"/>
    <mergeCell ref="CN21:CQ21"/>
    <mergeCell ref="CR21:CW21"/>
    <mergeCell ref="CR18:CW18"/>
    <mergeCell ref="CR19:CW19"/>
    <mergeCell ref="CN20:CQ20"/>
    <mergeCell ref="BU11:BX11"/>
    <mergeCell ref="CN25:CQ25"/>
    <mergeCell ref="CR25:CW25"/>
    <mergeCell ref="AV46:AY46"/>
    <mergeCell ref="AZ46:BB46"/>
    <mergeCell ref="BC46:BF46"/>
    <mergeCell ref="BQ46:BS46"/>
    <mergeCell ref="CN22:CQ22"/>
    <mergeCell ref="CR22:CW22"/>
    <mergeCell ref="AW41:AZ41"/>
    <mergeCell ref="AW42:AZ42"/>
    <mergeCell ref="BQ42:BX42"/>
    <mergeCell ref="CV38:CW38"/>
    <mergeCell ref="CV39:CW39"/>
    <mergeCell ref="CL41:CM41"/>
    <mergeCell ref="CN41:CO41"/>
    <mergeCell ref="BC38:BF38"/>
    <mergeCell ref="CR23:CW23"/>
    <mergeCell ref="CR24:CW24"/>
    <mergeCell ref="CA38:CD38"/>
    <mergeCell ref="BU43:BX43"/>
    <mergeCell ref="BA30:BB30"/>
    <mergeCell ref="BC30:BF30"/>
    <mergeCell ref="BI30:BL30"/>
    <mergeCell ref="BI33:BL33"/>
    <mergeCell ref="BM33:BN33"/>
    <mergeCell ref="BI35:BL35"/>
    <mergeCell ref="AW63:AZ63"/>
    <mergeCell ref="BA63:BD63"/>
    <mergeCell ref="BE63:BI63"/>
    <mergeCell ref="BJ63:BN63"/>
    <mergeCell ref="AW64:AZ64"/>
    <mergeCell ref="BA64:BD64"/>
    <mergeCell ref="BE64:BI64"/>
    <mergeCell ref="BJ64:BN64"/>
    <mergeCell ref="BE65:BI65"/>
    <mergeCell ref="BJ65:BN65"/>
    <mergeCell ref="AW65:AZ65"/>
    <mergeCell ref="BA65:BD65"/>
    <mergeCell ref="CL80:CM80"/>
    <mergeCell ref="BF49:BJ49"/>
    <mergeCell ref="AW58:AZ59"/>
    <mergeCell ref="BA58:BJ58"/>
    <mergeCell ref="BK58:BT58"/>
    <mergeCell ref="BA59:BD59"/>
    <mergeCell ref="BE59:BJ59"/>
    <mergeCell ref="BM43:BT43"/>
    <mergeCell ref="AW43:AZ43"/>
    <mergeCell ref="BA43:BH43"/>
    <mergeCell ref="BI43:BL43"/>
    <mergeCell ref="AW56:AZ57"/>
    <mergeCell ref="BA56:BJ56"/>
    <mergeCell ref="BK56:BT56"/>
    <mergeCell ref="BA57:BD57"/>
    <mergeCell ref="BE57:BJ57"/>
    <mergeCell ref="BK57:BN57"/>
    <mergeCell ref="AW66:AZ66"/>
    <mergeCell ref="BS66:CA66"/>
    <mergeCell ref="BW68:CA68"/>
    <mergeCell ref="BW70:CA70"/>
    <mergeCell ref="BA66:BD66"/>
    <mergeCell ref="BE66:BI66"/>
    <mergeCell ref="BJ66:BN66"/>
    <mergeCell ref="CN17:CQ17"/>
    <mergeCell ref="CN18:CQ18"/>
    <mergeCell ref="AW19:AZ19"/>
    <mergeCell ref="AW26:AZ26"/>
    <mergeCell ref="CN19:CQ19"/>
    <mergeCell ref="CN23:CQ23"/>
    <mergeCell ref="CN24:CQ24"/>
    <mergeCell ref="AW18:AZ18"/>
    <mergeCell ref="BY20:BZ20"/>
    <mergeCell ref="BO19:BR19"/>
    <mergeCell ref="CN26:CQ26"/>
    <mergeCell ref="AW30:AZ30"/>
    <mergeCell ref="BY25:CA25"/>
    <mergeCell ref="CB25:CD25"/>
    <mergeCell ref="BM26:BR26"/>
    <mergeCell ref="AW29:AZ29"/>
    <mergeCell ref="BI10:BL10"/>
    <mergeCell ref="BM10:BR10"/>
    <mergeCell ref="BU20:BX20"/>
    <mergeCell ref="BU16:BX16"/>
    <mergeCell ref="BU18:BX18"/>
    <mergeCell ref="BN14:BO14"/>
    <mergeCell ref="BY10:CD10"/>
    <mergeCell ref="BY11:CD11"/>
    <mergeCell ref="BU12:BX12"/>
    <mergeCell ref="BY12:CD12"/>
    <mergeCell ref="BU13:BV13"/>
    <mergeCell ref="BW13:BY13"/>
    <mergeCell ref="BZ13:CA13"/>
    <mergeCell ref="BP14:BR14"/>
    <mergeCell ref="BU14:BV14"/>
    <mergeCell ref="CB14:CD14"/>
    <mergeCell ref="BY19:BZ19"/>
    <mergeCell ref="CA19:CD19"/>
    <mergeCell ref="BM20:BN20"/>
    <mergeCell ref="AG40:AJ40"/>
    <mergeCell ref="CL42:CM42"/>
    <mergeCell ref="CP42:CQ42"/>
    <mergeCell ref="AK36:AN36"/>
    <mergeCell ref="AO36:AR36"/>
    <mergeCell ref="AK41:AN41"/>
    <mergeCell ref="AO37:AR37"/>
    <mergeCell ref="AO38:AR38"/>
    <mergeCell ref="AO39:AR39"/>
    <mergeCell ref="AO40:AR40"/>
    <mergeCell ref="AO41:AR41"/>
    <mergeCell ref="CJ41:CK42"/>
    <mergeCell ref="AK39:AN39"/>
    <mergeCell ref="AG36:AJ36"/>
    <mergeCell ref="CN42:CO42"/>
    <mergeCell ref="CP41:CQ41"/>
    <mergeCell ref="CN36:CQ36"/>
    <mergeCell ref="BM36:BN36"/>
    <mergeCell ref="BO36:BR36"/>
    <mergeCell ref="BY36:BZ36"/>
    <mergeCell ref="CA36:CD36"/>
    <mergeCell ref="BA36:BB36"/>
    <mergeCell ref="BC36:BF36"/>
    <mergeCell ref="ES32:EU32"/>
    <mergeCell ref="B36:G36"/>
    <mergeCell ref="B37:G37"/>
    <mergeCell ref="B38:G38"/>
    <mergeCell ref="B39:G39"/>
    <mergeCell ref="B40:G40"/>
    <mergeCell ref="AW34:AZ34"/>
    <mergeCell ref="AW36:AZ36"/>
    <mergeCell ref="AW35:AZ35"/>
    <mergeCell ref="DL39:DM39"/>
    <mergeCell ref="DL38:DM38"/>
    <mergeCell ref="DH38:DI38"/>
    <mergeCell ref="DB39:DC39"/>
    <mergeCell ref="DB38:DC38"/>
    <mergeCell ref="DD39:DE39"/>
    <mergeCell ref="DD38:DE38"/>
    <mergeCell ref="DF39:DG39"/>
    <mergeCell ref="DF38:DG38"/>
    <mergeCell ref="DH39:DI39"/>
    <mergeCell ref="CP39:CQ39"/>
    <mergeCell ref="CR38:CS38"/>
    <mergeCell ref="H36:Q36"/>
    <mergeCell ref="H37:Q37"/>
    <mergeCell ref="R36:V36"/>
    <mergeCell ref="R37:V37"/>
    <mergeCell ref="R38:V38"/>
    <mergeCell ref="CR39:CS39"/>
    <mergeCell ref="BA44:BH44"/>
    <mergeCell ref="BI44:BL44"/>
    <mergeCell ref="AW48:AZ48"/>
    <mergeCell ref="AW49:AZ49"/>
    <mergeCell ref="BF53:BJ53"/>
    <mergeCell ref="AW53:AZ53"/>
    <mergeCell ref="BA41:BD41"/>
    <mergeCell ref="BE41:BL41"/>
    <mergeCell ref="BM41:BO41"/>
    <mergeCell ref="BP41:BT41"/>
    <mergeCell ref="BU41:CA41"/>
    <mergeCell ref="CB41:CD41"/>
    <mergeCell ref="BI42:BL42"/>
    <mergeCell ref="BM42:BP42"/>
    <mergeCell ref="BA42:BH42"/>
    <mergeCell ref="AG37:AJ37"/>
    <mergeCell ref="AK38:AN38"/>
    <mergeCell ref="AW44:AZ44"/>
    <mergeCell ref="BM44:BT44"/>
    <mergeCell ref="BU44:BX44"/>
    <mergeCell ref="BA49:BE49"/>
    <mergeCell ref="B58:F59"/>
    <mergeCell ref="G58:AR59"/>
    <mergeCell ref="B56:F57"/>
    <mergeCell ref="G56:AR57"/>
    <mergeCell ref="BV48:CA48"/>
    <mergeCell ref="BE55:BJ55"/>
    <mergeCell ref="BA54:BJ54"/>
    <mergeCell ref="BK54:BT54"/>
    <mergeCell ref="BK55:BN55"/>
    <mergeCell ref="BR48:BU48"/>
    <mergeCell ref="BU59:BX59"/>
    <mergeCell ref="BY59:CD59"/>
    <mergeCell ref="BK59:BN59"/>
    <mergeCell ref="BO59:BT59"/>
    <mergeCell ref="AW54:AZ55"/>
    <mergeCell ref="B54:F55"/>
    <mergeCell ref="G54:AR55"/>
    <mergeCell ref="BK53:BP53"/>
    <mergeCell ref="BA53:BE53"/>
    <mergeCell ref="BO55:BT55"/>
    <mergeCell ref="BU55:BX55"/>
    <mergeCell ref="BY55:CD55"/>
    <mergeCell ref="BU54:CD54"/>
    <mergeCell ref="BA55:BD55"/>
    <mergeCell ref="BW71:CA71"/>
    <mergeCell ref="BX72:CA72"/>
    <mergeCell ref="CO64:CR64"/>
    <mergeCell ref="CJ56:CM56"/>
    <mergeCell ref="CN56:CT56"/>
    <mergeCell ref="BN60:BT60"/>
    <mergeCell ref="CO61:CR61"/>
    <mergeCell ref="CO62:CR62"/>
    <mergeCell ref="BS65:CA65"/>
    <mergeCell ref="CK64:CN64"/>
    <mergeCell ref="CS61:CW61"/>
    <mergeCell ref="CS60:CW60"/>
    <mergeCell ref="CS59:CW59"/>
    <mergeCell ref="CJ70:CN70"/>
    <mergeCell ref="CO70:CR70"/>
    <mergeCell ref="CO66:CR66"/>
    <mergeCell ref="CO68:CR68"/>
    <mergeCell ref="CO60:CR60"/>
    <mergeCell ref="CO59:CR59"/>
    <mergeCell ref="CS68:CW68"/>
    <mergeCell ref="CS66:CW66"/>
    <mergeCell ref="BU58:CD58"/>
    <mergeCell ref="CS64:CW64"/>
    <mergeCell ref="CS63:CW63"/>
    <mergeCell ref="CU52:CW52"/>
    <mergeCell ref="CN53:CT53"/>
    <mergeCell ref="CU53:CW53"/>
    <mergeCell ref="CJ54:CM54"/>
    <mergeCell ref="CJ55:CM55"/>
    <mergeCell ref="CN54:CT54"/>
    <mergeCell ref="CN55:CT55"/>
    <mergeCell ref="CU54:CW54"/>
    <mergeCell ref="CU55:CW55"/>
    <mergeCell ref="CJ52:CM52"/>
    <mergeCell ref="CJ53:CM53"/>
    <mergeCell ref="CN52:CT52"/>
    <mergeCell ref="AH9:AR9"/>
    <mergeCell ref="AK12:AR12"/>
    <mergeCell ref="CU56:CW56"/>
    <mergeCell ref="BU60:BW60"/>
    <mergeCell ref="CS70:CW70"/>
    <mergeCell ref="BX73:CA73"/>
    <mergeCell ref="CJ50:CM50"/>
    <mergeCell ref="CU46:CW47"/>
    <mergeCell ref="CN46:CT47"/>
    <mergeCell ref="BX60:CD60"/>
    <mergeCell ref="CJ59:CN59"/>
    <mergeCell ref="CL60:CN60"/>
    <mergeCell ref="CO63:CR63"/>
    <mergeCell ref="CK61:CN61"/>
    <mergeCell ref="CK62:CN62"/>
    <mergeCell ref="CK63:CN63"/>
    <mergeCell ref="BU56:CD56"/>
    <mergeCell ref="BU57:BX57"/>
    <mergeCell ref="BY57:CD57"/>
    <mergeCell ref="CB48:CD48"/>
    <mergeCell ref="BK49:CD49"/>
    <mergeCell ref="BN48:BQ48"/>
    <mergeCell ref="CK68:CN68"/>
    <mergeCell ref="CK66:CN66"/>
    <mergeCell ref="B5:AQ6"/>
    <mergeCell ref="G8:V9"/>
    <mergeCell ref="W8:AA9"/>
    <mergeCell ref="AB8:AG8"/>
    <mergeCell ref="CN11:CQ11"/>
    <mergeCell ref="CR11:CW11"/>
    <mergeCell ref="CK13:CQ13"/>
    <mergeCell ref="CR13:CW13"/>
    <mergeCell ref="CK14:CQ14"/>
    <mergeCell ref="CR14:CW14"/>
    <mergeCell ref="CN10:CQ10"/>
    <mergeCell ref="CR10:CW10"/>
    <mergeCell ref="B13:K13"/>
    <mergeCell ref="B14:K14"/>
    <mergeCell ref="AW13:AX13"/>
    <mergeCell ref="AY13:BA13"/>
    <mergeCell ref="BB13:BC13"/>
    <mergeCell ref="BD13:BF13"/>
    <mergeCell ref="BI13:BJ13"/>
    <mergeCell ref="BK13:BM13"/>
    <mergeCell ref="BN13:BO13"/>
    <mergeCell ref="AB9:AG9"/>
    <mergeCell ref="BM5:BN5"/>
    <mergeCell ref="BO5:BQ5"/>
    <mergeCell ref="B15:H15"/>
    <mergeCell ref="I15:K15"/>
    <mergeCell ref="B20:H20"/>
    <mergeCell ref="L17:N17"/>
    <mergeCell ref="O17:Q17"/>
    <mergeCell ref="R17:V17"/>
    <mergeCell ref="AB17:AF17"/>
    <mergeCell ref="L15:Q15"/>
    <mergeCell ref="I20:K20"/>
    <mergeCell ref="L20:Q20"/>
    <mergeCell ref="R20:V20"/>
    <mergeCell ref="AB20:AF20"/>
    <mergeCell ref="B19:K19"/>
    <mergeCell ref="L19:Q19"/>
    <mergeCell ref="R19:V19"/>
    <mergeCell ref="W19:AA20"/>
    <mergeCell ref="AB19:AF19"/>
    <mergeCell ref="W17:AA17"/>
    <mergeCell ref="B41:G41"/>
    <mergeCell ref="AG38:AJ38"/>
    <mergeCell ref="AG39:AJ39"/>
    <mergeCell ref="H38:Q38"/>
    <mergeCell ref="AB22:AF22"/>
    <mergeCell ref="L22:N22"/>
    <mergeCell ref="H39:Q39"/>
    <mergeCell ref="H40:Q40"/>
    <mergeCell ref="B52:F53"/>
    <mergeCell ref="G52:AR53"/>
    <mergeCell ref="H41:Q41"/>
    <mergeCell ref="R41:V41"/>
    <mergeCell ref="W39:AB39"/>
    <mergeCell ref="W40:AB40"/>
    <mergeCell ref="W41:AB41"/>
    <mergeCell ref="AC41:AF41"/>
    <mergeCell ref="AC39:AF39"/>
    <mergeCell ref="AC40:AF40"/>
    <mergeCell ref="W36:AB36"/>
    <mergeCell ref="AC36:AF36"/>
    <mergeCell ref="AC37:AF37"/>
    <mergeCell ref="AC38:AF38"/>
    <mergeCell ref="AG41:AJ41"/>
    <mergeCell ref="AK37:AN37"/>
    <mergeCell ref="R13:V13"/>
    <mergeCell ref="R14:V14"/>
    <mergeCell ref="R15:V15"/>
    <mergeCell ref="AW14:AX14"/>
    <mergeCell ref="AB27:AF27"/>
    <mergeCell ref="AG27:AJ27"/>
    <mergeCell ref="AB24:AF24"/>
    <mergeCell ref="AG22:AJ22"/>
    <mergeCell ref="AK22:AL22"/>
    <mergeCell ref="AM22:AP22"/>
    <mergeCell ref="R27:V27"/>
    <mergeCell ref="W27:AA27"/>
    <mergeCell ref="L26:AR26"/>
    <mergeCell ref="AM27:AP27"/>
    <mergeCell ref="AQ27:AR27"/>
    <mergeCell ref="O22:Q22"/>
    <mergeCell ref="R22:V22"/>
    <mergeCell ref="W22:AA22"/>
    <mergeCell ref="AM17:AP17"/>
    <mergeCell ref="AW16:AZ16"/>
    <mergeCell ref="W14:AA15"/>
    <mergeCell ref="AW17:AZ17"/>
    <mergeCell ref="AW21:AZ21"/>
    <mergeCell ref="B21:K21"/>
    <mergeCell ref="AG24:AK25"/>
    <mergeCell ref="B25:H25"/>
    <mergeCell ref="B17:E17"/>
    <mergeCell ref="BC29:BF29"/>
    <mergeCell ref="BI21:BL21"/>
    <mergeCell ref="I25:K25"/>
    <mergeCell ref="L25:Q25"/>
    <mergeCell ref="R25:V25"/>
    <mergeCell ref="AB25:AF25"/>
    <mergeCell ref="B24:K24"/>
    <mergeCell ref="L24:Q24"/>
    <mergeCell ref="R24:V24"/>
    <mergeCell ref="W24:AA25"/>
    <mergeCell ref="AQ22:AR22"/>
    <mergeCell ref="B26:K26"/>
    <mergeCell ref="B27:E27"/>
    <mergeCell ref="BC19:BF19"/>
    <mergeCell ref="BA20:BB20"/>
    <mergeCell ref="AW20:AZ20"/>
    <mergeCell ref="BI27:BL27"/>
    <mergeCell ref="BI28:BL28"/>
    <mergeCell ref="BC20:BF20"/>
    <mergeCell ref="BV2:CC3"/>
    <mergeCell ref="BJ2:BQ3"/>
    <mergeCell ref="CB13:CD13"/>
    <mergeCell ref="BA15:BF15"/>
    <mergeCell ref="AY14:BA14"/>
    <mergeCell ref="BB14:BC14"/>
    <mergeCell ref="BD14:BF14"/>
    <mergeCell ref="BI15:BL15"/>
    <mergeCell ref="AX2:BE3"/>
    <mergeCell ref="AX5:AZ5"/>
    <mergeCell ref="BA5:BB5"/>
    <mergeCell ref="BC5:BE5"/>
    <mergeCell ref="BJ5:BL5"/>
    <mergeCell ref="BI14:BJ14"/>
    <mergeCell ref="BZ14:CA14"/>
    <mergeCell ref="BM8:BO8"/>
    <mergeCell ref="BI11:BL11"/>
    <mergeCell ref="BI12:BL12"/>
    <mergeCell ref="BM12:BR12"/>
    <mergeCell ref="BU10:BX10"/>
    <mergeCell ref="BW14:BY14"/>
    <mergeCell ref="BK14:BM14"/>
    <mergeCell ref="AW15:AZ15"/>
    <mergeCell ref="BY9:CD9"/>
    <mergeCell ref="BM15:BR15"/>
    <mergeCell ref="BM16:BR16"/>
    <mergeCell ref="BM17:BR17"/>
    <mergeCell ref="BU15:BX15"/>
    <mergeCell ref="BM25:BO25"/>
    <mergeCell ref="BA16:BF16"/>
    <mergeCell ref="BA17:BF17"/>
    <mergeCell ref="BI18:BL18"/>
    <mergeCell ref="BI19:BL19"/>
    <mergeCell ref="BM18:BR18"/>
    <mergeCell ref="BI17:BL17"/>
    <mergeCell ref="BP25:BR25"/>
    <mergeCell ref="BI16:BL16"/>
    <mergeCell ref="BA18:BF18"/>
    <mergeCell ref="BY33:BZ33"/>
    <mergeCell ref="CA29:CD29"/>
    <mergeCell ref="BY30:BZ30"/>
    <mergeCell ref="CA30:CD30"/>
    <mergeCell ref="BU29:BX29"/>
    <mergeCell ref="BY26:CD26"/>
    <mergeCell ref="BY27:CD27"/>
    <mergeCell ref="BY28:CD28"/>
    <mergeCell ref="BY29:BZ29"/>
    <mergeCell ref="BU30:BX30"/>
    <mergeCell ref="BU31:BX31"/>
    <mergeCell ref="BU26:BX26"/>
    <mergeCell ref="BY31:BZ31"/>
    <mergeCell ref="CA31:CD31"/>
    <mergeCell ref="BU32:BX32"/>
    <mergeCell ref="BY32:BZ32"/>
    <mergeCell ref="CA32:CD32"/>
    <mergeCell ref="CA33:CD33"/>
    <mergeCell ref="BU33:BX33"/>
    <mergeCell ref="BU27:BX27"/>
    <mergeCell ref="BU28:BX28"/>
    <mergeCell ref="BI9:BL9"/>
    <mergeCell ref="BM9:BR9"/>
    <mergeCell ref="BA35:BF35"/>
    <mergeCell ref="BA21:BF21"/>
    <mergeCell ref="BM30:BN30"/>
    <mergeCell ref="BO30:BR30"/>
    <mergeCell ref="BA34:BB34"/>
    <mergeCell ref="BC34:BF34"/>
    <mergeCell ref="BM34:BN34"/>
    <mergeCell ref="BO34:BR34"/>
    <mergeCell ref="BO29:BR29"/>
    <mergeCell ref="BM21:BR21"/>
    <mergeCell ref="BM19:BN19"/>
    <mergeCell ref="BA19:BB19"/>
    <mergeCell ref="BM27:BR27"/>
    <mergeCell ref="BM28:BR28"/>
    <mergeCell ref="BI29:BL29"/>
    <mergeCell ref="BO33:BR33"/>
    <mergeCell ref="BM29:BN29"/>
    <mergeCell ref="BI26:BL26"/>
    <mergeCell ref="BC31:BF31"/>
    <mergeCell ref="BA26:BF26"/>
    <mergeCell ref="BI20:BL20"/>
    <mergeCell ref="BO20:BR20"/>
    <mergeCell ref="BK60:BM60"/>
    <mergeCell ref="BY44:CD44"/>
    <mergeCell ref="BY34:BZ34"/>
    <mergeCell ref="CA34:CD34"/>
    <mergeCell ref="BI34:BL34"/>
    <mergeCell ref="BU34:BX34"/>
    <mergeCell ref="BY42:CD42"/>
    <mergeCell ref="BY43:CD43"/>
    <mergeCell ref="BY35:CD35"/>
    <mergeCell ref="BU35:BX35"/>
    <mergeCell ref="BO57:BT57"/>
    <mergeCell ref="BU46:BW46"/>
    <mergeCell ref="BY46:CA46"/>
    <mergeCell ref="CB46:CE46"/>
    <mergeCell ref="BM35:BR35"/>
    <mergeCell ref="CN82:CQ82"/>
    <mergeCell ref="BI37:BN37"/>
    <mergeCell ref="BO37:BR37"/>
    <mergeCell ref="BU37:BZ37"/>
    <mergeCell ref="CA37:CD37"/>
    <mergeCell ref="BI36:BL36"/>
    <mergeCell ref="BA48:BE48"/>
    <mergeCell ref="BF48:BJ48"/>
    <mergeCell ref="BK48:BM48"/>
    <mergeCell ref="AW40:BL40"/>
    <mergeCell ref="BO38:BR38"/>
    <mergeCell ref="CL78:CM78"/>
    <mergeCell ref="CN78:CQ78"/>
    <mergeCell ref="CN48:CT49"/>
    <mergeCell ref="CQ51:CT51"/>
    <mergeCell ref="CN75:CR75"/>
    <mergeCell ref="CK67:CN67"/>
    <mergeCell ref="CO67:CR67"/>
    <mergeCell ref="CS67:CW67"/>
    <mergeCell ref="CK65:CN65"/>
    <mergeCell ref="CO65:CR65"/>
    <mergeCell ref="CS65:CW65"/>
    <mergeCell ref="BA60:BC60"/>
    <mergeCell ref="BD60:BJ60"/>
    <mergeCell ref="AE32:AI32"/>
    <mergeCell ref="L27:N27"/>
    <mergeCell ref="O27:Q27"/>
    <mergeCell ref="AJ31:AN31"/>
    <mergeCell ref="AJ32:AN32"/>
    <mergeCell ref="AO31:AR31"/>
    <mergeCell ref="AO32:AR32"/>
    <mergeCell ref="AW37:BB37"/>
    <mergeCell ref="U32:Y32"/>
    <mergeCell ref="Z31:AD31"/>
    <mergeCell ref="Z32:AD32"/>
    <mergeCell ref="AW27:AZ27"/>
    <mergeCell ref="AW28:AZ28"/>
    <mergeCell ref="O30:AR30"/>
    <mergeCell ref="BA27:BF27"/>
    <mergeCell ref="BA28:BF28"/>
    <mergeCell ref="BC37:BF37"/>
    <mergeCell ref="BC33:BF33"/>
    <mergeCell ref="BA29:BB29"/>
    <mergeCell ref="AW33:AZ33"/>
    <mergeCell ref="AW31:AZ31"/>
    <mergeCell ref="BA31:BB31"/>
    <mergeCell ref="AW32:AZ32"/>
    <mergeCell ref="BA32:BB32"/>
    <mergeCell ref="R39:V39"/>
    <mergeCell ref="R40:V40"/>
    <mergeCell ref="W37:AB37"/>
    <mergeCell ref="W38:AB38"/>
    <mergeCell ref="AK40:AN40"/>
    <mergeCell ref="AL13:AR13"/>
    <mergeCell ref="AL14:AR15"/>
    <mergeCell ref="L16:AR16"/>
    <mergeCell ref="AG17:AJ17"/>
    <mergeCell ref="AK17:AL17"/>
    <mergeCell ref="L13:Q13"/>
    <mergeCell ref="L14:Q14"/>
    <mergeCell ref="AB13:AF13"/>
    <mergeCell ref="AB14:AF14"/>
    <mergeCell ref="AG13:AK13"/>
    <mergeCell ref="AG14:AK15"/>
    <mergeCell ref="AB15:AF15"/>
    <mergeCell ref="J31:O31"/>
    <mergeCell ref="J32:O32"/>
    <mergeCell ref="P31:T31"/>
    <mergeCell ref="P32:T32"/>
    <mergeCell ref="U31:Y31"/>
    <mergeCell ref="F27:K27"/>
    <mergeCell ref="AK27:AL27"/>
    <mergeCell ref="B31:I31"/>
    <mergeCell ref="B32:I32"/>
    <mergeCell ref="BA33:BB33"/>
    <mergeCell ref="BA9:BF9"/>
    <mergeCell ref="AW10:AZ10"/>
    <mergeCell ref="BA10:BF10"/>
    <mergeCell ref="AW11:AZ11"/>
    <mergeCell ref="BA11:BF11"/>
    <mergeCell ref="AW12:AZ12"/>
    <mergeCell ref="BA12:BF12"/>
    <mergeCell ref="B8:F9"/>
    <mergeCell ref="AW9:AZ9"/>
    <mergeCell ref="B16:K16"/>
    <mergeCell ref="AL24:AR25"/>
    <mergeCell ref="F17:K17"/>
    <mergeCell ref="B22:E22"/>
    <mergeCell ref="F22:K22"/>
    <mergeCell ref="AH8:AR8"/>
    <mergeCell ref="AL19:AR20"/>
    <mergeCell ref="L21:AR21"/>
    <mergeCell ref="AQ17:AR17"/>
    <mergeCell ref="W13:AA13"/>
    <mergeCell ref="AG19:AK20"/>
    <mergeCell ref="AE31:AI31"/>
    <mergeCell ref="DA3:DE3"/>
    <mergeCell ref="DD5:DG5"/>
    <mergeCell ref="DH5:DM5"/>
    <mergeCell ref="DD6:DG6"/>
    <mergeCell ref="DH6:DM6"/>
    <mergeCell ref="DD8:DG8"/>
    <mergeCell ref="DH8:DI8"/>
    <mergeCell ref="DJ8:DM8"/>
    <mergeCell ref="CK3:CO3"/>
    <mergeCell ref="CN5:CQ5"/>
    <mergeCell ref="CR5:CW5"/>
    <mergeCell ref="CN6:CQ6"/>
    <mergeCell ref="CR6:CW6"/>
    <mergeCell ref="CR7:CW7"/>
    <mergeCell ref="DH7:DM7"/>
    <mergeCell ref="CN8:CQ8"/>
    <mergeCell ref="CR8:CS8"/>
    <mergeCell ref="CT8:CW8"/>
    <mergeCell ref="CK5:CM5"/>
    <mergeCell ref="DA5:DC5"/>
    <mergeCell ref="DD25:DG25"/>
    <mergeCell ref="DH25:DM25"/>
    <mergeCell ref="DD26:DG26"/>
    <mergeCell ref="DH26:DM26"/>
    <mergeCell ref="DD28:DG28"/>
    <mergeCell ref="DH28:DM28"/>
    <mergeCell ref="DA14:DG14"/>
    <mergeCell ref="DH14:DM14"/>
    <mergeCell ref="DA15:DG15"/>
    <mergeCell ref="DH15:DM15"/>
    <mergeCell ref="DD16:DG16"/>
    <mergeCell ref="DH16:DM16"/>
    <mergeCell ref="DD17:DG17"/>
    <mergeCell ref="DH17:DM17"/>
    <mergeCell ref="DD18:DG18"/>
    <mergeCell ref="DH18:DM18"/>
    <mergeCell ref="DD19:DG19"/>
    <mergeCell ref="DH19:DM19"/>
    <mergeCell ref="DD21:DG21"/>
    <mergeCell ref="DH21:DM21"/>
    <mergeCell ref="DD22:DG22"/>
    <mergeCell ref="DH22:DM22"/>
    <mergeCell ref="DD23:DG23"/>
    <mergeCell ref="DH23:DM23"/>
    <mergeCell ref="DD24:DG24"/>
    <mergeCell ref="DH24:DM24"/>
    <mergeCell ref="DT11:DW11"/>
    <mergeCell ref="DT9:DW9"/>
    <mergeCell ref="DX9:DY9"/>
    <mergeCell ref="DZ9:EC9"/>
    <mergeCell ref="DX11:EC11"/>
    <mergeCell ref="DQ13:DW13"/>
    <mergeCell ref="DX13:EC13"/>
    <mergeCell ref="DT23:DW23"/>
    <mergeCell ref="DX23:EC23"/>
    <mergeCell ref="DT24:DW24"/>
    <mergeCell ref="DX24:EC24"/>
    <mergeCell ref="DD9:DG9"/>
    <mergeCell ref="DH9:DI9"/>
    <mergeCell ref="DJ9:DM9"/>
    <mergeCell ref="DD11:DG11"/>
    <mergeCell ref="DH11:DM11"/>
    <mergeCell ref="DA13:DG13"/>
    <mergeCell ref="DH13:DM13"/>
    <mergeCell ref="DD10:DG10"/>
    <mergeCell ref="DT10:DW10"/>
    <mergeCell ref="DH10:DM10"/>
    <mergeCell ref="DX10:EC10"/>
    <mergeCell ref="DQ3:DU3"/>
    <mergeCell ref="DT5:DW5"/>
    <mergeCell ref="DX5:EC5"/>
    <mergeCell ref="DT6:DW6"/>
    <mergeCell ref="DX6:EC6"/>
    <mergeCell ref="DT8:DW8"/>
    <mergeCell ref="DX8:DY8"/>
    <mergeCell ref="DZ8:EC8"/>
    <mergeCell ref="DT25:DW25"/>
    <mergeCell ref="DX25:EC25"/>
    <mergeCell ref="DX7:EC7"/>
    <mergeCell ref="DQ5:DS5"/>
    <mergeCell ref="DQ12:DS12"/>
    <mergeCell ref="DT26:DW26"/>
    <mergeCell ref="DX26:EC26"/>
    <mergeCell ref="DT28:DW28"/>
    <mergeCell ref="DX28:EC28"/>
    <mergeCell ref="DQ14:DW14"/>
    <mergeCell ref="DX14:EC14"/>
    <mergeCell ref="DQ15:DW15"/>
    <mergeCell ref="DX15:EC15"/>
    <mergeCell ref="DT16:DW16"/>
    <mergeCell ref="DX16:EC16"/>
    <mergeCell ref="DT17:DW17"/>
    <mergeCell ref="DX17:EC17"/>
    <mergeCell ref="DT18:DW18"/>
    <mergeCell ref="DX18:EC18"/>
    <mergeCell ref="DT19:DW19"/>
    <mergeCell ref="DX19:EC19"/>
    <mergeCell ref="DT21:DW21"/>
    <mergeCell ref="DX21:EC21"/>
    <mergeCell ref="DT22:DW22"/>
    <mergeCell ref="DX22:EC22"/>
    <mergeCell ref="DT27:DW27"/>
    <mergeCell ref="DX27:EC27"/>
    <mergeCell ref="DT33:DW33"/>
    <mergeCell ref="DQ34:DW35"/>
    <mergeCell ref="DX34:EC35"/>
    <mergeCell ref="CR28:CW28"/>
    <mergeCell ref="CR29:CW29"/>
    <mergeCell ref="CR30:CW30"/>
    <mergeCell ref="DX31:EC31"/>
    <mergeCell ref="DX32:EC32"/>
    <mergeCell ref="DX33:EC33"/>
    <mergeCell ref="DT29:DW29"/>
    <mergeCell ref="DT30:DW30"/>
    <mergeCell ref="DX29:EC29"/>
    <mergeCell ref="DX30:EC30"/>
    <mergeCell ref="DT31:DW31"/>
    <mergeCell ref="DT32:DW32"/>
    <mergeCell ref="DH29:DM29"/>
    <mergeCell ref="DH30:DM30"/>
    <mergeCell ref="DD29:DG29"/>
    <mergeCell ref="DD30:DG30"/>
    <mergeCell ref="DD31:DG31"/>
    <mergeCell ref="DD32:DG32"/>
    <mergeCell ref="CN33:CQ33"/>
    <mergeCell ref="CK34:CQ35"/>
    <mergeCell ref="CR34:CW35"/>
    <mergeCell ref="CJ38:CK38"/>
    <mergeCell ref="CJ39:CK39"/>
    <mergeCell ref="CL38:CM38"/>
    <mergeCell ref="CL39:CM39"/>
    <mergeCell ref="DJ39:DK39"/>
    <mergeCell ref="DJ38:DK38"/>
    <mergeCell ref="CT38:CU38"/>
    <mergeCell ref="CT39:CU39"/>
    <mergeCell ref="CR33:CW33"/>
    <mergeCell ref="DD33:DG33"/>
    <mergeCell ref="DH33:DM33"/>
    <mergeCell ref="DA34:DG35"/>
    <mergeCell ref="DH34:DM35"/>
    <mergeCell ref="CZ39:DA39"/>
    <mergeCell ref="CZ38:DA38"/>
    <mergeCell ref="CN39:CO39"/>
    <mergeCell ref="CN38:CO38"/>
    <mergeCell ref="CP38:CQ38"/>
    <mergeCell ref="CR36:CW36"/>
    <mergeCell ref="DD36:DG36"/>
    <mergeCell ref="DH36:DM36"/>
    <mergeCell ref="CR27:CW27"/>
    <mergeCell ref="DD27:DG27"/>
    <mergeCell ref="DH27:DM27"/>
    <mergeCell ref="CN28:CQ28"/>
    <mergeCell ref="CN29:CQ29"/>
    <mergeCell ref="CN30:CQ30"/>
    <mergeCell ref="CN31:CQ31"/>
    <mergeCell ref="CN32:CQ32"/>
    <mergeCell ref="CR31:CW31"/>
    <mergeCell ref="CR32:CW32"/>
    <mergeCell ref="DH31:DM31"/>
    <mergeCell ref="DH32:DM32"/>
    <mergeCell ref="CR26:CW26"/>
    <mergeCell ref="BV5:BX5"/>
    <mergeCell ref="BY5:BZ5"/>
    <mergeCell ref="CA5:CC5"/>
    <mergeCell ref="CN80:CQ80"/>
    <mergeCell ref="CL82:CM82"/>
    <mergeCell ref="BU36:BX36"/>
    <mergeCell ref="BP8:BR8"/>
    <mergeCell ref="BY8:CA8"/>
    <mergeCell ref="CB8:CD8"/>
    <mergeCell ref="BU17:BX17"/>
    <mergeCell ref="BY17:CD17"/>
    <mergeCell ref="BU9:BX9"/>
    <mergeCell ref="CK12:CM12"/>
    <mergeCell ref="CA20:CD20"/>
    <mergeCell ref="BU21:BX21"/>
    <mergeCell ref="BY21:CD21"/>
    <mergeCell ref="BY18:CD18"/>
    <mergeCell ref="BU19:BX19"/>
    <mergeCell ref="BP13:BR13"/>
    <mergeCell ref="BY15:CD15"/>
    <mergeCell ref="BY16:CD16"/>
    <mergeCell ref="BM11:BR11"/>
    <mergeCell ref="CN27:CQ27"/>
    <mergeCell ref="CS62:CW62"/>
    <mergeCell ref="DF41:DG41"/>
    <mergeCell ref="CV41:CW41"/>
    <mergeCell ref="DP41:DQ42"/>
    <mergeCell ref="DZ42:EA42"/>
    <mergeCell ref="DD46:DJ47"/>
    <mergeCell ref="DK46:DM47"/>
    <mergeCell ref="CZ50:DC50"/>
    <mergeCell ref="DL42:DM42"/>
    <mergeCell ref="DL41:DM41"/>
    <mergeCell ref="DD42:DE42"/>
    <mergeCell ref="DP44:EC45"/>
    <mergeCell ref="CR41:CS41"/>
    <mergeCell ref="CR42:CS42"/>
    <mergeCell ref="CT41:CU41"/>
    <mergeCell ref="CT42:CU42"/>
    <mergeCell ref="DH42:DI42"/>
    <mergeCell ref="DH41:DI41"/>
    <mergeCell ref="DJ42:DK42"/>
    <mergeCell ref="DJ41:DK41"/>
    <mergeCell ref="CV42:CW42"/>
    <mergeCell ref="CZ41:DA42"/>
    <mergeCell ref="DD48:DJ49"/>
    <mergeCell ref="DK48:DM49"/>
    <mergeCell ref="CJ46:CM47"/>
    <mergeCell ref="CU51:CW51"/>
    <mergeCell ref="CJ48:CM49"/>
    <mergeCell ref="CN50:CT50"/>
    <mergeCell ref="CU50:CW50"/>
    <mergeCell ref="DR39:DS39"/>
    <mergeCell ref="DR38:DS38"/>
    <mergeCell ref="DP39:DQ39"/>
    <mergeCell ref="DP38:DQ38"/>
    <mergeCell ref="CJ44:CW45"/>
    <mergeCell ref="CZ44:DM45"/>
    <mergeCell ref="DD41:DE41"/>
    <mergeCell ref="DF42:DG42"/>
    <mergeCell ref="CJ51:CM51"/>
    <mergeCell ref="CN51:CP51"/>
    <mergeCell ref="CU48:CW49"/>
    <mergeCell ref="EB42:EC42"/>
    <mergeCell ref="EB41:EC41"/>
    <mergeCell ref="EB39:EC39"/>
    <mergeCell ref="EB38:EC38"/>
    <mergeCell ref="DZ39:EA39"/>
    <mergeCell ref="DZ38:EA38"/>
    <mergeCell ref="DX39:DY39"/>
    <mergeCell ref="DX38:DY38"/>
    <mergeCell ref="DV39:DW39"/>
    <mergeCell ref="DV38:DW38"/>
    <mergeCell ref="DX41:DY41"/>
    <mergeCell ref="DV42:DW42"/>
    <mergeCell ref="DV41:DW41"/>
    <mergeCell ref="DT39:DU39"/>
    <mergeCell ref="DT38:DU38"/>
    <mergeCell ref="DT41:DU41"/>
    <mergeCell ref="DR42:DS42"/>
    <mergeCell ref="DR41:DS41"/>
    <mergeCell ref="DB42:DC42"/>
    <mergeCell ref="DB41:DC41"/>
    <mergeCell ref="CZ48:DC49"/>
    <mergeCell ref="CZ46:DC47"/>
    <mergeCell ref="DT42:DU42"/>
    <mergeCell ref="DQ61:DT61"/>
    <mergeCell ref="DQ62:DT62"/>
    <mergeCell ref="CZ59:DD59"/>
    <mergeCell ref="DB60:DD60"/>
    <mergeCell ref="DA61:DD61"/>
    <mergeCell ref="DA62:DD62"/>
    <mergeCell ref="DE59:DH59"/>
    <mergeCell ref="DE60:DH60"/>
    <mergeCell ref="DE61:DH61"/>
    <mergeCell ref="DE62:DH62"/>
    <mergeCell ref="CZ56:DC56"/>
    <mergeCell ref="DD53:DJ53"/>
    <mergeCell ref="DD52:DJ52"/>
    <mergeCell ref="DD54:DJ54"/>
    <mergeCell ref="DD55:DJ55"/>
    <mergeCell ref="DI59:DM59"/>
    <mergeCell ref="DI60:DM60"/>
    <mergeCell ref="DK56:DM56"/>
    <mergeCell ref="DK55:DM55"/>
    <mergeCell ref="DK54:DM54"/>
    <mergeCell ref="DK52:DM52"/>
    <mergeCell ref="CZ53:DC53"/>
    <mergeCell ref="DY67:EC67"/>
    <mergeCell ref="DU66:DX66"/>
    <mergeCell ref="DT46:DZ47"/>
    <mergeCell ref="DP46:DS47"/>
    <mergeCell ref="DT50:DZ50"/>
    <mergeCell ref="DT56:DZ56"/>
    <mergeCell ref="DT55:DZ55"/>
    <mergeCell ref="EA56:EC56"/>
    <mergeCell ref="EA55:EC55"/>
    <mergeCell ref="EA54:EC54"/>
    <mergeCell ref="EA53:EC53"/>
    <mergeCell ref="EA52:EC52"/>
    <mergeCell ref="EA50:EC50"/>
    <mergeCell ref="DT51:DV51"/>
    <mergeCell ref="DW51:DZ51"/>
    <mergeCell ref="DP51:DS51"/>
    <mergeCell ref="EA51:EC51"/>
    <mergeCell ref="DU59:DX59"/>
    <mergeCell ref="DQ65:DT65"/>
    <mergeCell ref="DT53:DZ53"/>
    <mergeCell ref="DT52:DZ52"/>
    <mergeCell ref="DQ67:DT67"/>
    <mergeCell ref="DQ63:DT63"/>
    <mergeCell ref="DR60:DT60"/>
    <mergeCell ref="DE68:DH68"/>
    <mergeCell ref="DA63:DD63"/>
    <mergeCell ref="DA64:DD64"/>
    <mergeCell ref="DA68:DD68"/>
    <mergeCell ref="DI68:DM68"/>
    <mergeCell ref="DA67:DD67"/>
    <mergeCell ref="DE67:DH67"/>
    <mergeCell ref="DI67:DM67"/>
    <mergeCell ref="DE65:DH65"/>
    <mergeCell ref="DI65:DM65"/>
    <mergeCell ref="DE63:DH63"/>
    <mergeCell ref="DE66:DH66"/>
    <mergeCell ref="DA66:DD66"/>
    <mergeCell ref="DI63:DM63"/>
    <mergeCell ref="DI64:DM64"/>
    <mergeCell ref="DI66:DM66"/>
    <mergeCell ref="DE64:DH64"/>
    <mergeCell ref="DA65:DD65"/>
    <mergeCell ref="CZ55:DC55"/>
    <mergeCell ref="CZ70:DD70"/>
    <mergeCell ref="DA12:DC12"/>
    <mergeCell ref="DT12:DW12"/>
    <mergeCell ref="DD12:DG12"/>
    <mergeCell ref="CN12:CQ12"/>
    <mergeCell ref="DX12:EC12"/>
    <mergeCell ref="DH12:DM12"/>
    <mergeCell ref="CR12:CW12"/>
    <mergeCell ref="DK50:DM50"/>
    <mergeCell ref="DK51:DM51"/>
    <mergeCell ref="EA48:EC49"/>
    <mergeCell ref="DT48:DZ49"/>
    <mergeCell ref="DP48:DS49"/>
    <mergeCell ref="DP50:DS50"/>
    <mergeCell ref="CZ51:DC51"/>
    <mergeCell ref="DD51:DF51"/>
    <mergeCell ref="DG51:DJ51"/>
    <mergeCell ref="EA46:EC47"/>
    <mergeCell ref="DD50:DJ50"/>
    <mergeCell ref="DZ41:EA41"/>
    <mergeCell ref="DX42:DY42"/>
    <mergeCell ref="DI70:DM70"/>
    <mergeCell ref="DE70:DH70"/>
    <mergeCell ref="DD20:DG20"/>
    <mergeCell ref="DT20:DW20"/>
    <mergeCell ref="CR20:CW20"/>
    <mergeCell ref="DH20:DM20"/>
    <mergeCell ref="DX20:EC20"/>
    <mergeCell ref="DU70:DX70"/>
    <mergeCell ref="DY70:EC70"/>
    <mergeCell ref="DY60:EC60"/>
    <mergeCell ref="DU60:DX60"/>
    <mergeCell ref="DU61:DX61"/>
    <mergeCell ref="DY64:EC64"/>
    <mergeCell ref="DU64:DX64"/>
    <mergeCell ref="DY66:EC66"/>
    <mergeCell ref="DY61:EC61"/>
    <mergeCell ref="DY62:EC62"/>
    <mergeCell ref="DY63:EC63"/>
    <mergeCell ref="DU62:DX62"/>
    <mergeCell ref="DU63:DX63"/>
    <mergeCell ref="DU65:DX65"/>
    <mergeCell ref="DY65:EC65"/>
    <mergeCell ref="DK53:DM53"/>
    <mergeCell ref="DI61:DM61"/>
    <mergeCell ref="DI62:DM62"/>
    <mergeCell ref="DU67:DX67"/>
    <mergeCell ref="BC32:BF32"/>
    <mergeCell ref="BI31:BL31"/>
    <mergeCell ref="BM31:BN31"/>
    <mergeCell ref="BO31:BR31"/>
    <mergeCell ref="BI32:BL32"/>
    <mergeCell ref="BM32:BN32"/>
    <mergeCell ref="BO32:BR32"/>
    <mergeCell ref="DP70:DT70"/>
    <mergeCell ref="DP52:DS52"/>
    <mergeCell ref="DP53:DS53"/>
    <mergeCell ref="DP54:DS54"/>
    <mergeCell ref="DP55:DS55"/>
    <mergeCell ref="DP56:DS56"/>
    <mergeCell ref="DD56:DJ56"/>
    <mergeCell ref="DQ64:DT64"/>
    <mergeCell ref="DQ66:DT66"/>
    <mergeCell ref="DT54:DZ54"/>
    <mergeCell ref="DY59:EC59"/>
    <mergeCell ref="DU68:DX68"/>
    <mergeCell ref="DY68:EC68"/>
    <mergeCell ref="DP59:DT59"/>
    <mergeCell ref="DQ68:DT68"/>
    <mergeCell ref="CZ52:DC52"/>
    <mergeCell ref="CZ54:DC54"/>
  </mergeCells>
  <pageMargins left="0.4330708661417323" right="0.2362204724409449" top="0.7480314960629921" bottom="0.7480314960629921" header="0.31496062992125984" footer="0.31496062992125984"/>
  <ignoredErrors>
    <ignoredError numberStoredAsText="1" sqref="A1:FZ12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2:AT45"/>
  <sheetViews>
    <sheetView workbookViewId="0" rightToLeft="0"/>
  </sheetViews>
  <sheetData>
    <row r="5">
      <c r="B5" t="str">
        <v>K Car 렌트 특판 발주 요청서</v>
      </c>
    </row>
    <row r="7">
      <c r="B7" t="str">
        <v>▒ 고객</v>
      </c>
    </row>
    <row r="8" xml:space="preserve">
      <c r="B8" t="str">
        <v>고객명</v>
      </c>
      <c r="G8" t="str">
        <f>'국산차 견적'!G8:V9</f>
        <v>VVIP 고객님</v>
      </c>
      <c r="Q8" t="str" xml:space="preserve">
        <v xml:space="preserve">판매
사원</v>
      </c>
      <c r="T8" t="str">
        <v>이름</v>
      </c>
    </row>
    <row r="9">
      <c r="T9" t="str">
        <v>연락처</v>
      </c>
    </row>
    <row r="11">
      <c r="B11" t="str">
        <v>▒ 차량정보</v>
      </c>
    </row>
    <row r="12">
      <c r="B12" t="str">
        <v>차 종</v>
      </c>
      <c r="F12" t="str">
        <f>'국산차 견적'!B14</f>
        <v>아반떼 1.6 가솔린</v>
      </c>
      <c r="Q12" t="str">
        <v>세부모델</v>
      </c>
      <c r="V12">
        <f>'국산차 견적'!B15</f>
        <v>0</v>
      </c>
    </row>
    <row r="13">
      <c r="B13" t="str">
        <v>옵션명</v>
      </c>
      <c r="F13">
        <f>'국산차 견적'!L16</f>
        <v>0</v>
      </c>
    </row>
    <row r="15">
      <c r="B15" t="str">
        <v>유종</v>
      </c>
      <c r="F15" t="str">
        <f>'국산차 견적'!I15</f>
        <v>가솔린</v>
      </c>
      <c r="K15" t="str">
        <v>외장색상</v>
      </c>
      <c r="O15">
        <f>'국산차 견적'!F17</f>
        <v>0</v>
      </c>
      <c r="S15" t="str">
        <v>내장색상</v>
      </c>
      <c r="W15">
        <f>'국산차 견적'!L17</f>
        <v>0</v>
      </c>
    </row>
    <row r="16">
      <c r="B16" t="str">
        <v>소비자가격</v>
      </c>
      <c r="F16">
        <f>'국산차 견적'!BA15</f>
        <v>20610000</v>
      </c>
      <c r="K16" t="str">
        <v>옵션가격</v>
      </c>
      <c r="O16">
        <f>'국산차 견적'!BA16</f>
        <v>0</v>
      </c>
      <c r="S16" t="str">
        <v>최종 차량가격</v>
      </c>
      <c r="W16">
        <f>F16+O16</f>
        <v>20610000</v>
      </c>
    </row>
    <row r="17">
      <c r="B17" t="str">
        <v>면세금액</v>
      </c>
      <c r="F17">
        <f>'국산차 견적'!BA18</f>
        <v>19352112.67605634</v>
      </c>
      <c r="K17" t="str">
        <v>할인금액</v>
      </c>
      <c r="O17">
        <f>'국산차 견적'!BC19</f>
        <v>677320</v>
      </c>
      <c r="S17" t="str">
        <v>세금계산서금액</v>
      </c>
      <c r="W17">
        <f>'국산차 견적'!BA21</f>
        <v>18674792.67605634</v>
      </c>
    </row>
    <row r="19">
      <c r="B19" t="str">
        <v>▒ 썬팅/용품</v>
      </c>
    </row>
    <row r="20">
      <c r="B20" t="str">
        <v>썬팅</v>
      </c>
      <c r="F20" t="str">
        <v>측후면</v>
      </c>
      <c r="J20" t="str">
        <f>'국산차 견적'!AG17</f>
        <v>없음</v>
      </c>
      <c r="N20">
        <f>'국산차 견적'!AK17</f>
        <v>0.15</v>
      </c>
      <c r="Q20" t="str">
        <v>전면</v>
      </c>
      <c r="U20" t="str">
        <f>'국산차 견적'!AM17</f>
        <v>없음</v>
      </c>
      <c r="Y20">
        <f>'국산차 견적'!AQ17</f>
        <v>0.35</v>
      </c>
    </row>
    <row r="21">
      <c r="B21" t="str">
        <v>용품</v>
      </c>
      <c r="F21" t="str">
        <v>블랙박스</v>
      </c>
      <c r="J21" t="str">
        <f>'국산차 견적'!W17</f>
        <v>없음</v>
      </c>
      <c r="N21" t="str">
        <v>특장개조</v>
      </c>
      <c r="S21" t="str">
        <f>'국산차 견적'!BA44</f>
        <v>없음</v>
      </c>
    </row>
    <row r="22">
      <c r="B22" t="str">
        <v>스노우타이어</v>
      </c>
      <c r="F22" t="str">
        <f>'국산차 견적'!BA44</f>
        <v>없음</v>
      </c>
      <c r="N22" t="str">
        <v>기타</v>
      </c>
    </row>
    <row r="24">
      <c r="B24" t="str">
        <v>▒ 탁송</v>
      </c>
    </row>
    <row r="25">
      <c r="B25" t="str">
        <v>탁송방법</v>
      </c>
      <c r="F25" t="str">
        <f>'국산차 견적'!BA42</f>
        <v>K Car(외주) 탁송</v>
      </c>
      <c r="S25" t="str">
        <v>탁송지역</v>
      </c>
      <c r="W25">
        <f>IF(F25="조이(외주) 탁송",'국산차 견적'!BM42,0)</f>
        <v>0</v>
      </c>
    </row>
    <row r="26">
      <c r="B26" t="str">
        <v>탁송주소</v>
      </c>
      <c r="F26" t="str">
        <v>서울시 중구 청계천로 100 시그니처타워 서관 6층</v>
      </c>
    </row>
    <row r="27">
      <c r="B27" t="str">
        <v>인수자1</v>
      </c>
      <c r="F27" t="str">
        <v>이름</v>
      </c>
      <c r="P27" t="str">
        <v>연락처</v>
      </c>
    </row>
    <row r="28">
      <c r="B28" t="str">
        <v>인수자2</v>
      </c>
      <c r="F28" t="str">
        <v>이름</v>
      </c>
      <c r="P28" t="str">
        <v>연락처</v>
      </c>
    </row>
    <row r="29">
      <c r="B29" t="str">
        <v xml:space="preserve">탁송 SMS </v>
      </c>
      <c r="F29" t="str">
        <v>인수자</v>
      </c>
      <c r="K29" t="str">
        <v>AG</v>
      </c>
      <c r="P29" t="str">
        <v>딜러 등</v>
      </c>
      <c r="U29" t="str">
        <v>기타</v>
      </c>
    </row>
    <row r="30">
      <c r="F30">
        <v>1012345678</v>
      </c>
      <c r="K30">
        <v>1012345678</v>
      </c>
      <c r="P30">
        <v>1056789870</v>
      </c>
    </row>
    <row r="32">
      <c r="B32" t="str">
        <v>▒ 비고</v>
      </c>
    </row>
    <row r="33">
      <c r="B33" t="str">
        <v>특이사항</v>
      </c>
    </row>
    <row r="35">
      <c r="B35" t="str">
        <v>위와 같이 렌터카 차량 발주 신청합니다.</v>
      </c>
    </row>
    <row r="37">
      <c r="M37">
        <f>TODAY()</f>
        <v>44961</v>
      </c>
      <c r="S37" t="str">
        <v>신청자</v>
      </c>
    </row>
  </sheetData>
  <mergeCells count="84">
    <mergeCell ref="B5:AA5"/>
    <mergeCell ref="B7:E7"/>
    <mergeCell ref="B11:E11"/>
    <mergeCell ref="Q8:S9"/>
    <mergeCell ref="T8:V8"/>
    <mergeCell ref="T9:V9"/>
    <mergeCell ref="W9:AA9"/>
    <mergeCell ref="W8:AA8"/>
    <mergeCell ref="B8:F9"/>
    <mergeCell ref="G8:P9"/>
    <mergeCell ref="B15:E15"/>
    <mergeCell ref="B16:E16"/>
    <mergeCell ref="F12:P12"/>
    <mergeCell ref="F15:J15"/>
    <mergeCell ref="F16:J16"/>
    <mergeCell ref="K16:N16"/>
    <mergeCell ref="O16:R16"/>
    <mergeCell ref="Q12:U12"/>
    <mergeCell ref="S16:V16"/>
    <mergeCell ref="V12:AA12"/>
    <mergeCell ref="B12:E12"/>
    <mergeCell ref="W16:AA16"/>
    <mergeCell ref="K15:N15"/>
    <mergeCell ref="O15:R15"/>
    <mergeCell ref="S15:V15"/>
    <mergeCell ref="W15:AA15"/>
    <mergeCell ref="B19:E19"/>
    <mergeCell ref="B20:E20"/>
    <mergeCell ref="B21:E21"/>
    <mergeCell ref="F20:I20"/>
    <mergeCell ref="J20:M20"/>
    <mergeCell ref="W25:AA25"/>
    <mergeCell ref="F22:M22"/>
    <mergeCell ref="N22:R22"/>
    <mergeCell ref="B24:E24"/>
    <mergeCell ref="B25:E25"/>
    <mergeCell ref="S37:U37"/>
    <mergeCell ref="W37:AA37"/>
    <mergeCell ref="M37:R37"/>
    <mergeCell ref="S22:AA22"/>
    <mergeCell ref="B35:AA35"/>
    <mergeCell ref="B26:E26"/>
    <mergeCell ref="B32:E32"/>
    <mergeCell ref="B33:E33"/>
    <mergeCell ref="F33:AA33"/>
    <mergeCell ref="K29:O29"/>
    <mergeCell ref="F30:J30"/>
    <mergeCell ref="F29:J29"/>
    <mergeCell ref="P29:T29"/>
    <mergeCell ref="U29:AA29"/>
    <mergeCell ref="B29:E30"/>
    <mergeCell ref="B22:E22"/>
    <mergeCell ref="O17:R17"/>
    <mergeCell ref="S17:V17"/>
    <mergeCell ref="W17:AA17"/>
    <mergeCell ref="U27:AA27"/>
    <mergeCell ref="K27:O27"/>
    <mergeCell ref="F26:AA26"/>
    <mergeCell ref="N21:R21"/>
    <mergeCell ref="F25:R25"/>
    <mergeCell ref="S21:AA21"/>
    <mergeCell ref="Q20:T20"/>
    <mergeCell ref="U20:X20"/>
    <mergeCell ref="Y20:AA20"/>
    <mergeCell ref="F21:I21"/>
    <mergeCell ref="J21:M21"/>
    <mergeCell ref="N20:P20"/>
    <mergeCell ref="S25:V25"/>
    <mergeCell ref="B17:E17"/>
    <mergeCell ref="F17:J17"/>
    <mergeCell ref="F13:AA14"/>
    <mergeCell ref="B13:E14"/>
    <mergeCell ref="K30:O30"/>
    <mergeCell ref="P30:T30"/>
    <mergeCell ref="B27:E27"/>
    <mergeCell ref="U30:AA30"/>
    <mergeCell ref="P27:T27"/>
    <mergeCell ref="K28:O28"/>
    <mergeCell ref="P28:T28"/>
    <mergeCell ref="U28:AA28"/>
    <mergeCell ref="B28:E28"/>
    <mergeCell ref="F28:J28"/>
    <mergeCell ref="F27:J27"/>
    <mergeCell ref="K17:N17"/>
  </mergeCells>
  <pageMargins left="0.7086614173228347" right="0.5118110236220472" top="0.7480314960629921" bottom="0.7480314960629921" header="0.31496062992125984" footer="0.31496062992125984"/>
  <ignoredErrors>
    <ignoredError numberStoredAsText="1" sqref="A2:AT4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pageMargins left="0.7" right="0.7" top="0.75" bottom="0.75" header="0.3" footer="0.3"/>
  <ignoredErrors>
    <ignoredError numberStoredAsText="1" sqref="A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B3:AA12"/>
  <sheetViews>
    <sheetView workbookViewId="0" rightToLeft="0"/>
  </sheetViews>
  <sheetData>
    <row r="5">
      <c r="B5" t="str">
        <v>렌터카 수입차 과세 출고 확인서</v>
      </c>
    </row>
  </sheetData>
  <mergeCells count="1">
    <mergeCell ref="B5:AA5"/>
  </mergeCells>
  <pageMargins left="0.7" right="0.7" top="0.75" bottom="0.75" header="0.3" footer="0.3"/>
  <ignoredErrors>
    <ignoredError numberStoredAsText="1" sqref="B3:AA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2:AT30"/>
  <sheetViews>
    <sheetView workbookViewId="0" rightToLeft="0"/>
  </sheetViews>
  <sheetData>
    <row r="5">
      <c r="B5" t="str">
        <v>K Car 렌트 전자약정 신청서</v>
      </c>
    </row>
    <row r="7">
      <c r="B7" t="str">
        <v>고객명</v>
      </c>
      <c r="O7" t="str">
        <v>휴대폰</v>
      </c>
    </row>
    <row r="8" xml:space="preserve">
      <c r="B8" t="str" xml:space="preserve">
        <v xml:space="preserve">고객등본지상
주소</v>
      </c>
    </row>
    <row r="10">
      <c r="B10" t="str">
        <v>E-mail</v>
      </c>
    </row>
    <row r="11">
      <c r="B11" t="str">
        <v>자동이체계좌</v>
      </c>
      <c r="G11" t="str">
        <v>은행명</v>
      </c>
      <c r="Q11" t="str">
        <v>결제일자</v>
      </c>
    </row>
    <row r="12">
      <c r="G12" t="str">
        <v>계좌번호</v>
      </c>
    </row>
    <row r="13">
      <c r="B13" t="str">
        <v>담당AG</v>
      </c>
      <c r="G13" t="str">
        <v>회사명</v>
      </c>
      <c r="Q13" t="str">
        <v>이름</v>
      </c>
    </row>
    <row r="14">
      <c r="G14" t="str">
        <v>연락처</v>
      </c>
    </row>
    <row r="15" xml:space="preserve">
      <c r="B15" t="str" xml:space="preserve">
        <v xml:space="preserve">전자약정
프로세스</v>
      </c>
      <c r="G15" t="str" xml:space="preserve">
        <v xml:space="preserve">심사승인 → 발주접수→ 차량 배정 → 
케이카 확정견적 및 전자약정 신청서 접수 → URL 발송(카카오톡) → 고객 인증 → 차량 출고</v>
      </c>
    </row>
    <row r="17">
      <c r="G17" t="str">
        <v>※ 전자약정은 차량 배정 후에 진행이 가능함</v>
      </c>
    </row>
    <row r="20">
      <c r="B20" t="str">
        <v>위와 같이 전자약정을 신청합니다.</v>
      </c>
    </row>
    <row r="22">
      <c r="M22">
        <f>TODAY()</f>
        <v>44961</v>
      </c>
      <c r="S22" t="str">
        <v>신청자</v>
      </c>
    </row>
  </sheetData>
  <mergeCells count="29">
    <mergeCell ref="K14:AA14"/>
    <mergeCell ref="G15:AA16"/>
    <mergeCell ref="G17:AA17"/>
    <mergeCell ref="B15:F17"/>
    <mergeCell ref="G14:J14"/>
    <mergeCell ref="B13:F14"/>
    <mergeCell ref="G10:AA10"/>
    <mergeCell ref="Q11:T11"/>
    <mergeCell ref="K11:P11"/>
    <mergeCell ref="U11:AA11"/>
    <mergeCell ref="K13:P13"/>
    <mergeCell ref="Q13:T13"/>
    <mergeCell ref="U13:AA13"/>
    <mergeCell ref="B5:AA5"/>
    <mergeCell ref="B20:AA20"/>
    <mergeCell ref="M22:R22"/>
    <mergeCell ref="S22:U22"/>
    <mergeCell ref="W22:AA22"/>
    <mergeCell ref="B7:F7"/>
    <mergeCell ref="O7:S7"/>
    <mergeCell ref="G7:N7"/>
    <mergeCell ref="T7:AA7"/>
    <mergeCell ref="B8:F9"/>
    <mergeCell ref="G8:AA9"/>
    <mergeCell ref="G11:J11"/>
    <mergeCell ref="G12:J12"/>
    <mergeCell ref="B11:F12"/>
    <mergeCell ref="G13:J13"/>
    <mergeCell ref="B10:F10"/>
  </mergeCells>
  <pageMargins left="0.7" right="0.7" top="0.75" bottom="0.75" header="0.3" footer="0.3"/>
  <ignoredErrors>
    <ignoredError numberStoredAsText="1" sqref="A2:AT3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2:H12"/>
  <sheetViews>
    <sheetView workbookViewId="0" rightToLeft="0"/>
  </sheetViews>
  <sheetData>
    <row r="2">
      <c r="A2" t="str">
        <v>▒  K Car 렌트 중도해지수수료율</v>
      </c>
    </row>
    <row r="4">
      <c r="B4" t="str">
        <v xml:space="preserve">  ㅇ 계산시  :  월임대료(VAT 별도)  X  12  /  365  X  잔여기간  X  중도해지수수료율    </v>
      </c>
    </row>
    <row r="6">
      <c r="B6" t="str">
        <v>구분</v>
      </c>
      <c r="D6" t="str">
        <v>계약기간</v>
      </c>
    </row>
    <row r="7">
      <c r="D7" t="str">
        <v>~12개월</v>
      </c>
      <c r="E7" t="str">
        <v>24개월</v>
      </c>
      <c r="F7" t="str">
        <v>36개월</v>
      </c>
      <c r="G7" t="str">
        <v>48개월</v>
      </c>
      <c r="H7" t="str">
        <v>60개월</v>
      </c>
    </row>
    <row r="8" xml:space="preserve">
      <c r="B8" t="str" xml:space="preserve">
        <v xml:space="preserve">경과
기간</v>
      </c>
      <c r="C8" t="str">
        <v>~ 12개월</v>
      </c>
      <c r="D8">
        <v>0.3</v>
      </c>
      <c r="E8">
        <v>0.3</v>
      </c>
      <c r="F8">
        <v>0.3</v>
      </c>
      <c r="G8">
        <v>0.3</v>
      </c>
      <c r="H8">
        <v>0.3</v>
      </c>
    </row>
    <row r="9">
      <c r="C9" t="str">
        <v>13 ~ 24개월</v>
      </c>
      <c r="D9">
        <v>0.2</v>
      </c>
      <c r="E9">
        <v>0.2</v>
      </c>
      <c r="F9">
        <v>0.25</v>
      </c>
      <c r="G9">
        <v>0.3</v>
      </c>
      <c r="H9">
        <v>0.3</v>
      </c>
    </row>
    <row r="10">
      <c r="C10" t="str">
        <v>25 ~ 36개월</v>
      </c>
      <c r="F10">
        <v>0.1</v>
      </c>
      <c r="G10">
        <v>0.2</v>
      </c>
      <c r="H10">
        <v>0.25</v>
      </c>
    </row>
    <row r="11">
      <c r="C11" t="str">
        <v>37 ~ 48개월</v>
      </c>
      <c r="G11">
        <v>0.1</v>
      </c>
      <c r="H11">
        <v>0.2</v>
      </c>
    </row>
    <row r="12">
      <c r="C12" t="str">
        <v>49 ~ 60개월</v>
      </c>
      <c r="H12">
        <v>0.1</v>
      </c>
    </row>
  </sheetData>
  <mergeCells count="3">
    <mergeCell ref="B6:C7"/>
    <mergeCell ref="D6:H6"/>
    <mergeCell ref="B8:B12"/>
  </mergeCells>
  <pageMargins left="0.25" right="0.25" top="0.75" bottom="0.75" header="0.3" footer="0.3"/>
  <ignoredErrors>
    <ignoredError numberStoredAsText="1" sqref="A2:H1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2:I32"/>
  <sheetViews>
    <sheetView workbookViewId="0" rightToLeft="0"/>
  </sheetViews>
  <sheetData>
    <row r="2">
      <c r="A2" t="str">
        <v>▒ 콜센터 운영 체계</v>
      </c>
    </row>
    <row r="4">
      <c r="A4" t="str">
        <v>구   분</v>
      </c>
      <c r="B4" t="str">
        <v>대 표 번 호</v>
      </c>
      <c r="C4" t="str">
        <v>운 영 시 간</v>
      </c>
      <c r="E4" t="str">
        <v>참 고 사 항</v>
      </c>
    </row>
    <row r="5">
      <c r="C5" t="str">
        <v>평 일</v>
      </c>
      <c r="D5" t="str">
        <v>토,일요일 / 공휴일</v>
      </c>
    </row>
    <row r="6">
      <c r="A6" t="str">
        <v>K Car 렌트 (본사)</v>
      </c>
      <c r="B6" t="str">
        <v>1855-0052</v>
      </c>
      <c r="C6" t="str">
        <v>09시 ~ 18시</v>
      </c>
      <c r="D6" t="str">
        <v>휴 무</v>
      </c>
      <c r="E6" t="str">
        <v xml:space="preserve">사고,고장,정비접수 및 일반상담 </v>
      </c>
    </row>
    <row r="7">
      <c r="A7" t="str">
        <v>제휴 콜센터</v>
      </c>
      <c r="C7" t="str">
        <v>본사 근무시간 外 제휴 콜센터에서 고객상담</v>
      </c>
    </row>
    <row r="11">
      <c r="A11" t="str">
        <v>▒ 정비서비스 상품</v>
      </c>
    </row>
    <row r="13">
      <c r="A13" t="str">
        <v>상 품 명</v>
      </c>
      <c r="B13" t="str">
        <v>순회 주기</v>
      </c>
      <c r="C13" t="str">
        <v>정비 서비스</v>
      </c>
      <c r="E13" t="str">
        <v>대차 서비스</v>
      </c>
      <c r="G13" t="str">
        <v>소모품 교환</v>
      </c>
      <c r="H13" t="str">
        <v>타이어</v>
      </c>
      <c r="I13" t="str">
        <v>스노우타이어</v>
      </c>
    </row>
    <row r="14">
      <c r="C14" t="str">
        <v>고장</v>
      </c>
      <c r="D14" t="str">
        <v>사고</v>
      </c>
      <c r="E14" t="str">
        <v>고장</v>
      </c>
      <c r="F14" t="str">
        <v>사고</v>
      </c>
    </row>
    <row r="15">
      <c r="A15" t="str">
        <v>표준형 (순회정비)</v>
      </c>
      <c r="B15" t="str">
        <v>2개월</v>
      </c>
      <c r="C15" t="str">
        <v>●</v>
      </c>
      <c r="D15" t="str">
        <v>●</v>
      </c>
      <c r="E15" t="str">
        <v>●</v>
      </c>
      <c r="F15" t="str">
        <v>●</v>
      </c>
      <c r="G15" t="str">
        <v xml:space="preserve">소모품 + 일반정비 </v>
      </c>
      <c r="H15" t="str">
        <v>●</v>
      </c>
      <c r="I15" t="str">
        <v>선택시 가능</v>
      </c>
    </row>
    <row r="16">
      <c r="A16" t="str">
        <v>표준형 (입고정비)</v>
      </c>
      <c r="B16" t="str">
        <v>X</v>
      </c>
      <c r="C16" t="str">
        <v>●</v>
      </c>
      <c r="D16" t="str">
        <v>●</v>
      </c>
      <c r="E16" t="str">
        <v>●</v>
      </c>
      <c r="F16" t="str">
        <v>●</v>
      </c>
      <c r="G16" t="str">
        <v>소모품 + 일반정비</v>
      </c>
      <c r="H16" t="str">
        <v>●</v>
      </c>
      <c r="I16" t="str">
        <v>선택시 가능</v>
      </c>
    </row>
    <row r="17">
      <c r="A17" t="str">
        <v>실속형</v>
      </c>
      <c r="B17" t="str">
        <v>X</v>
      </c>
      <c r="C17" t="str">
        <v>X</v>
      </c>
      <c r="D17" t="str">
        <v>●</v>
      </c>
      <c r="E17" t="str">
        <v>X</v>
      </c>
      <c r="F17" t="str">
        <v>X</v>
      </c>
      <c r="G17" t="str">
        <v>소모품 제공 없음 (고객자체 해결)</v>
      </c>
      <c r="H17" t="str">
        <v>X</v>
      </c>
      <c r="I17" t="str">
        <v>선택시 가능</v>
      </c>
    </row>
    <row r="21">
      <c r="A21" t="str">
        <v xml:space="preserve">▒ 소모품 교환주기표 </v>
      </c>
    </row>
    <row r="23">
      <c r="A23" t="str">
        <v>소 모 품 항 목</v>
      </c>
      <c r="B23" t="str">
        <v>점 검(Km)</v>
      </c>
      <c r="D23" t="str">
        <v>교 환(Km)</v>
      </c>
      <c r="F23" t="str">
        <v>참 고 사 항</v>
      </c>
    </row>
    <row r="24">
      <c r="A24" t="str">
        <v>엔진오일 세트</v>
      </c>
      <c r="B24" t="str">
        <v>소형 긴급출동 5,000km 교환</v>
      </c>
      <c r="D24" t="str">
        <v>1만km (+/- 10%) or 6개월 경과시</v>
      </c>
      <c r="F24" t="str">
        <v>ⓘ 일반적인 교환 주기이며 제작사 차종에 따라</v>
      </c>
    </row>
    <row r="25">
      <c r="A25" t="str">
        <v>와이퍼브러쉬</v>
      </c>
      <c r="B25">
        <v>20000</v>
      </c>
      <c r="D25" t="str">
        <v>2만km (+/- 10%) or 6개월 경과시</v>
      </c>
      <c r="F25" t="str">
        <v xml:space="preserve">   상이 할수 있음</v>
      </c>
    </row>
    <row r="26">
      <c r="A26" t="str">
        <v>에어컨필터</v>
      </c>
      <c r="B26">
        <v>20000</v>
      </c>
      <c r="D26" t="str">
        <v>2만km (+/- 10%) or 6개월 경과시</v>
      </c>
    </row>
    <row r="27">
      <c r="A27" t="str">
        <v>타 이 어</v>
      </c>
      <c r="B27">
        <v>60000</v>
      </c>
      <c r="D27" t="str">
        <v>교체 이력 없을 시</v>
      </c>
      <c r="F27" t="str">
        <v>② 항목에 없는 건은 담당자와 협의</v>
      </c>
    </row>
    <row r="28">
      <c r="A28" t="str">
        <v>배 터 리</v>
      </c>
      <c r="B28" t="str">
        <v>-</v>
      </c>
      <c r="D28" t="str">
        <v>1개월 內 동일 증상 3회 이상 방전시</v>
      </c>
    </row>
    <row r="29">
      <c r="A29" t="str">
        <v>브래이크 패드(전)</v>
      </c>
      <c r="B29">
        <v>40000</v>
      </c>
      <c r="D29" t="str">
        <v>이상 발생시</v>
      </c>
      <c r="F29" t="str">
        <v>③ 각 교환 항목 중 교환 주기와 관계없이</v>
      </c>
    </row>
    <row r="30">
      <c r="A30" t="str">
        <v>브래이크 패드(후)</v>
      </c>
      <c r="B30">
        <v>40000</v>
      </c>
      <c r="D30" t="str">
        <v>이상 발생시</v>
      </c>
      <c r="F30" t="str">
        <v xml:space="preserve">   교환 사유가 발생한 경우, 사진촬영, 담당자와</v>
      </c>
    </row>
    <row r="31">
      <c r="A31" t="str">
        <v>브레이크 디스크</v>
      </c>
      <c r="B31" t="str">
        <v>-</v>
      </c>
      <c r="D31" t="str">
        <v>점검 후 불량시</v>
      </c>
      <c r="F31" t="str">
        <v xml:space="preserve">   협의 후 교환</v>
      </c>
    </row>
    <row r="32">
      <c r="A32" t="str">
        <v>전구류, 휴즈</v>
      </c>
      <c r="B32" t="str">
        <v>수시 점검</v>
      </c>
      <c r="D32" t="str">
        <v>이상 발생시</v>
      </c>
      <c r="F32" t="str">
        <v xml:space="preserve">    </v>
      </c>
    </row>
  </sheetData>
  <mergeCells count="42">
    <mergeCell ref="B31:C31"/>
    <mergeCell ref="D31:E31"/>
    <mergeCell ref="F31:G31"/>
    <mergeCell ref="B32:C32"/>
    <mergeCell ref="D32:E32"/>
    <mergeCell ref="F32:G32"/>
    <mergeCell ref="B30:C30"/>
    <mergeCell ref="D30:E30"/>
    <mergeCell ref="F30:G30"/>
    <mergeCell ref="B25:C25"/>
    <mergeCell ref="D25:E25"/>
    <mergeCell ref="F25:G25"/>
    <mergeCell ref="B26:C26"/>
    <mergeCell ref="D26:E26"/>
    <mergeCell ref="B27:C27"/>
    <mergeCell ref="D27:E27"/>
    <mergeCell ref="F27:G27"/>
    <mergeCell ref="B28:C28"/>
    <mergeCell ref="D28:E28"/>
    <mergeCell ref="B29:C29"/>
    <mergeCell ref="D29:E29"/>
    <mergeCell ref="F29:G29"/>
    <mergeCell ref="I13:I14"/>
    <mergeCell ref="B23:C23"/>
    <mergeCell ref="D23:E23"/>
    <mergeCell ref="F23:G23"/>
    <mergeCell ref="B24:C24"/>
    <mergeCell ref="D24:E24"/>
    <mergeCell ref="F24:G24"/>
    <mergeCell ref="H13:H14"/>
    <mergeCell ref="A13:A14"/>
    <mergeCell ref="B13:B14"/>
    <mergeCell ref="C13:D13"/>
    <mergeCell ref="E13:F13"/>
    <mergeCell ref="G13:G14"/>
    <mergeCell ref="A4:A5"/>
    <mergeCell ref="B4:B5"/>
    <mergeCell ref="C4:D4"/>
    <mergeCell ref="E4:F5"/>
    <mergeCell ref="B6:B7"/>
    <mergeCell ref="E6:F7"/>
    <mergeCell ref="C7:D7"/>
  </mergeCells>
  <pageMargins left="0.7" right="0.7" top="0.75" bottom="0.75" header="0.3" footer="0.3"/>
  <ignoredErrors>
    <ignoredError numberStoredAsText="1" sqref="A2:I3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2:AD170"/>
  <sheetViews>
    <sheetView workbookViewId="0" rightToLeft="0"/>
  </sheetViews>
  <sheetData>
    <row r="2">
      <c r="L2" t="str">
        <v>탁송료</v>
      </c>
      <c r="X2" t="str">
        <v>스노우타이어</v>
      </c>
    </row>
    <row r="3">
      <c r="A3" t="str">
        <v>제조사</v>
      </c>
      <c r="B3" t="str">
        <v>차종</v>
      </c>
      <c r="C3" t="str">
        <v>종류</v>
      </c>
      <c r="D3" t="str">
        <v>잔가군</v>
      </c>
      <c r="E3" t="str">
        <v>연료</v>
      </c>
      <c r="F3" t="str">
        <v>배기량</v>
      </c>
      <c r="G3" t="str">
        <v>정비코드</v>
      </c>
      <c r="H3" t="str">
        <v>할인율</v>
      </c>
      <c r="I3" t="str">
        <v>개소세</v>
      </c>
      <c r="J3" t="str">
        <v>출고지</v>
      </c>
      <c r="K3" t="str">
        <v>Tuon/tuix 탁송료</v>
      </c>
      <c r="L3" t="str">
        <v>서울</v>
      </c>
      <c r="M3" t="str">
        <v>경기</v>
      </c>
      <c r="N3" t="str">
        <v>인천</v>
      </c>
      <c r="O3" t="str">
        <v>강원영동</v>
      </c>
      <c r="P3" t="str">
        <v>강원영서</v>
      </c>
      <c r="Q3" t="str">
        <v>충북</v>
      </c>
      <c r="R3" t="str">
        <v>충남</v>
      </c>
      <c r="S3" t="str">
        <v>경북</v>
      </c>
      <c r="T3" t="str">
        <v>경남</v>
      </c>
      <c r="U3" t="str">
        <v>전북</v>
      </c>
      <c r="V3" t="str">
        <v>전남</v>
      </c>
      <c r="W3" t="str">
        <v>제주</v>
      </c>
      <c r="Z3" t="str">
        <v>차종</v>
      </c>
      <c r="AA3" t="str">
        <v>배기량</v>
      </c>
      <c r="AB3" t="str">
        <v>관리등급</v>
      </c>
      <c r="AC3" t="str">
        <v>추가탁송료</v>
      </c>
    </row>
    <row r="4">
      <c r="A4" t="str">
        <v>현대</v>
      </c>
      <c r="B4" t="str">
        <v>베뉴 1.6 가솔린</v>
      </c>
      <c r="C4" t="str">
        <v>승용</v>
      </c>
      <c r="D4" t="str">
        <v>B</v>
      </c>
      <c r="E4" t="str">
        <v>가솔린</v>
      </c>
      <c r="F4">
        <v>1598</v>
      </c>
      <c r="G4">
        <v>3</v>
      </c>
      <c r="H4">
        <v>0.02</v>
      </c>
      <c r="J4" t="str">
        <v>울산</v>
      </c>
      <c r="K4">
        <v>231000</v>
      </c>
      <c r="L4">
        <v>215950</v>
      </c>
      <c r="M4">
        <v>214950</v>
      </c>
      <c r="N4">
        <v>213950</v>
      </c>
      <c r="O4">
        <v>286000</v>
      </c>
      <c r="P4">
        <v>247950</v>
      </c>
      <c r="Q4">
        <v>229950</v>
      </c>
      <c r="R4">
        <v>225950</v>
      </c>
      <c r="S4">
        <v>275000</v>
      </c>
      <c r="T4">
        <v>286000</v>
      </c>
      <c r="U4">
        <v>250000</v>
      </c>
      <c r="V4">
        <v>286000</v>
      </c>
      <c r="W4">
        <v>440000</v>
      </c>
      <c r="X4">
        <v>260000</v>
      </c>
      <c r="Z4" t="str">
        <v>베뉴 1.6 가솔린</v>
      </c>
      <c r="AA4">
        <v>1598</v>
      </c>
      <c r="AB4" t="str">
        <v>SUV1</v>
      </c>
    </row>
    <row r="5">
      <c r="A5" t="str">
        <v>현대</v>
      </c>
      <c r="B5" t="str">
        <v xml:space="preserve">코나 1.6 가솔린 </v>
      </c>
      <c r="C5" t="str">
        <v>승용</v>
      </c>
      <c r="D5" t="str">
        <v>S+</v>
      </c>
      <c r="E5" t="str">
        <v>가솔린</v>
      </c>
      <c r="F5">
        <v>1598</v>
      </c>
      <c r="G5">
        <v>5</v>
      </c>
      <c r="H5">
        <v>0.02</v>
      </c>
      <c r="J5" t="str">
        <v>울산</v>
      </c>
      <c r="K5">
        <v>226000</v>
      </c>
      <c r="L5">
        <v>215950</v>
      </c>
      <c r="M5">
        <v>214950</v>
      </c>
      <c r="N5">
        <v>213950</v>
      </c>
      <c r="O5">
        <v>286000</v>
      </c>
      <c r="P5">
        <v>247950</v>
      </c>
      <c r="Q5">
        <v>229950</v>
      </c>
      <c r="R5">
        <v>225950</v>
      </c>
      <c r="S5">
        <v>275000</v>
      </c>
      <c r="T5">
        <v>286000</v>
      </c>
      <c r="U5">
        <v>250000</v>
      </c>
      <c r="V5">
        <v>286000</v>
      </c>
      <c r="W5">
        <v>440000</v>
      </c>
      <c r="X5">
        <v>262000</v>
      </c>
      <c r="Z5" t="str">
        <v xml:space="preserve">코나 1.6 가솔린 </v>
      </c>
      <c r="AA5">
        <v>1598</v>
      </c>
      <c r="AB5" t="str">
        <v>SUV1</v>
      </c>
    </row>
    <row r="6">
      <c r="A6" t="str">
        <v>현대</v>
      </c>
      <c r="B6" t="str">
        <v>코나 1.6 가솔린 N Line</v>
      </c>
      <c r="C6" t="str">
        <v>승용</v>
      </c>
      <c r="D6" t="str">
        <v>S+</v>
      </c>
      <c r="E6" t="str">
        <v>가솔린</v>
      </c>
      <c r="F6">
        <v>1598</v>
      </c>
      <c r="G6">
        <v>5</v>
      </c>
      <c r="H6">
        <v>0.02</v>
      </c>
      <c r="J6" t="str">
        <v>울산</v>
      </c>
      <c r="K6">
        <v>226000</v>
      </c>
      <c r="L6">
        <v>215950</v>
      </c>
      <c r="M6">
        <v>214950</v>
      </c>
      <c r="N6">
        <v>213950</v>
      </c>
      <c r="O6">
        <v>286000</v>
      </c>
      <c r="P6">
        <v>247950</v>
      </c>
      <c r="Q6">
        <v>229950</v>
      </c>
      <c r="R6">
        <v>225950</v>
      </c>
      <c r="S6">
        <v>275000</v>
      </c>
      <c r="T6">
        <v>286000</v>
      </c>
      <c r="U6">
        <v>250000</v>
      </c>
      <c r="V6">
        <v>286000</v>
      </c>
      <c r="W6">
        <v>440000</v>
      </c>
      <c r="X6">
        <v>262000</v>
      </c>
      <c r="Z6" t="str">
        <v>코나 1.6 가솔린 N Line</v>
      </c>
      <c r="AA6">
        <v>1598</v>
      </c>
      <c r="AB6" t="str">
        <v>SUV1</v>
      </c>
    </row>
    <row r="7">
      <c r="A7" t="str">
        <v>현대</v>
      </c>
      <c r="B7" t="str">
        <v xml:space="preserve">코나 2.0 가솔린 </v>
      </c>
      <c r="C7" t="str">
        <v>승용</v>
      </c>
      <c r="D7" t="str">
        <v>S+</v>
      </c>
      <c r="E7" t="str">
        <v>가솔린</v>
      </c>
      <c r="F7">
        <v>1999</v>
      </c>
      <c r="G7">
        <v>5</v>
      </c>
      <c r="H7">
        <v>0.02</v>
      </c>
      <c r="J7" t="str">
        <v>울산</v>
      </c>
      <c r="K7">
        <v>226000</v>
      </c>
      <c r="L7">
        <v>215950</v>
      </c>
      <c r="M7">
        <v>214950</v>
      </c>
      <c r="N7">
        <v>213950</v>
      </c>
      <c r="O7">
        <v>286000</v>
      </c>
      <c r="P7">
        <v>247950</v>
      </c>
      <c r="Q7">
        <v>229950</v>
      </c>
      <c r="R7">
        <v>225950</v>
      </c>
      <c r="S7">
        <v>275000</v>
      </c>
      <c r="T7">
        <v>286000</v>
      </c>
      <c r="U7">
        <v>250000</v>
      </c>
      <c r="V7">
        <v>286000</v>
      </c>
      <c r="W7">
        <v>440000</v>
      </c>
      <c r="X7">
        <v>262000</v>
      </c>
      <c r="Z7" t="str">
        <v xml:space="preserve">코나 2.0 가솔린 </v>
      </c>
      <c r="AA7">
        <v>1999</v>
      </c>
      <c r="AB7" t="str">
        <v>SUV1</v>
      </c>
    </row>
    <row r="8">
      <c r="A8" t="str">
        <v>현대</v>
      </c>
      <c r="B8" t="str">
        <v>코나 2.0 가솔린 N Line</v>
      </c>
      <c r="C8" t="str">
        <v>승용</v>
      </c>
      <c r="D8" t="str">
        <v>S+</v>
      </c>
      <c r="E8" t="str">
        <v>가솔린</v>
      </c>
      <c r="F8">
        <v>1998</v>
      </c>
      <c r="G8">
        <v>5</v>
      </c>
      <c r="H8">
        <v>0.02</v>
      </c>
      <c r="J8" t="str">
        <v>울산</v>
      </c>
      <c r="K8">
        <v>226000</v>
      </c>
      <c r="L8">
        <v>215950</v>
      </c>
      <c r="M8">
        <v>214950</v>
      </c>
      <c r="N8">
        <v>213950</v>
      </c>
      <c r="O8">
        <v>286000</v>
      </c>
      <c r="P8">
        <v>247950</v>
      </c>
      <c r="Q8">
        <v>229950</v>
      </c>
      <c r="R8">
        <v>225950</v>
      </c>
      <c r="S8">
        <v>275000</v>
      </c>
      <c r="T8">
        <v>286000</v>
      </c>
      <c r="U8">
        <v>250000</v>
      </c>
      <c r="V8">
        <v>286000</v>
      </c>
      <c r="W8">
        <v>440000</v>
      </c>
      <c r="X8">
        <v>262000</v>
      </c>
      <c r="Z8" t="str">
        <v>코나 2.0 가솔린 N Line</v>
      </c>
      <c r="AA8">
        <v>1998</v>
      </c>
      <c r="AB8" t="str">
        <v>SUV1</v>
      </c>
    </row>
    <row r="9">
      <c r="A9" t="str">
        <v>현대</v>
      </c>
      <c r="B9" t="str">
        <v>코나 1.6 HEV</v>
      </c>
      <c r="C9" t="str">
        <v>승용</v>
      </c>
      <c r="D9" t="str">
        <v>A</v>
      </c>
      <c r="E9" t="str">
        <v>HEV</v>
      </c>
      <c r="F9">
        <v>1580</v>
      </c>
      <c r="G9">
        <v>5</v>
      </c>
      <c r="H9">
        <v>0.02</v>
      </c>
      <c r="J9" t="str">
        <v>울산</v>
      </c>
      <c r="K9">
        <v>226000</v>
      </c>
      <c r="L9">
        <v>215950</v>
      </c>
      <c r="M9">
        <v>214950</v>
      </c>
      <c r="N9">
        <v>213950</v>
      </c>
      <c r="O9">
        <v>286000</v>
      </c>
      <c r="P9">
        <v>247950</v>
      </c>
      <c r="Q9">
        <v>229950</v>
      </c>
      <c r="R9">
        <v>225950</v>
      </c>
      <c r="S9">
        <v>275000</v>
      </c>
      <c r="T9">
        <v>286000</v>
      </c>
      <c r="U9">
        <v>250000</v>
      </c>
      <c r="V9">
        <v>286000</v>
      </c>
      <c r="W9">
        <v>440000</v>
      </c>
      <c r="X9">
        <v>262000</v>
      </c>
      <c r="Z9" t="str">
        <v>코나 1.6 HEV</v>
      </c>
      <c r="AA9">
        <v>1580</v>
      </c>
      <c r="AB9" t="str">
        <v>SUV1</v>
      </c>
    </row>
    <row r="10">
      <c r="A10" t="str">
        <v>현대</v>
      </c>
      <c r="B10" t="str">
        <v>캐스퍼 1.0 가솔린</v>
      </c>
      <c r="C10" t="str">
        <v>승용</v>
      </c>
      <c r="D10" t="str">
        <v>S</v>
      </c>
      <c r="E10" t="str">
        <v>가솔린</v>
      </c>
      <c r="F10">
        <v>998</v>
      </c>
      <c r="G10">
        <v>2</v>
      </c>
      <c r="H10">
        <v>0.02</v>
      </c>
      <c r="I10" t="str">
        <v>완전</v>
      </c>
      <c r="J10" t="str">
        <v>아산</v>
      </c>
      <c r="K10">
        <v>129000</v>
      </c>
      <c r="L10">
        <v>99000</v>
      </c>
      <c r="M10">
        <v>99000</v>
      </c>
      <c r="N10">
        <v>98000</v>
      </c>
      <c r="O10">
        <v>198000</v>
      </c>
      <c r="P10">
        <v>132000</v>
      </c>
      <c r="Q10">
        <v>114000</v>
      </c>
      <c r="R10">
        <v>110000</v>
      </c>
      <c r="S10">
        <v>187000</v>
      </c>
      <c r="T10">
        <v>224000</v>
      </c>
      <c r="U10">
        <v>219000</v>
      </c>
      <c r="V10">
        <v>225270</v>
      </c>
      <c r="W10">
        <v>440000</v>
      </c>
      <c r="X10">
        <v>349000</v>
      </c>
      <c r="Z10" t="str">
        <v>캐스퍼 1.0 가솔린</v>
      </c>
      <c r="AA10">
        <v>998</v>
      </c>
      <c r="AB10" t="str">
        <v>SUV1</v>
      </c>
      <c r="AC10">
        <v>117000</v>
      </c>
    </row>
    <row r="11">
      <c r="A11" t="str">
        <v>현대</v>
      </c>
      <c r="B11" t="str">
        <v>캐스퍼 1.0 가솔린 밴</v>
      </c>
      <c r="C11" t="str">
        <v>승용</v>
      </c>
      <c r="D11" t="str">
        <v>B</v>
      </c>
      <c r="E11" t="str">
        <v>가솔린</v>
      </c>
      <c r="F11">
        <v>998</v>
      </c>
      <c r="G11">
        <v>2</v>
      </c>
      <c r="H11">
        <v>0.02</v>
      </c>
      <c r="I11" t="str">
        <v>완전</v>
      </c>
      <c r="J11" t="str">
        <v>아산</v>
      </c>
      <c r="K11">
        <v>129000</v>
      </c>
      <c r="L11">
        <v>99000</v>
      </c>
      <c r="M11">
        <v>99000</v>
      </c>
      <c r="N11">
        <v>98000</v>
      </c>
      <c r="O11">
        <v>198000</v>
      </c>
      <c r="P11">
        <v>132000</v>
      </c>
      <c r="Q11">
        <v>114000</v>
      </c>
      <c r="R11">
        <v>110000</v>
      </c>
      <c r="S11">
        <v>187000</v>
      </c>
      <c r="T11">
        <v>224000</v>
      </c>
      <c r="U11">
        <v>219000</v>
      </c>
      <c r="V11">
        <v>225270</v>
      </c>
      <c r="W11">
        <v>440000</v>
      </c>
      <c r="X11">
        <v>349000</v>
      </c>
      <c r="Z11" t="str">
        <v>캐스퍼 1.0 가솔린 밴</v>
      </c>
      <c r="AA11">
        <v>998</v>
      </c>
      <c r="AB11" t="str">
        <v>SUV1</v>
      </c>
      <c r="AC11">
        <v>117000</v>
      </c>
    </row>
    <row r="12">
      <c r="A12" t="str">
        <v>현대</v>
      </c>
      <c r="B12" t="str">
        <v>아반떼 1.6 가솔린</v>
      </c>
      <c r="C12" t="str">
        <v>승용</v>
      </c>
      <c r="D12" t="str">
        <v>V+</v>
      </c>
      <c r="E12" t="str">
        <v>가솔린</v>
      </c>
      <c r="F12">
        <v>1598</v>
      </c>
      <c r="G12">
        <v>3</v>
      </c>
      <c r="H12">
        <v>0.035</v>
      </c>
      <c r="J12" t="str">
        <v>울산</v>
      </c>
      <c r="K12">
        <v>231000</v>
      </c>
      <c r="L12">
        <v>215950</v>
      </c>
      <c r="M12">
        <v>214950</v>
      </c>
      <c r="N12">
        <v>213950</v>
      </c>
      <c r="O12">
        <v>286000</v>
      </c>
      <c r="P12">
        <v>247950</v>
      </c>
      <c r="Q12">
        <v>229950</v>
      </c>
      <c r="R12">
        <v>225950</v>
      </c>
      <c r="S12">
        <v>275000</v>
      </c>
      <c r="T12">
        <v>286000</v>
      </c>
      <c r="U12">
        <v>250000</v>
      </c>
      <c r="V12">
        <v>286000</v>
      </c>
      <c r="W12">
        <v>440000</v>
      </c>
      <c r="X12">
        <v>201600</v>
      </c>
      <c r="Z12" t="str">
        <v>아반떼 1.6 가솔린</v>
      </c>
      <c r="AA12">
        <v>1598</v>
      </c>
      <c r="AB12" t="str">
        <f>IF(AA12&lt;1000,"경형",IF(AA12&lt;1600,"소형",IF(AA12&lt;2000,"중형",IF(AA12&lt;2500,"대형",IF(AA12&lt;3400,"고급",IF(AA12&gt;=3400,"최고급"))))))</f>
        <v>소형</v>
      </c>
    </row>
    <row r="13">
      <c r="A13" t="str">
        <v>현대</v>
      </c>
      <c r="B13" t="str">
        <v>아반떼 1.6 Lpi</v>
      </c>
      <c r="C13" t="str">
        <v>승용</v>
      </c>
      <c r="D13" t="str">
        <v>A</v>
      </c>
      <c r="E13" t="str">
        <v>LPG</v>
      </c>
      <c r="F13">
        <v>1591</v>
      </c>
      <c r="G13">
        <v>3</v>
      </c>
      <c r="H13">
        <v>0.035</v>
      </c>
      <c r="I13" t="str">
        <v>조건부</v>
      </c>
      <c r="J13" t="str">
        <v>울산</v>
      </c>
      <c r="K13">
        <v>231000</v>
      </c>
      <c r="L13">
        <v>215950</v>
      </c>
      <c r="M13">
        <v>214950</v>
      </c>
      <c r="N13">
        <v>213950</v>
      </c>
      <c r="O13">
        <v>286000</v>
      </c>
      <c r="P13">
        <v>247950</v>
      </c>
      <c r="Q13">
        <v>229950</v>
      </c>
      <c r="R13">
        <v>225950</v>
      </c>
      <c r="S13">
        <v>275000</v>
      </c>
      <c r="T13">
        <v>286000</v>
      </c>
      <c r="U13">
        <v>250000</v>
      </c>
      <c r="V13">
        <v>286000</v>
      </c>
      <c r="W13">
        <v>440000</v>
      </c>
      <c r="X13">
        <v>201600</v>
      </c>
      <c r="Z13" t="str">
        <v>아반떼 1.6 Lpi</v>
      </c>
      <c r="AA13">
        <v>1591</v>
      </c>
      <c r="AB13" t="str">
        <f>IF(AA13&lt;1000,"경형",IF(AA13&lt;1600,"소형",IF(AA13&lt;2000,"중형",IF(AA13&lt;2500,"대형",IF(AA13&lt;3400,"고급",IF(AA13&gt;=3400,"최고급"))))))</f>
        <v>소형</v>
      </c>
    </row>
    <row r="14">
      <c r="A14" t="str">
        <v>현대</v>
      </c>
      <c r="B14" t="str">
        <v>아반떼 N Line</v>
      </c>
      <c r="C14" t="str">
        <v>승용</v>
      </c>
      <c r="D14" t="str">
        <v>V</v>
      </c>
      <c r="E14" t="str">
        <v>가솔린</v>
      </c>
      <c r="F14">
        <v>1598</v>
      </c>
      <c r="G14">
        <v>3</v>
      </c>
      <c r="H14">
        <v>0.035</v>
      </c>
      <c r="J14" t="str">
        <v>울산</v>
      </c>
      <c r="K14">
        <v>231000</v>
      </c>
      <c r="L14">
        <v>215950</v>
      </c>
      <c r="M14">
        <v>214950</v>
      </c>
      <c r="N14">
        <v>213950</v>
      </c>
      <c r="O14">
        <v>286000</v>
      </c>
      <c r="P14">
        <v>247950</v>
      </c>
      <c r="Q14">
        <v>229950</v>
      </c>
      <c r="R14">
        <v>225950</v>
      </c>
      <c r="S14">
        <v>275000</v>
      </c>
      <c r="T14">
        <v>286000</v>
      </c>
      <c r="U14">
        <v>250000</v>
      </c>
      <c r="V14">
        <v>286000</v>
      </c>
      <c r="W14">
        <v>440000</v>
      </c>
      <c r="X14">
        <v>201600</v>
      </c>
      <c r="Z14" t="str">
        <v>아반떼 N Line</v>
      </c>
      <c r="AA14">
        <v>1598</v>
      </c>
      <c r="AB14" t="str">
        <f>IF(AA14&lt;1000,"경형",IF(AA14&lt;1600,"소형",IF(AA14&lt;2000,"중형",IF(AA14&lt;2500,"대형",IF(AA14&lt;3400,"고급",IF(AA14&gt;=3400,"최고급"))))))</f>
        <v>소형</v>
      </c>
    </row>
    <row r="15">
      <c r="A15" t="str">
        <v>현대</v>
      </c>
      <c r="B15" t="str">
        <v>아반떼 HEV</v>
      </c>
      <c r="C15" t="str">
        <v>승용</v>
      </c>
      <c r="D15" t="str">
        <v>V</v>
      </c>
      <c r="E15" t="str">
        <v>HEV</v>
      </c>
      <c r="F15">
        <v>1580</v>
      </c>
      <c r="G15">
        <v>3</v>
      </c>
      <c r="H15">
        <v>0.035</v>
      </c>
      <c r="J15" t="str">
        <v>울산</v>
      </c>
      <c r="K15">
        <v>231000</v>
      </c>
      <c r="L15">
        <v>215950</v>
      </c>
      <c r="M15">
        <v>214950</v>
      </c>
      <c r="N15">
        <v>213950</v>
      </c>
      <c r="O15">
        <v>286000</v>
      </c>
      <c r="P15">
        <v>247950</v>
      </c>
      <c r="Q15">
        <v>229950</v>
      </c>
      <c r="R15">
        <v>225950</v>
      </c>
      <c r="S15">
        <v>275000</v>
      </c>
      <c r="T15">
        <v>286000</v>
      </c>
      <c r="U15">
        <v>250000</v>
      </c>
      <c r="V15">
        <v>286000</v>
      </c>
      <c r="W15">
        <v>440000</v>
      </c>
      <c r="X15">
        <v>201600</v>
      </c>
      <c r="Z15" t="str">
        <v>아반떼 HEV</v>
      </c>
      <c r="AA15">
        <v>1580</v>
      </c>
      <c r="AB15" t="str">
        <f>IF(AA15&lt;1000,"경형",IF(AA15&lt;1600,"소형",IF(AA15&lt;2000,"중형",IF(AA15&lt;2500,"대형",IF(AA15&lt;3400,"고급",IF(AA15&gt;=3400,"최고급"))))))</f>
        <v>소형</v>
      </c>
    </row>
    <row r="16">
      <c r="A16" t="str">
        <v>현대</v>
      </c>
      <c r="B16" t="str">
        <v>벨로스터N 가솔린 2.0</v>
      </c>
      <c r="C16" t="str">
        <v>승용</v>
      </c>
      <c r="D16" t="str">
        <v>D</v>
      </c>
      <c r="E16" t="str">
        <v>가솔린</v>
      </c>
      <c r="F16">
        <v>1998</v>
      </c>
      <c r="G16">
        <v>3</v>
      </c>
      <c r="H16">
        <v>0.015</v>
      </c>
      <c r="J16" t="str">
        <v>울산</v>
      </c>
      <c r="K16" t="str">
        <v>장착불가</v>
      </c>
      <c r="L16">
        <v>215950</v>
      </c>
      <c r="M16">
        <v>214950</v>
      </c>
      <c r="N16">
        <v>213950</v>
      </c>
      <c r="O16">
        <v>286000</v>
      </c>
      <c r="P16">
        <v>247950</v>
      </c>
      <c r="Q16">
        <v>229950</v>
      </c>
      <c r="R16">
        <v>225950</v>
      </c>
      <c r="S16">
        <v>275000</v>
      </c>
      <c r="T16">
        <v>286000</v>
      </c>
      <c r="U16">
        <v>250000</v>
      </c>
      <c r="V16">
        <v>286000</v>
      </c>
      <c r="W16">
        <v>440000</v>
      </c>
      <c r="X16">
        <v>300000</v>
      </c>
      <c r="Z16" t="str">
        <v>벨로스터N 가솔린 2.0</v>
      </c>
      <c r="AA16">
        <v>1998</v>
      </c>
      <c r="AB16" t="str">
        <f>IF(AA16&lt;1000,"경형",IF(AA16&lt;1600,"소형",IF(AA16&lt;2000,"중형",IF(AA16&lt;2500,"대형",IF(AA16&lt;3400,"고급",IF(AA16&gt;=3400,"최고급"))))))</f>
        <v>중형</v>
      </c>
    </row>
    <row r="18">
      <c r="A18" t="str">
        <v>현대</v>
      </c>
      <c r="B18" t="str">
        <v>스타리아 라운지 LPG 3.5(7인)</v>
      </c>
      <c r="C18" t="str">
        <v>다인승</v>
      </c>
      <c r="D18" t="str">
        <v>S</v>
      </c>
      <c r="E18" t="str">
        <v>LPG</v>
      </c>
      <c r="F18">
        <v>3470</v>
      </c>
      <c r="G18">
        <v>9</v>
      </c>
      <c r="H18">
        <v>0.02</v>
      </c>
      <c r="J18" t="str">
        <v>울산</v>
      </c>
      <c r="K18" t="str">
        <v>장착불가</v>
      </c>
      <c r="L18">
        <v>215950</v>
      </c>
      <c r="M18">
        <v>214950</v>
      </c>
      <c r="N18">
        <v>213950</v>
      </c>
      <c r="O18">
        <v>286000</v>
      </c>
      <c r="P18">
        <v>247950</v>
      </c>
      <c r="Q18">
        <v>229950</v>
      </c>
      <c r="R18">
        <v>225950</v>
      </c>
      <c r="S18">
        <v>275000</v>
      </c>
      <c r="T18">
        <v>286000</v>
      </c>
      <c r="U18">
        <v>250000</v>
      </c>
      <c r="V18">
        <v>286000</v>
      </c>
      <c r="W18">
        <v>440000</v>
      </c>
      <c r="X18">
        <v>270000</v>
      </c>
      <c r="Z18" t="str">
        <v>스타리아 라운지 LPG 3.5(7인)</v>
      </c>
      <c r="AA18">
        <v>3470</v>
      </c>
      <c r="AB18" t="str">
        <f>IF(AA18&lt;1000,"경형",IF(AA18&lt;1600,"소형",IF(AA18&lt;2000,"중형",IF(AA18&lt;2500,"대형",IF(AA18&lt;3400,"고급",IF(AA18&gt;=3400,"최고급"))))))</f>
        <v>최고급</v>
      </c>
    </row>
    <row r="19">
      <c r="A19" t="str">
        <v>현대</v>
      </c>
      <c r="B19" t="str">
        <v>스타리아 라운지 LPG 3.5(9인)</v>
      </c>
      <c r="C19" t="str">
        <v>다인승</v>
      </c>
      <c r="D19" t="str">
        <v>S</v>
      </c>
      <c r="E19" t="str">
        <v>LPG</v>
      </c>
      <c r="F19">
        <v>3470</v>
      </c>
      <c r="G19">
        <v>9</v>
      </c>
      <c r="H19">
        <v>0.02</v>
      </c>
      <c r="J19" t="str">
        <v>울산</v>
      </c>
      <c r="K19" t="str">
        <v>장착불가</v>
      </c>
      <c r="L19">
        <v>215950</v>
      </c>
      <c r="M19">
        <v>214950</v>
      </c>
      <c r="N19">
        <v>213950</v>
      </c>
      <c r="O19">
        <v>286000</v>
      </c>
      <c r="P19">
        <v>247950</v>
      </c>
      <c r="Q19">
        <v>229950</v>
      </c>
      <c r="R19">
        <v>225950</v>
      </c>
      <c r="S19">
        <v>275000</v>
      </c>
      <c r="T19">
        <v>286000</v>
      </c>
      <c r="U19">
        <v>250000</v>
      </c>
      <c r="V19">
        <v>286000</v>
      </c>
      <c r="W19">
        <v>440000</v>
      </c>
      <c r="X19">
        <v>270000</v>
      </c>
      <c r="Z19" t="str">
        <v>스타리아 라운지 LPG 3.5(9인)</v>
      </c>
      <c r="AA19">
        <v>3470</v>
      </c>
      <c r="AB19" t="str">
        <f>IF(AA19&lt;1000,"경형",IF(AA19&lt;1600,"소형",IF(AA19&lt;2000,"중형",IF(AA19&lt;2500,"대형",IF(AA19&lt;3400,"고급",IF(AA19&gt;=3400,"최고급"))))))</f>
        <v>최고급</v>
      </c>
    </row>
    <row r="20">
      <c r="A20" t="str">
        <v>현대</v>
      </c>
      <c r="B20" t="str">
        <v>스타리아 라운지 디젤 2.2(7인)</v>
      </c>
      <c r="C20" t="str">
        <v>다인승</v>
      </c>
      <c r="D20" t="str">
        <v>V</v>
      </c>
      <c r="E20" t="str">
        <v>디젤</v>
      </c>
      <c r="F20">
        <v>2151</v>
      </c>
      <c r="G20">
        <v>8</v>
      </c>
      <c r="H20">
        <v>0.02</v>
      </c>
      <c r="J20" t="str">
        <v>울산</v>
      </c>
      <c r="K20" t="str">
        <v>장착불가</v>
      </c>
      <c r="L20">
        <v>215950</v>
      </c>
      <c r="M20">
        <v>214950</v>
      </c>
      <c r="N20">
        <v>213950</v>
      </c>
      <c r="O20">
        <v>286000</v>
      </c>
      <c r="P20">
        <v>247950</v>
      </c>
      <c r="Q20">
        <v>229950</v>
      </c>
      <c r="R20">
        <v>225950</v>
      </c>
      <c r="S20">
        <v>275000</v>
      </c>
      <c r="T20">
        <v>286000</v>
      </c>
      <c r="U20">
        <v>250000</v>
      </c>
      <c r="V20">
        <v>286000</v>
      </c>
      <c r="W20">
        <v>440000</v>
      </c>
      <c r="X20">
        <v>270000</v>
      </c>
      <c r="Z20" t="str">
        <v>스타리아 라운지 디젤 2.2(7인)</v>
      </c>
      <c r="AA20">
        <v>2151</v>
      </c>
      <c r="AB20" t="str">
        <f>IF(AA20&lt;1000,"경형",IF(AA20&lt;1600,"소형",IF(AA20&lt;2000,"중형",IF(AA20&lt;2500,"대형",IF(AA20&lt;3400,"고급",IF(AA20&gt;=3400,"최고급"))))))</f>
        <v>대형</v>
      </c>
    </row>
    <row r="21">
      <c r="A21" t="str">
        <v>현대</v>
      </c>
      <c r="B21" t="str">
        <v>스타리아 라운지 디젤 2.2(9인)</v>
      </c>
      <c r="C21" t="str">
        <v>다인승</v>
      </c>
      <c r="D21" t="str">
        <v>V</v>
      </c>
      <c r="E21" t="str">
        <v>디젤</v>
      </c>
      <c r="F21">
        <v>2151</v>
      </c>
      <c r="G21">
        <v>8</v>
      </c>
      <c r="H21">
        <v>0.02</v>
      </c>
      <c r="J21" t="str">
        <v>울산</v>
      </c>
      <c r="K21" t="str">
        <v>장착불가</v>
      </c>
      <c r="L21">
        <v>215950</v>
      </c>
      <c r="M21">
        <v>214950</v>
      </c>
      <c r="N21">
        <v>213950</v>
      </c>
      <c r="O21">
        <v>286000</v>
      </c>
      <c r="P21">
        <v>247950</v>
      </c>
      <c r="Q21">
        <v>229950</v>
      </c>
      <c r="R21">
        <v>225950</v>
      </c>
      <c r="S21">
        <v>275000</v>
      </c>
      <c r="T21">
        <v>286000</v>
      </c>
      <c r="U21">
        <v>250000</v>
      </c>
      <c r="V21">
        <v>286000</v>
      </c>
      <c r="W21">
        <v>440000</v>
      </c>
      <c r="X21">
        <v>270000</v>
      </c>
      <c r="Z21" t="str">
        <v>스타리아 라운지 디젤 2.2(9인)</v>
      </c>
      <c r="AA21">
        <v>2151</v>
      </c>
      <c r="AB21" t="str">
        <f>IF(AA21&lt;1000,"경형",IF(AA21&lt;1600,"소형",IF(AA21&lt;2000,"중형",IF(AA21&lt;2500,"대형",IF(AA21&lt;3400,"고급",IF(AA21&gt;=3400,"최고급"))))))</f>
        <v>대형</v>
      </c>
    </row>
    <row r="22">
      <c r="A22" t="str">
        <v>현대</v>
      </c>
      <c r="B22" t="str">
        <v>스타리아 투어러 LPG 3.5(9인)</v>
      </c>
      <c r="C22" t="str">
        <v>다인승</v>
      </c>
      <c r="D22" t="str">
        <v>S</v>
      </c>
      <c r="E22" t="str">
        <v>LPG</v>
      </c>
      <c r="F22">
        <v>3470</v>
      </c>
      <c r="G22">
        <v>9</v>
      </c>
      <c r="H22">
        <v>0.02</v>
      </c>
      <c r="I22" t="str">
        <v>완전</v>
      </c>
      <c r="J22" t="str">
        <v>울산</v>
      </c>
      <c r="K22" t="str">
        <v>장착불가</v>
      </c>
      <c r="L22">
        <v>215950</v>
      </c>
      <c r="M22">
        <v>214950</v>
      </c>
      <c r="N22">
        <v>213950</v>
      </c>
      <c r="O22">
        <v>286000</v>
      </c>
      <c r="P22">
        <v>247950</v>
      </c>
      <c r="Q22">
        <v>229950</v>
      </c>
      <c r="R22">
        <v>225950</v>
      </c>
      <c r="S22">
        <v>275000</v>
      </c>
      <c r="T22">
        <v>286000</v>
      </c>
      <c r="U22">
        <v>250000</v>
      </c>
      <c r="V22">
        <v>286000</v>
      </c>
      <c r="W22">
        <v>440000</v>
      </c>
      <c r="X22">
        <v>270000</v>
      </c>
      <c r="Z22" t="str">
        <v>스타리아 투어러 LPG 3.5(9인)</v>
      </c>
      <c r="AA22">
        <v>3470</v>
      </c>
      <c r="AB22" t="str">
        <f>IF(AA22&lt;1000,"경형",IF(AA22&lt;1600,"소형",IF(AA22&lt;2000,"중형",IF(AA22&lt;2500,"대형",IF(AA22&lt;3400,"고급",IF(AA22&gt;=3400,"최고급"))))))</f>
        <v>최고급</v>
      </c>
    </row>
    <row r="23">
      <c r="A23" t="str">
        <v>현대</v>
      </c>
      <c r="B23" t="str">
        <v>스타리아 투어러 LPG 3.5(11인)</v>
      </c>
      <c r="C23" t="str">
        <v>승합</v>
      </c>
      <c r="D23" t="str">
        <v>S</v>
      </c>
      <c r="E23" t="str">
        <v>LPG</v>
      </c>
      <c r="F23">
        <v>3470</v>
      </c>
      <c r="G23">
        <v>10</v>
      </c>
      <c r="H23">
        <v>0.02</v>
      </c>
      <c r="I23" t="str">
        <v>완전</v>
      </c>
      <c r="J23" t="str">
        <v>울산</v>
      </c>
      <c r="K23" t="str">
        <v>장착불가</v>
      </c>
      <c r="L23">
        <v>215950</v>
      </c>
      <c r="M23">
        <v>214950</v>
      </c>
      <c r="N23">
        <v>213950</v>
      </c>
      <c r="O23">
        <v>286000</v>
      </c>
      <c r="P23">
        <v>247950</v>
      </c>
      <c r="Q23">
        <v>229950</v>
      </c>
      <c r="R23">
        <v>225950</v>
      </c>
      <c r="S23">
        <v>275000</v>
      </c>
      <c r="T23">
        <v>286000</v>
      </c>
      <c r="U23">
        <v>250000</v>
      </c>
      <c r="V23">
        <v>286000</v>
      </c>
      <c r="W23">
        <v>440000</v>
      </c>
      <c r="X23">
        <v>270000</v>
      </c>
      <c r="Z23" t="str">
        <v>스타리아 투어러 LPG 3.5(11인)</v>
      </c>
      <c r="AA23">
        <v>3470</v>
      </c>
      <c r="AB23" t="str">
        <v>승합</v>
      </c>
    </row>
    <row r="24">
      <c r="A24" t="str">
        <v>현대</v>
      </c>
      <c r="B24" t="str">
        <v>스타리아 투어러 디젤 2.2(9인)</v>
      </c>
      <c r="C24" t="str">
        <v>다인승</v>
      </c>
      <c r="D24" t="str">
        <v>V</v>
      </c>
      <c r="E24" t="str">
        <v>디젤</v>
      </c>
      <c r="F24">
        <v>2151</v>
      </c>
      <c r="G24">
        <v>8</v>
      </c>
      <c r="H24">
        <v>0.02</v>
      </c>
      <c r="I24" t="str">
        <v>완전</v>
      </c>
      <c r="J24" t="str">
        <v>울산</v>
      </c>
      <c r="K24" t="str">
        <v>장착불가</v>
      </c>
      <c r="L24">
        <v>215950</v>
      </c>
      <c r="M24">
        <v>214950</v>
      </c>
      <c r="N24">
        <v>213950</v>
      </c>
      <c r="O24">
        <v>286000</v>
      </c>
      <c r="P24">
        <v>247950</v>
      </c>
      <c r="Q24">
        <v>229950</v>
      </c>
      <c r="R24">
        <v>225950</v>
      </c>
      <c r="S24">
        <v>275000</v>
      </c>
      <c r="T24">
        <v>286000</v>
      </c>
      <c r="U24">
        <v>250000</v>
      </c>
      <c r="V24">
        <v>286000</v>
      </c>
      <c r="W24">
        <v>440000</v>
      </c>
      <c r="X24">
        <v>270000</v>
      </c>
      <c r="Z24" t="str">
        <v>스타리아 투어러 디젤 2.2(9인)</v>
      </c>
      <c r="AA24">
        <v>2151</v>
      </c>
      <c r="AB24" t="str">
        <f>IF(AA24&lt;1000,"경형",IF(AA24&lt;1600,"소형",IF(AA24&lt;2000,"중형",IF(AA24&lt;2500,"대형",IF(AA24&lt;3400,"고급",IF(AA24&gt;=3400,"최고급"))))))</f>
        <v>대형</v>
      </c>
    </row>
    <row r="25">
      <c r="A25" t="str">
        <v>현대</v>
      </c>
      <c r="B25" t="str">
        <v>스타리아 투어러 디젤 2.2(11인)</v>
      </c>
      <c r="C25" t="str">
        <v>승합</v>
      </c>
      <c r="D25" t="str">
        <v>V</v>
      </c>
      <c r="E25" t="str">
        <v>디젤</v>
      </c>
      <c r="F25">
        <v>2151</v>
      </c>
      <c r="G25">
        <v>10</v>
      </c>
      <c r="H25">
        <v>0.02</v>
      </c>
      <c r="I25" t="str">
        <v>완전</v>
      </c>
      <c r="J25" t="str">
        <v>울산</v>
      </c>
      <c r="K25" t="str">
        <v>장착불가</v>
      </c>
      <c r="L25">
        <v>215950</v>
      </c>
      <c r="M25">
        <v>214950</v>
      </c>
      <c r="N25">
        <v>213950</v>
      </c>
      <c r="O25">
        <v>286000</v>
      </c>
      <c r="P25">
        <v>247950</v>
      </c>
      <c r="Q25">
        <v>229950</v>
      </c>
      <c r="R25">
        <v>225950</v>
      </c>
      <c r="S25">
        <v>275000</v>
      </c>
      <c r="T25">
        <v>286000</v>
      </c>
      <c r="U25">
        <v>250000</v>
      </c>
      <c r="V25">
        <v>286000</v>
      </c>
      <c r="W25">
        <v>440000</v>
      </c>
      <c r="X25">
        <v>270000</v>
      </c>
      <c r="Z25" t="str">
        <v>스타리아 투어러 디젤 2.2(11인)</v>
      </c>
      <c r="AA25">
        <v>2151</v>
      </c>
      <c r="AB25" t="str">
        <v>승합</v>
      </c>
    </row>
    <row r="27">
      <c r="A27" t="str">
        <v>현대</v>
      </c>
      <c r="B27" t="str">
        <v>쏘나타 HEV</v>
      </c>
      <c r="C27" t="str">
        <v>승용</v>
      </c>
      <c r="D27" t="str">
        <v>S+</v>
      </c>
      <c r="E27" t="str">
        <v>HEV</v>
      </c>
      <c r="F27">
        <v>1999</v>
      </c>
      <c r="G27">
        <v>4</v>
      </c>
      <c r="H27">
        <v>0.035</v>
      </c>
      <c r="J27" t="str">
        <v>영남</v>
      </c>
      <c r="K27">
        <v>129000</v>
      </c>
      <c r="L27">
        <v>99000</v>
      </c>
      <c r="M27">
        <v>99000</v>
      </c>
      <c r="N27">
        <v>98000</v>
      </c>
      <c r="O27">
        <v>198000</v>
      </c>
      <c r="P27">
        <v>132000</v>
      </c>
      <c r="Q27">
        <v>114000</v>
      </c>
      <c r="R27">
        <v>110000</v>
      </c>
      <c r="S27">
        <v>187000</v>
      </c>
      <c r="T27">
        <v>224000</v>
      </c>
      <c r="U27">
        <v>219000</v>
      </c>
      <c r="V27">
        <v>225270</v>
      </c>
      <c r="W27">
        <v>440000</v>
      </c>
      <c r="X27">
        <v>349000</v>
      </c>
      <c r="Z27" t="str">
        <v>쏘나타 HEV</v>
      </c>
      <c r="AA27">
        <v>1999</v>
      </c>
      <c r="AB27" t="str">
        <f>IF(AA27&lt;1000,"경형",IF(AA27&lt;1600,"소형",IF(AA27&lt;2000,"중형",IF(AA27&lt;2500,"대형",IF(AA27&lt;3400,"고급",IF(AA27&gt;=3400,"최고급"))))))</f>
        <v>중형</v>
      </c>
    </row>
    <row r="28">
      <c r="A28" t="str">
        <v>현대</v>
      </c>
      <c r="B28" t="str">
        <v>쏘나타 1.6 가솔린</v>
      </c>
      <c r="C28" t="str">
        <v>승용</v>
      </c>
      <c r="D28" t="str">
        <v>S</v>
      </c>
      <c r="E28" t="str">
        <v>가솔린</v>
      </c>
      <c r="F28">
        <v>1598</v>
      </c>
      <c r="G28">
        <v>3</v>
      </c>
      <c r="H28">
        <v>0.035</v>
      </c>
      <c r="J28" t="str">
        <v>영남</v>
      </c>
      <c r="K28">
        <v>129000</v>
      </c>
      <c r="L28">
        <v>99000</v>
      </c>
      <c r="M28">
        <v>99000</v>
      </c>
      <c r="N28">
        <v>98000</v>
      </c>
      <c r="O28">
        <v>198000</v>
      </c>
      <c r="P28">
        <v>132000</v>
      </c>
      <c r="Q28">
        <v>114000</v>
      </c>
      <c r="R28">
        <v>110000</v>
      </c>
      <c r="S28">
        <v>187000</v>
      </c>
      <c r="T28">
        <v>224000</v>
      </c>
      <c r="U28">
        <v>219000</v>
      </c>
      <c r="V28">
        <v>225270</v>
      </c>
      <c r="W28">
        <v>440000</v>
      </c>
      <c r="X28">
        <v>349000</v>
      </c>
      <c r="Z28" t="str">
        <v>쏘나타 1.6 가솔린</v>
      </c>
      <c r="AA28">
        <v>1598</v>
      </c>
      <c r="AB28" t="str">
        <v>중형</v>
      </c>
    </row>
    <row r="29">
      <c r="A29" t="str">
        <v>현대</v>
      </c>
      <c r="B29" t="str">
        <v>쏘나타 2.0 가솔린</v>
      </c>
      <c r="C29" t="str">
        <v>승용</v>
      </c>
      <c r="D29" t="str">
        <v>V</v>
      </c>
      <c r="E29" t="str">
        <v>가솔린</v>
      </c>
      <c r="F29">
        <v>1999</v>
      </c>
      <c r="G29">
        <v>4</v>
      </c>
      <c r="H29">
        <v>0.035</v>
      </c>
      <c r="J29" t="str">
        <v>영남</v>
      </c>
      <c r="K29">
        <v>129000</v>
      </c>
      <c r="L29">
        <v>99000</v>
      </c>
      <c r="M29">
        <v>99000</v>
      </c>
      <c r="N29">
        <v>98000</v>
      </c>
      <c r="O29">
        <v>198000</v>
      </c>
      <c r="P29">
        <v>132000</v>
      </c>
      <c r="Q29">
        <v>114000</v>
      </c>
      <c r="R29">
        <v>110000</v>
      </c>
      <c r="S29">
        <v>187000</v>
      </c>
      <c r="T29">
        <v>224000</v>
      </c>
      <c r="U29">
        <v>219000</v>
      </c>
      <c r="V29">
        <v>225270</v>
      </c>
      <c r="W29">
        <v>440000</v>
      </c>
      <c r="X29">
        <v>349000</v>
      </c>
      <c r="Z29" t="str">
        <v>쏘나타 2.0 가솔린</v>
      </c>
      <c r="AA29">
        <v>1999</v>
      </c>
      <c r="AB29" t="str">
        <f>IF(AA29&lt;1000,"경형",IF(AA29&lt;1600,"소형",IF(AA29&lt;2000,"중형",IF(AA29&lt;2500,"대형",IF(AA29&lt;3400,"고급",IF(AA29&gt;=3400,"최고급"))))))</f>
        <v>중형</v>
      </c>
    </row>
    <row r="30">
      <c r="A30" t="str">
        <v>현대</v>
      </c>
      <c r="B30" t="str">
        <v>쏘나타 2.0 LPG</v>
      </c>
      <c r="C30" t="str">
        <v>승용</v>
      </c>
      <c r="D30" t="str">
        <v>S</v>
      </c>
      <c r="E30" t="str">
        <v>LPG</v>
      </c>
      <c r="F30">
        <v>1999</v>
      </c>
      <c r="G30">
        <v>4</v>
      </c>
      <c r="H30">
        <v>0.035</v>
      </c>
      <c r="I30" t="str">
        <v>조건부</v>
      </c>
      <c r="J30" t="str">
        <v>영남</v>
      </c>
      <c r="K30">
        <v>129000</v>
      </c>
      <c r="L30">
        <v>99000</v>
      </c>
      <c r="M30">
        <v>99000</v>
      </c>
      <c r="N30">
        <v>98000</v>
      </c>
      <c r="O30">
        <v>198000</v>
      </c>
      <c r="P30">
        <v>132000</v>
      </c>
      <c r="Q30">
        <v>114000</v>
      </c>
      <c r="R30">
        <v>110000</v>
      </c>
      <c r="S30">
        <v>187000</v>
      </c>
      <c r="T30">
        <v>224000</v>
      </c>
      <c r="U30">
        <v>219000</v>
      </c>
      <c r="V30">
        <v>225270</v>
      </c>
      <c r="W30">
        <v>440000</v>
      </c>
      <c r="X30">
        <v>349000</v>
      </c>
      <c r="Z30" t="str">
        <v>쏘나타 2.0 LPG</v>
      </c>
      <c r="AA30">
        <v>1999</v>
      </c>
      <c r="AB30" t="str">
        <f>IF(AA30&lt;1000,"경형",IF(AA30&lt;1600,"소형",IF(AA30&lt;2000,"중형",IF(AA30&lt;2500,"대형",IF(AA30&lt;3400,"고급",IF(AA30&gt;=3400,"최고급"))))))</f>
        <v>중형</v>
      </c>
    </row>
    <row r="31">
      <c r="A31" t="str">
        <v>현대</v>
      </c>
      <c r="B31" t="str">
        <v>그랜져 3.5 LPG</v>
      </c>
      <c r="C31" t="str">
        <v>승용</v>
      </c>
      <c r="D31" t="str">
        <v>S+</v>
      </c>
      <c r="E31" t="str">
        <v>LPG</v>
      </c>
      <c r="F31">
        <v>3470</v>
      </c>
      <c r="G31">
        <v>4</v>
      </c>
      <c r="H31">
        <v>0.02</v>
      </c>
      <c r="I31" t="str">
        <v>조건부</v>
      </c>
      <c r="J31" t="str">
        <v>아산</v>
      </c>
      <c r="K31">
        <v>129000</v>
      </c>
      <c r="L31">
        <v>99000</v>
      </c>
      <c r="M31">
        <v>99000</v>
      </c>
      <c r="N31">
        <v>98000</v>
      </c>
      <c r="O31">
        <v>198000</v>
      </c>
      <c r="P31">
        <v>132000</v>
      </c>
      <c r="Q31">
        <v>114000</v>
      </c>
      <c r="R31">
        <v>110000</v>
      </c>
      <c r="S31">
        <v>187000</v>
      </c>
      <c r="T31">
        <v>224000</v>
      </c>
      <c r="U31">
        <v>219000</v>
      </c>
      <c r="V31">
        <v>225270</v>
      </c>
      <c r="W31">
        <v>440000</v>
      </c>
      <c r="X31">
        <v>246000</v>
      </c>
      <c r="Z31" t="str">
        <v>그랜져 3.5 LPG</v>
      </c>
      <c r="AA31">
        <v>3470</v>
      </c>
      <c r="AB31" t="str">
        <v>최고급</v>
      </c>
    </row>
    <row r="32">
      <c r="A32" t="str">
        <v>현대</v>
      </c>
      <c r="B32" t="str">
        <v>그랜져 1.6 HEV</v>
      </c>
      <c r="C32" t="str">
        <v>승용</v>
      </c>
      <c r="D32" t="str">
        <v>V</v>
      </c>
      <c r="E32" t="str">
        <v>HEV</v>
      </c>
      <c r="F32">
        <v>1598</v>
      </c>
      <c r="G32">
        <v>5</v>
      </c>
      <c r="H32">
        <v>0.02</v>
      </c>
      <c r="J32" t="str">
        <v>아산</v>
      </c>
      <c r="K32">
        <v>129000</v>
      </c>
      <c r="L32">
        <v>99000</v>
      </c>
      <c r="M32">
        <v>99000</v>
      </c>
      <c r="N32">
        <v>98000</v>
      </c>
      <c r="O32">
        <v>198000</v>
      </c>
      <c r="P32">
        <v>132000</v>
      </c>
      <c r="Q32">
        <v>114000</v>
      </c>
      <c r="R32">
        <v>110000</v>
      </c>
      <c r="S32">
        <v>187000</v>
      </c>
      <c r="T32">
        <v>224000</v>
      </c>
      <c r="U32">
        <v>219000</v>
      </c>
      <c r="V32">
        <v>225270</v>
      </c>
      <c r="W32">
        <v>440000</v>
      </c>
      <c r="X32">
        <v>347600</v>
      </c>
      <c r="Z32" t="str">
        <v>그랜져 1.6 HEV</v>
      </c>
      <c r="AA32">
        <v>1598</v>
      </c>
      <c r="AB32" t="str">
        <v>대형</v>
      </c>
    </row>
    <row r="33">
      <c r="A33" t="str">
        <v>현대</v>
      </c>
      <c r="B33" t="str">
        <v>그랜져 2.5 가솔린</v>
      </c>
      <c r="C33" t="str">
        <v>승용</v>
      </c>
      <c r="D33" t="str">
        <v>V</v>
      </c>
      <c r="E33" t="str">
        <v>가솔린</v>
      </c>
      <c r="F33">
        <v>2497</v>
      </c>
      <c r="G33">
        <v>5</v>
      </c>
      <c r="H33">
        <v>0.02</v>
      </c>
      <c r="J33" t="str">
        <v>아산</v>
      </c>
      <c r="K33">
        <v>129000</v>
      </c>
      <c r="L33">
        <v>99000</v>
      </c>
      <c r="M33">
        <v>99000</v>
      </c>
      <c r="N33">
        <v>98000</v>
      </c>
      <c r="O33">
        <v>198000</v>
      </c>
      <c r="P33">
        <v>132000</v>
      </c>
      <c r="Q33">
        <v>114000</v>
      </c>
      <c r="R33">
        <v>110000</v>
      </c>
      <c r="S33">
        <v>187000</v>
      </c>
      <c r="T33">
        <v>224000</v>
      </c>
      <c r="U33">
        <v>219000</v>
      </c>
      <c r="V33">
        <v>225270</v>
      </c>
      <c r="W33">
        <v>440000</v>
      </c>
      <c r="X33">
        <v>395800</v>
      </c>
      <c r="Z33" t="str">
        <v>그랜져 2.5 가솔린</v>
      </c>
      <c r="AA33">
        <v>2497</v>
      </c>
      <c r="AB33" t="str">
        <f>IF(AA33&lt;1000,"경형",IF(AA33&lt;1600,"소형",IF(AA33&lt;2000,"중형",IF(AA33&lt;2500,"대형",IF(AA33&lt;3400,"고급",IF(AA33&gt;=3400,"최고급"))))))</f>
        <v>대형</v>
      </c>
    </row>
    <row r="34">
      <c r="A34" t="str">
        <v>현대</v>
      </c>
      <c r="B34" t="str">
        <v>그랜져 3.5 가솔린</v>
      </c>
      <c r="C34" t="str">
        <v>승용</v>
      </c>
      <c r="D34" t="str">
        <v>S+</v>
      </c>
      <c r="E34" t="str">
        <v>가솔린</v>
      </c>
      <c r="F34">
        <v>3470</v>
      </c>
      <c r="G34">
        <v>5</v>
      </c>
      <c r="H34">
        <v>0.02</v>
      </c>
      <c r="J34" t="str">
        <v>아산</v>
      </c>
      <c r="K34">
        <v>129000</v>
      </c>
      <c r="L34">
        <v>99000</v>
      </c>
      <c r="M34">
        <v>99000</v>
      </c>
      <c r="N34">
        <v>98000</v>
      </c>
      <c r="O34">
        <v>198000</v>
      </c>
      <c r="P34">
        <v>132000</v>
      </c>
      <c r="Q34">
        <v>114000</v>
      </c>
      <c r="R34">
        <v>110000</v>
      </c>
      <c r="S34">
        <v>187000</v>
      </c>
      <c r="T34">
        <v>224000</v>
      </c>
      <c r="U34">
        <v>219000</v>
      </c>
      <c r="V34">
        <v>225270</v>
      </c>
      <c r="W34">
        <v>440000</v>
      </c>
      <c r="X34">
        <v>395800</v>
      </c>
      <c r="Z34" t="str">
        <v>그랜져 3.5 가솔린</v>
      </c>
      <c r="AA34">
        <v>3470</v>
      </c>
      <c r="AB34" t="str">
        <v>최고급</v>
      </c>
    </row>
    <row r="35">
      <c r="A35" t="str">
        <v>현대</v>
      </c>
      <c r="B35" t="str">
        <v xml:space="preserve">G70 2.0 가솔린 </v>
      </c>
      <c r="C35" t="str">
        <v>승용</v>
      </c>
      <c r="D35" t="str">
        <v>S</v>
      </c>
      <c r="E35" t="str">
        <v>가솔린</v>
      </c>
      <c r="F35">
        <v>1998</v>
      </c>
      <c r="G35">
        <v>4</v>
      </c>
      <c r="H35">
        <v>0.015</v>
      </c>
      <c r="J35" t="str">
        <v>울산</v>
      </c>
      <c r="K35">
        <v>247000</v>
      </c>
      <c r="L35">
        <v>215950</v>
      </c>
      <c r="M35">
        <v>214950</v>
      </c>
      <c r="N35">
        <v>213950</v>
      </c>
      <c r="O35">
        <v>286000</v>
      </c>
      <c r="P35">
        <v>247950</v>
      </c>
      <c r="Q35">
        <v>229950</v>
      </c>
      <c r="R35">
        <v>225950</v>
      </c>
      <c r="S35">
        <v>275000</v>
      </c>
      <c r="T35">
        <v>286000</v>
      </c>
      <c r="U35">
        <v>250000</v>
      </c>
      <c r="V35">
        <v>286000</v>
      </c>
      <c r="W35">
        <v>440000</v>
      </c>
      <c r="X35">
        <v>386000</v>
      </c>
      <c r="Z35" t="str">
        <v xml:space="preserve">G70 2.0 가솔린 </v>
      </c>
      <c r="AA35">
        <v>1998</v>
      </c>
      <c r="AB35" t="str">
        <v>대형</v>
      </c>
    </row>
    <row r="36">
      <c r="A36" t="str">
        <v>현대</v>
      </c>
      <c r="B36" t="str">
        <v xml:space="preserve">G70 3.3 가솔린 </v>
      </c>
      <c r="C36" t="str">
        <v>승용</v>
      </c>
      <c r="D36" t="str">
        <v>B</v>
      </c>
      <c r="E36" t="str">
        <v>가솔린</v>
      </c>
      <c r="F36">
        <v>3342</v>
      </c>
      <c r="G36">
        <v>5</v>
      </c>
      <c r="H36">
        <v>0.015</v>
      </c>
      <c r="J36" t="str">
        <v>울산</v>
      </c>
      <c r="K36">
        <v>247000</v>
      </c>
      <c r="L36">
        <v>215950</v>
      </c>
      <c r="M36">
        <v>214950</v>
      </c>
      <c r="N36">
        <v>213950</v>
      </c>
      <c r="O36">
        <v>286000</v>
      </c>
      <c r="P36">
        <v>247950</v>
      </c>
      <c r="Q36">
        <v>229950</v>
      </c>
      <c r="R36">
        <v>225950</v>
      </c>
      <c r="S36">
        <v>275000</v>
      </c>
      <c r="T36">
        <v>286000</v>
      </c>
      <c r="U36">
        <v>250000</v>
      </c>
      <c r="V36">
        <v>286000</v>
      </c>
      <c r="W36">
        <v>440000</v>
      </c>
      <c r="X36">
        <v>386000</v>
      </c>
      <c r="Z36" t="str">
        <v xml:space="preserve">G70 3.3 가솔린 </v>
      </c>
      <c r="AA36">
        <v>3342</v>
      </c>
      <c r="AB36" t="str">
        <f>IF(AA36&lt;1000,"경형",IF(AA36&lt;1600,"소형",IF(AA36&lt;2000,"중형",IF(AA36&lt;2500,"대형",IF(AA36&lt;3400,"고급",IF(AA36&gt;=3400,"최고급"))))))</f>
        <v>고급</v>
      </c>
    </row>
    <row r="37">
      <c r="A37" t="str">
        <v>현대</v>
      </c>
      <c r="B37" t="str">
        <v>G70 SHOOTING BRAKE</v>
      </c>
      <c r="C37" t="str">
        <v>승용</v>
      </c>
      <c r="D37" t="str">
        <v>S</v>
      </c>
      <c r="E37" t="str">
        <v>가솔린</v>
      </c>
      <c r="F37">
        <v>1998</v>
      </c>
      <c r="G37">
        <v>4</v>
      </c>
      <c r="H37">
        <v>0.015</v>
      </c>
      <c r="J37" t="str">
        <v>울산</v>
      </c>
      <c r="K37">
        <v>247000</v>
      </c>
      <c r="L37">
        <v>215950</v>
      </c>
      <c r="M37">
        <v>214950</v>
      </c>
      <c r="N37">
        <v>213950</v>
      </c>
      <c r="O37">
        <v>286000</v>
      </c>
      <c r="P37">
        <v>247950</v>
      </c>
      <c r="Q37">
        <v>229950</v>
      </c>
      <c r="R37">
        <v>225950</v>
      </c>
      <c r="S37">
        <v>275000</v>
      </c>
      <c r="T37">
        <v>286000</v>
      </c>
      <c r="U37">
        <v>250000</v>
      </c>
      <c r="V37">
        <v>286000</v>
      </c>
      <c r="W37">
        <v>440000</v>
      </c>
      <c r="X37">
        <v>386000</v>
      </c>
      <c r="Z37" t="str">
        <v>G70 SHOOTING BRAKE</v>
      </c>
      <c r="AA37">
        <v>1998</v>
      </c>
      <c r="AB37" t="str">
        <v>대형</v>
      </c>
    </row>
    <row r="38">
      <c r="A38" t="str">
        <v>현대</v>
      </c>
      <c r="B38" t="str">
        <v>G80 2.2 디젤</v>
      </c>
      <c r="C38" t="str">
        <v>승용</v>
      </c>
      <c r="D38" t="str">
        <v>B</v>
      </c>
      <c r="E38" t="str">
        <v>디젤</v>
      </c>
      <c r="F38">
        <v>2151</v>
      </c>
      <c r="G38">
        <v>4</v>
      </c>
      <c r="H38">
        <v>0.02</v>
      </c>
      <c r="J38" t="str">
        <v>울산</v>
      </c>
      <c r="K38">
        <v>259000</v>
      </c>
      <c r="L38">
        <v>215950</v>
      </c>
      <c r="M38">
        <v>214950</v>
      </c>
      <c r="N38">
        <v>213950</v>
      </c>
      <c r="O38">
        <v>286000</v>
      </c>
      <c r="P38">
        <v>247950</v>
      </c>
      <c r="Q38">
        <v>229950</v>
      </c>
      <c r="R38">
        <v>225950</v>
      </c>
      <c r="S38">
        <v>275000</v>
      </c>
      <c r="T38">
        <v>286000</v>
      </c>
      <c r="U38">
        <v>250000</v>
      </c>
      <c r="V38">
        <v>286000</v>
      </c>
      <c r="W38">
        <v>440000</v>
      </c>
      <c r="X38">
        <v>331000</v>
      </c>
      <c r="Z38" t="str">
        <v>G80 2.2 디젤</v>
      </c>
      <c r="AA38">
        <v>2151</v>
      </c>
      <c r="AB38" t="str">
        <f>IF(AA38&lt;1000,"경형",IF(AA38&lt;1600,"소형",IF(AA38&lt;2000,"중형",IF(AA38&lt;2500,"대형",IF(AA38&lt;3400,"고급",IF(AA38&gt;=3400,"최고급"))))))</f>
        <v>대형</v>
      </c>
    </row>
    <row r="39">
      <c r="A39" t="str">
        <v>현대</v>
      </c>
      <c r="B39" t="str">
        <v>G80 2.5 가솔린 터보</v>
      </c>
      <c r="C39" t="str">
        <v>승용</v>
      </c>
      <c r="D39" t="str">
        <v>S+</v>
      </c>
      <c r="E39" t="str">
        <v>가솔린</v>
      </c>
      <c r="F39">
        <v>2497</v>
      </c>
      <c r="G39">
        <v>5</v>
      </c>
      <c r="H39">
        <v>0.02</v>
      </c>
      <c r="J39" t="str">
        <v>울산</v>
      </c>
      <c r="K39">
        <v>259000</v>
      </c>
      <c r="L39">
        <v>215950</v>
      </c>
      <c r="M39">
        <v>214950</v>
      </c>
      <c r="N39">
        <v>213950</v>
      </c>
      <c r="O39">
        <v>286000</v>
      </c>
      <c r="P39">
        <v>247950</v>
      </c>
      <c r="Q39">
        <v>229950</v>
      </c>
      <c r="R39">
        <v>225950</v>
      </c>
      <c r="S39">
        <v>275000</v>
      </c>
      <c r="T39">
        <v>286000</v>
      </c>
      <c r="U39">
        <v>250000</v>
      </c>
      <c r="V39">
        <v>286000</v>
      </c>
      <c r="W39">
        <v>440000</v>
      </c>
      <c r="X39">
        <v>347000</v>
      </c>
      <c r="Z39" t="str">
        <v>G80 2.5 가솔린 터보</v>
      </c>
      <c r="AA39">
        <v>2497</v>
      </c>
      <c r="AB39" t="str">
        <f>IF(AA39&lt;1000,"경형",IF(AA39&lt;1600,"소형",IF(AA39&lt;2000,"중형",IF(AA39&lt;2500,"대형",IF(AA39&lt;3400,"고급",IF(AA39&gt;=3400,"최고급"))))))</f>
        <v>대형</v>
      </c>
    </row>
    <row r="40">
      <c r="A40" t="str">
        <v>현대</v>
      </c>
      <c r="B40" t="str">
        <v>G80 3.5 가솔린 터보</v>
      </c>
      <c r="C40" t="str">
        <v>승용</v>
      </c>
      <c r="D40" t="str">
        <v>S+</v>
      </c>
      <c r="E40" t="str">
        <v>가솔린</v>
      </c>
      <c r="F40">
        <v>3470</v>
      </c>
      <c r="G40">
        <v>6</v>
      </c>
      <c r="H40">
        <v>0.02</v>
      </c>
      <c r="J40" t="str">
        <v>울산</v>
      </c>
      <c r="K40">
        <v>259000</v>
      </c>
      <c r="L40">
        <v>215950</v>
      </c>
      <c r="M40">
        <v>214950</v>
      </c>
      <c r="N40">
        <v>213950</v>
      </c>
      <c r="O40">
        <v>286000</v>
      </c>
      <c r="P40">
        <v>247950</v>
      </c>
      <c r="Q40">
        <v>229950</v>
      </c>
      <c r="R40">
        <v>225950</v>
      </c>
      <c r="S40">
        <v>275000</v>
      </c>
      <c r="T40">
        <v>286000</v>
      </c>
      <c r="U40">
        <v>250000</v>
      </c>
      <c r="V40">
        <v>286000</v>
      </c>
      <c r="W40">
        <v>440000</v>
      </c>
      <c r="X40">
        <v>459200</v>
      </c>
      <c r="Z40" t="str">
        <v>G80 3.5 가솔린 터보</v>
      </c>
      <c r="AA40">
        <v>3470</v>
      </c>
      <c r="AB40" t="str">
        <f>IF(AA40&lt;1000,"경형",IF(AA40&lt;1600,"소형",IF(AA40&lt;2000,"중형",IF(AA40&lt;2500,"대형",IF(AA40&lt;3400,"고급",IF(AA40&gt;=3400,"최고급"))))))</f>
        <v>최고급</v>
      </c>
    </row>
    <row r="41">
      <c r="A41" t="str">
        <v>현대</v>
      </c>
      <c r="B41" t="str">
        <v>G90 3.5 가솔린</v>
      </c>
      <c r="C41" t="str">
        <v>승용</v>
      </c>
      <c r="D41" t="str">
        <v>A</v>
      </c>
      <c r="E41" t="str">
        <v>가솔린</v>
      </c>
      <c r="F41">
        <v>3470</v>
      </c>
      <c r="G41">
        <v>6</v>
      </c>
      <c r="H41">
        <v>0.02</v>
      </c>
      <c r="J41" t="str">
        <v>울산</v>
      </c>
      <c r="K41">
        <v>259000</v>
      </c>
      <c r="L41">
        <v>215950</v>
      </c>
      <c r="M41">
        <v>214950</v>
      </c>
      <c r="N41">
        <v>213950</v>
      </c>
      <c r="O41">
        <v>286000</v>
      </c>
      <c r="P41">
        <v>247950</v>
      </c>
      <c r="Q41">
        <v>229950</v>
      </c>
      <c r="R41">
        <v>225950</v>
      </c>
      <c r="S41">
        <v>275000</v>
      </c>
      <c r="T41">
        <v>286000</v>
      </c>
      <c r="U41">
        <v>250000</v>
      </c>
      <c r="V41">
        <v>286000</v>
      </c>
      <c r="W41">
        <v>440000</v>
      </c>
      <c r="X41">
        <v>459200</v>
      </c>
      <c r="Z41" t="str">
        <v>G90 3.5 가솔린</v>
      </c>
      <c r="AA41">
        <v>3470</v>
      </c>
      <c r="AB41" t="str">
        <f>IF(AA41&lt;1000,"경형",IF(AA41&lt;1600,"소형",IF(AA41&lt;2000,"중형",IF(AA41&lt;2500,"대형",IF(AA41&lt;3400,"고급",IF(AA41&gt;=3400,"최고급"))))))</f>
        <v>최고급</v>
      </c>
    </row>
    <row r="42">
      <c r="A42" t="str">
        <v>현대</v>
      </c>
      <c r="B42" t="str">
        <v>G90 3.5 LONG WHEEL BASE</v>
      </c>
      <c r="C42" t="str">
        <v>승용</v>
      </c>
      <c r="D42" t="str">
        <v>G</v>
      </c>
      <c r="E42" t="str">
        <v>가솔린</v>
      </c>
      <c r="F42">
        <v>3470</v>
      </c>
      <c r="G42">
        <v>9</v>
      </c>
      <c r="H42">
        <v>0.02</v>
      </c>
      <c r="J42" t="str">
        <v>울산</v>
      </c>
      <c r="K42">
        <v>259000</v>
      </c>
      <c r="L42">
        <v>215950</v>
      </c>
      <c r="M42">
        <v>214950</v>
      </c>
      <c r="N42">
        <v>213950</v>
      </c>
      <c r="O42">
        <v>286000</v>
      </c>
      <c r="P42">
        <v>247950</v>
      </c>
      <c r="Q42">
        <v>229950</v>
      </c>
      <c r="R42">
        <v>225950</v>
      </c>
      <c r="S42">
        <v>275000</v>
      </c>
      <c r="T42">
        <v>286000</v>
      </c>
      <c r="U42">
        <v>250000</v>
      </c>
      <c r="V42">
        <v>286000</v>
      </c>
      <c r="W42">
        <v>440000</v>
      </c>
      <c r="X42">
        <v>459200</v>
      </c>
      <c r="Z42" t="str">
        <v>G90 3.5 LONG WHEEL BASE</v>
      </c>
      <c r="AA42">
        <v>3470</v>
      </c>
      <c r="AB42" t="str">
        <f>IF(AA42&lt;1000,"경형",IF(AA42&lt;1600,"소형",IF(AA42&lt;2000,"중형",IF(AA42&lt;2500,"대형",IF(AA42&lt;3400,"고급",IF(AA42&gt;=3400,"최고급"))))))</f>
        <v>최고급</v>
      </c>
    </row>
    <row r="44">
      <c r="A44" t="str">
        <v>현대</v>
      </c>
      <c r="B44" t="str">
        <v xml:space="preserve">투싼 1.6 가솔린 </v>
      </c>
      <c r="C44" t="str">
        <v>승용</v>
      </c>
      <c r="D44" t="str">
        <v>V</v>
      </c>
      <c r="E44" t="str">
        <v>가솔린</v>
      </c>
      <c r="F44">
        <v>1598</v>
      </c>
      <c r="G44">
        <v>8</v>
      </c>
      <c r="H44">
        <v>0.02</v>
      </c>
      <c r="J44" t="str">
        <v>울산</v>
      </c>
      <c r="K44">
        <v>226000</v>
      </c>
      <c r="L44">
        <v>215950</v>
      </c>
      <c r="M44">
        <v>214950</v>
      </c>
      <c r="N44">
        <v>213950</v>
      </c>
      <c r="O44">
        <v>286000</v>
      </c>
      <c r="P44">
        <v>247950</v>
      </c>
      <c r="Q44">
        <v>229950</v>
      </c>
      <c r="R44">
        <v>225950</v>
      </c>
      <c r="S44">
        <v>275000</v>
      </c>
      <c r="T44">
        <v>286000</v>
      </c>
      <c r="U44">
        <v>250000</v>
      </c>
      <c r="V44">
        <v>286000</v>
      </c>
      <c r="W44">
        <v>440000</v>
      </c>
      <c r="X44">
        <v>303600</v>
      </c>
      <c r="Z44" t="str">
        <v xml:space="preserve">투싼 1.6 가솔린 </v>
      </c>
      <c r="AA44">
        <v>1598</v>
      </c>
      <c r="AB44" t="str">
        <v>SUV1</v>
      </c>
    </row>
    <row r="45">
      <c r="A45" t="str">
        <v>현대</v>
      </c>
      <c r="B45" t="str">
        <v>투싼 2.0 디젤</v>
      </c>
      <c r="C45" t="str">
        <v>승용</v>
      </c>
      <c r="D45" t="str">
        <v>V+</v>
      </c>
      <c r="E45" t="str">
        <v>디젤</v>
      </c>
      <c r="F45">
        <v>1995</v>
      </c>
      <c r="G45">
        <v>8</v>
      </c>
      <c r="H45">
        <v>0.02</v>
      </c>
      <c r="J45" t="str">
        <v>울산</v>
      </c>
      <c r="K45">
        <v>226000</v>
      </c>
      <c r="L45">
        <v>215950</v>
      </c>
      <c r="M45">
        <v>214950</v>
      </c>
      <c r="N45">
        <v>213950</v>
      </c>
      <c r="O45">
        <v>286000</v>
      </c>
      <c r="P45">
        <v>247950</v>
      </c>
      <c r="Q45">
        <v>229950</v>
      </c>
      <c r="R45">
        <v>225950</v>
      </c>
      <c r="S45">
        <v>275000</v>
      </c>
      <c r="T45">
        <v>286000</v>
      </c>
      <c r="U45">
        <v>250000</v>
      </c>
      <c r="V45">
        <v>286000</v>
      </c>
      <c r="W45">
        <v>440000</v>
      </c>
      <c r="X45">
        <v>303600</v>
      </c>
      <c r="Z45" t="str">
        <v>투싼 2.0 디젤</v>
      </c>
      <c r="AA45">
        <v>1995</v>
      </c>
      <c r="AB45" t="str">
        <v>SUV1</v>
      </c>
    </row>
    <row r="46">
      <c r="A46" t="str">
        <v>현대</v>
      </c>
      <c r="B46" t="str">
        <v>투싼 1.6 가솔린 HEV</v>
      </c>
      <c r="C46" t="str">
        <v>승용</v>
      </c>
      <c r="D46" t="str">
        <v>V+</v>
      </c>
      <c r="E46" t="str">
        <v>HEV</v>
      </c>
      <c r="F46">
        <v>1598</v>
      </c>
      <c r="G46">
        <v>8</v>
      </c>
      <c r="H46">
        <v>0.02</v>
      </c>
      <c r="J46" t="str">
        <v>울산</v>
      </c>
      <c r="K46">
        <v>226000</v>
      </c>
      <c r="L46">
        <v>215950</v>
      </c>
      <c r="M46">
        <v>214950</v>
      </c>
      <c r="N46">
        <v>213950</v>
      </c>
      <c r="O46">
        <v>286000</v>
      </c>
      <c r="P46">
        <v>247950</v>
      </c>
      <c r="Q46">
        <v>229950</v>
      </c>
      <c r="R46">
        <v>225950</v>
      </c>
      <c r="S46">
        <v>275000</v>
      </c>
      <c r="T46">
        <v>286000</v>
      </c>
      <c r="U46">
        <v>250000</v>
      </c>
      <c r="V46">
        <v>286000</v>
      </c>
      <c r="W46">
        <v>440000</v>
      </c>
      <c r="X46">
        <v>303600</v>
      </c>
      <c r="Z46" t="str">
        <v>투싼 1.6 가솔린 HEV</v>
      </c>
      <c r="AA46">
        <v>1598</v>
      </c>
      <c r="AB46" t="str">
        <v>SUV1</v>
      </c>
    </row>
    <row r="47">
      <c r="A47" t="str">
        <v>현대</v>
      </c>
      <c r="B47" t="str">
        <v>싼타페 2.2 디젤(5인)</v>
      </c>
      <c r="C47" t="str">
        <v>승용</v>
      </c>
      <c r="D47" t="str">
        <v>V+</v>
      </c>
      <c r="E47" t="str">
        <v>디젤</v>
      </c>
      <c r="F47">
        <v>2151</v>
      </c>
      <c r="G47">
        <v>8</v>
      </c>
      <c r="H47">
        <v>0.02</v>
      </c>
      <c r="J47" t="str">
        <v>울산</v>
      </c>
      <c r="K47">
        <v>226000</v>
      </c>
      <c r="L47">
        <v>215950</v>
      </c>
      <c r="M47">
        <v>214950</v>
      </c>
      <c r="N47">
        <v>213950</v>
      </c>
      <c r="O47">
        <v>286000</v>
      </c>
      <c r="P47">
        <v>247950</v>
      </c>
      <c r="Q47">
        <v>229950</v>
      </c>
      <c r="R47">
        <v>225950</v>
      </c>
      <c r="S47">
        <v>275000</v>
      </c>
      <c r="T47">
        <v>286000</v>
      </c>
      <c r="U47">
        <v>250000</v>
      </c>
      <c r="V47">
        <v>286000</v>
      </c>
      <c r="W47">
        <v>440000</v>
      </c>
      <c r="X47">
        <v>352400</v>
      </c>
      <c r="Z47" t="str">
        <v>싼타페 2.2 디젤(5인)</v>
      </c>
      <c r="AA47">
        <v>2151</v>
      </c>
      <c r="AB47" t="str">
        <v>SUV2</v>
      </c>
    </row>
    <row r="48">
      <c r="A48" t="str">
        <v>현대</v>
      </c>
      <c r="B48" t="str">
        <v>싼타페 2.2 디젤(7인)</v>
      </c>
      <c r="C48" t="str">
        <v>다인승</v>
      </c>
      <c r="D48" t="str">
        <v>V+</v>
      </c>
      <c r="E48" t="str">
        <v>디젤</v>
      </c>
      <c r="F48">
        <v>2151</v>
      </c>
      <c r="G48">
        <v>8</v>
      </c>
      <c r="H48">
        <v>0.02</v>
      </c>
      <c r="J48" t="str">
        <v>울산</v>
      </c>
      <c r="K48">
        <v>226000</v>
      </c>
      <c r="L48">
        <v>215950</v>
      </c>
      <c r="M48">
        <v>214950</v>
      </c>
      <c r="N48">
        <v>213950</v>
      </c>
      <c r="O48">
        <v>286000</v>
      </c>
      <c r="P48">
        <v>247950</v>
      </c>
      <c r="Q48">
        <v>229950</v>
      </c>
      <c r="R48">
        <v>225950</v>
      </c>
      <c r="S48">
        <v>275000</v>
      </c>
      <c r="T48">
        <v>286000</v>
      </c>
      <c r="U48">
        <v>250000</v>
      </c>
      <c r="V48">
        <v>286000</v>
      </c>
      <c r="W48">
        <v>440000</v>
      </c>
      <c r="X48">
        <v>352400</v>
      </c>
      <c r="Z48" t="str">
        <v>싼타페 2.2 디젤(7인)</v>
      </c>
      <c r="AA48">
        <v>2151</v>
      </c>
      <c r="AB48" t="str">
        <v>SUV2</v>
      </c>
    </row>
    <row r="49">
      <c r="A49" t="str">
        <v>현대</v>
      </c>
      <c r="B49" t="str">
        <v>싼타페 2.5 가솔린(5인)</v>
      </c>
      <c r="C49" t="str">
        <v>승용</v>
      </c>
      <c r="D49" t="str">
        <v>S</v>
      </c>
      <c r="E49" t="str">
        <v>가솔린</v>
      </c>
      <c r="F49">
        <v>2497</v>
      </c>
      <c r="G49">
        <v>8</v>
      </c>
      <c r="H49">
        <v>0.02</v>
      </c>
      <c r="J49" t="str">
        <v>울산</v>
      </c>
      <c r="K49">
        <v>226000</v>
      </c>
      <c r="L49">
        <v>215950</v>
      </c>
      <c r="M49">
        <v>214950</v>
      </c>
      <c r="N49">
        <v>213950</v>
      </c>
      <c r="O49">
        <v>286000</v>
      </c>
      <c r="P49">
        <v>247950</v>
      </c>
      <c r="Q49">
        <v>229950</v>
      </c>
      <c r="R49">
        <v>225950</v>
      </c>
      <c r="S49">
        <v>275000</v>
      </c>
      <c r="T49">
        <v>286000</v>
      </c>
      <c r="U49">
        <v>250000</v>
      </c>
      <c r="V49">
        <v>286000</v>
      </c>
      <c r="W49">
        <v>440000</v>
      </c>
      <c r="X49">
        <v>352400</v>
      </c>
      <c r="Z49" t="str">
        <v>싼타페 2.5 가솔린(5인)</v>
      </c>
      <c r="AA49">
        <v>2497</v>
      </c>
      <c r="AB49" t="str">
        <v>SUV2</v>
      </c>
    </row>
    <row r="50">
      <c r="A50" t="str">
        <v>현대</v>
      </c>
      <c r="B50" t="str">
        <v>싼타페 2.5 가솔린(7인)</v>
      </c>
      <c r="C50" t="str">
        <v>다인승</v>
      </c>
      <c r="D50" t="str">
        <v>S</v>
      </c>
      <c r="E50" t="str">
        <v>가솔린</v>
      </c>
      <c r="F50">
        <v>2497</v>
      </c>
      <c r="G50">
        <v>8</v>
      </c>
      <c r="H50">
        <v>0.02</v>
      </c>
      <c r="J50" t="str">
        <v>울산</v>
      </c>
      <c r="K50">
        <v>226000</v>
      </c>
      <c r="L50">
        <v>215950</v>
      </c>
      <c r="M50">
        <v>214950</v>
      </c>
      <c r="N50">
        <v>213950</v>
      </c>
      <c r="O50">
        <v>286000</v>
      </c>
      <c r="P50">
        <v>247950</v>
      </c>
      <c r="Q50">
        <v>229950</v>
      </c>
      <c r="R50">
        <v>225950</v>
      </c>
      <c r="S50">
        <v>275000</v>
      </c>
      <c r="T50">
        <v>286000</v>
      </c>
      <c r="U50">
        <v>250000</v>
      </c>
      <c r="V50">
        <v>286000</v>
      </c>
      <c r="W50">
        <v>440000</v>
      </c>
      <c r="X50">
        <v>352400</v>
      </c>
      <c r="Z50" t="str">
        <v>싼타페 2.5 가솔린(7인)</v>
      </c>
      <c r="AA50">
        <v>2497</v>
      </c>
      <c r="AB50" t="str">
        <v>SUV2</v>
      </c>
    </row>
    <row r="51">
      <c r="A51" t="str">
        <v>현대</v>
      </c>
      <c r="B51" t="str">
        <v>싼타페 HEV(5인)</v>
      </c>
      <c r="C51" t="str">
        <v>승용</v>
      </c>
      <c r="D51" t="str">
        <v>V+</v>
      </c>
      <c r="E51" t="str">
        <v>HEV</v>
      </c>
      <c r="F51">
        <v>1598</v>
      </c>
      <c r="G51">
        <v>8</v>
      </c>
      <c r="H51">
        <v>0.02</v>
      </c>
      <c r="J51" t="str">
        <v>울산</v>
      </c>
      <c r="K51">
        <v>226000</v>
      </c>
      <c r="L51">
        <v>215950</v>
      </c>
      <c r="M51">
        <v>214950</v>
      </c>
      <c r="N51">
        <v>213950</v>
      </c>
      <c r="O51">
        <v>286000</v>
      </c>
      <c r="P51">
        <v>247950</v>
      </c>
      <c r="Q51">
        <v>229950</v>
      </c>
      <c r="R51">
        <v>225950</v>
      </c>
      <c r="S51">
        <v>275000</v>
      </c>
      <c r="T51">
        <v>286000</v>
      </c>
      <c r="U51">
        <v>250000</v>
      </c>
      <c r="V51">
        <v>286000</v>
      </c>
      <c r="W51">
        <v>440000</v>
      </c>
      <c r="X51">
        <v>352400</v>
      </c>
      <c r="Z51" t="str">
        <v>싼타페 HEV(5인)</v>
      </c>
      <c r="AA51">
        <v>1598</v>
      </c>
      <c r="AB51" t="str">
        <v>SUV2</v>
      </c>
    </row>
    <row r="52">
      <c r="A52" t="str">
        <v>현대</v>
      </c>
      <c r="B52" t="str">
        <v>싼타페 HEV(6인)</v>
      </c>
      <c r="C52" t="str">
        <v>승용</v>
      </c>
      <c r="D52" t="str">
        <v>V+</v>
      </c>
      <c r="E52" t="str">
        <v>HEV</v>
      </c>
      <c r="F52">
        <v>1598</v>
      </c>
      <c r="G52">
        <v>8</v>
      </c>
      <c r="H52">
        <v>0.02</v>
      </c>
      <c r="J52" t="str">
        <v>울산</v>
      </c>
      <c r="K52">
        <v>226000</v>
      </c>
      <c r="L52">
        <v>215950</v>
      </c>
      <c r="M52">
        <v>214950</v>
      </c>
      <c r="N52">
        <v>213950</v>
      </c>
      <c r="O52">
        <v>286000</v>
      </c>
      <c r="P52">
        <v>247950</v>
      </c>
      <c r="Q52">
        <v>229950</v>
      </c>
      <c r="R52">
        <v>225950</v>
      </c>
      <c r="S52">
        <v>275000</v>
      </c>
      <c r="T52">
        <v>286000</v>
      </c>
      <c r="U52">
        <v>250000</v>
      </c>
      <c r="V52">
        <v>286000</v>
      </c>
      <c r="W52">
        <v>440000</v>
      </c>
      <c r="X52">
        <v>352400</v>
      </c>
      <c r="Z52" t="str">
        <v>싼타페 HEV(6인)</v>
      </c>
      <c r="AA52">
        <v>1598</v>
      </c>
      <c r="AB52" t="str">
        <v>SUV2</v>
      </c>
    </row>
    <row r="53">
      <c r="A53" t="str">
        <v>현대</v>
      </c>
      <c r="B53" t="str">
        <v>싼타페 HEV(7인)</v>
      </c>
      <c r="C53" t="str">
        <v>다인승</v>
      </c>
      <c r="D53" t="str">
        <v>V+</v>
      </c>
      <c r="E53" t="str">
        <v>HEV</v>
      </c>
      <c r="F53">
        <v>1598</v>
      </c>
      <c r="G53">
        <v>8</v>
      </c>
      <c r="H53">
        <v>0.02</v>
      </c>
      <c r="J53" t="str">
        <v>울산</v>
      </c>
      <c r="K53">
        <v>226000</v>
      </c>
      <c r="L53">
        <v>215950</v>
      </c>
      <c r="M53">
        <v>214950</v>
      </c>
      <c r="N53">
        <v>213950</v>
      </c>
      <c r="O53">
        <v>286000</v>
      </c>
      <c r="P53">
        <v>247950</v>
      </c>
      <c r="Q53">
        <v>229950</v>
      </c>
      <c r="R53">
        <v>225950</v>
      </c>
      <c r="S53">
        <v>275000</v>
      </c>
      <c r="T53">
        <v>286000</v>
      </c>
      <c r="U53">
        <v>250000</v>
      </c>
      <c r="V53">
        <v>286000</v>
      </c>
      <c r="W53">
        <v>440000</v>
      </c>
      <c r="X53">
        <v>352400</v>
      </c>
      <c r="Z53" t="str">
        <v>싼타페 HEV(7인)</v>
      </c>
      <c r="AA53">
        <v>1598</v>
      </c>
      <c r="AB53" t="str">
        <v>SUV2</v>
      </c>
    </row>
    <row r="54">
      <c r="A54" t="str">
        <v>현대</v>
      </c>
      <c r="B54" t="str">
        <v>싼타페 HEV HTRAC(5인)</v>
      </c>
      <c r="C54" t="str">
        <v>승용</v>
      </c>
      <c r="D54" t="str">
        <v>V+</v>
      </c>
      <c r="E54" t="str">
        <v>HEV_</v>
      </c>
      <c r="F54">
        <v>1598</v>
      </c>
      <c r="G54">
        <v>8</v>
      </c>
      <c r="H54">
        <v>0.02</v>
      </c>
      <c r="J54" t="str">
        <v>울산</v>
      </c>
      <c r="K54">
        <v>226000</v>
      </c>
      <c r="L54">
        <v>215950</v>
      </c>
      <c r="M54">
        <v>214950</v>
      </c>
      <c r="N54">
        <v>213950</v>
      </c>
      <c r="O54">
        <v>286000</v>
      </c>
      <c r="P54">
        <v>247950</v>
      </c>
      <c r="Q54">
        <v>229950</v>
      </c>
      <c r="R54">
        <v>225950</v>
      </c>
      <c r="S54">
        <v>275000</v>
      </c>
      <c r="T54">
        <v>286000</v>
      </c>
      <c r="U54">
        <v>250000</v>
      </c>
      <c r="V54">
        <v>286000</v>
      </c>
      <c r="W54">
        <v>440000</v>
      </c>
      <c r="X54">
        <v>352400</v>
      </c>
      <c r="Z54" t="str">
        <v>싼타페 HEV HTRAC(5인)</v>
      </c>
      <c r="AA54">
        <v>1598</v>
      </c>
      <c r="AB54" t="str">
        <v>SUV2</v>
      </c>
    </row>
    <row r="55">
      <c r="A55" t="str">
        <v>현대</v>
      </c>
      <c r="B55" t="str">
        <v>싼타페 HEV HTRAC(6인)</v>
      </c>
      <c r="C55" t="str">
        <v>승용</v>
      </c>
      <c r="D55" t="str">
        <v>V+</v>
      </c>
      <c r="E55" t="str">
        <v>HEV_</v>
      </c>
      <c r="F55">
        <v>1598</v>
      </c>
      <c r="G55">
        <v>8</v>
      </c>
      <c r="H55">
        <v>0.02</v>
      </c>
      <c r="J55" t="str">
        <v>울산</v>
      </c>
      <c r="K55">
        <v>226000</v>
      </c>
      <c r="L55">
        <v>215950</v>
      </c>
      <c r="M55">
        <v>214950</v>
      </c>
      <c r="N55">
        <v>213950</v>
      </c>
      <c r="O55">
        <v>286000</v>
      </c>
      <c r="P55">
        <v>247950</v>
      </c>
      <c r="Q55">
        <v>229950</v>
      </c>
      <c r="R55">
        <v>225950</v>
      </c>
      <c r="S55">
        <v>275000</v>
      </c>
      <c r="T55">
        <v>286000</v>
      </c>
      <c r="U55">
        <v>250000</v>
      </c>
      <c r="V55">
        <v>286000</v>
      </c>
      <c r="W55">
        <v>440000</v>
      </c>
      <c r="X55">
        <v>352400</v>
      </c>
      <c r="Z55" t="str">
        <v>싼타페 HEV HTRAC(6인)</v>
      </c>
      <c r="AA55">
        <v>1598</v>
      </c>
      <c r="AB55" t="str">
        <v>SUV2</v>
      </c>
    </row>
    <row r="56">
      <c r="A56" t="str">
        <v>현대</v>
      </c>
      <c r="B56" t="str">
        <v>싼타페 HEV HTRAC(7인)</v>
      </c>
      <c r="C56" t="str">
        <v>다인승</v>
      </c>
      <c r="D56" t="str">
        <v>V+</v>
      </c>
      <c r="E56" t="str">
        <v>HEV_</v>
      </c>
      <c r="F56">
        <v>1598</v>
      </c>
      <c r="G56">
        <v>8</v>
      </c>
      <c r="H56">
        <v>0.02</v>
      </c>
      <c r="J56" t="str">
        <v>울산</v>
      </c>
      <c r="K56">
        <v>226000</v>
      </c>
      <c r="L56">
        <v>215950</v>
      </c>
      <c r="M56">
        <v>214950</v>
      </c>
      <c r="N56">
        <v>213950</v>
      </c>
      <c r="O56">
        <v>286000</v>
      </c>
      <c r="P56">
        <v>247950</v>
      </c>
      <c r="Q56">
        <v>229950</v>
      </c>
      <c r="R56">
        <v>225950</v>
      </c>
      <c r="S56">
        <v>275000</v>
      </c>
      <c r="T56">
        <v>286000</v>
      </c>
      <c r="U56">
        <v>250000</v>
      </c>
      <c r="V56">
        <v>286000</v>
      </c>
      <c r="W56">
        <v>440000</v>
      </c>
      <c r="X56">
        <v>352400</v>
      </c>
      <c r="Z56" t="str">
        <v>싼타페 HEV HTRAC(7인)</v>
      </c>
      <c r="AA56">
        <v>1598</v>
      </c>
      <c r="AB56" t="str">
        <v>SUV2</v>
      </c>
    </row>
    <row r="57">
      <c r="A57" t="str">
        <v>현대</v>
      </c>
      <c r="B57" t="str">
        <v>팰리세이드 2.2 디젤(7인)</v>
      </c>
      <c r="C57" t="str">
        <v>다인승</v>
      </c>
      <c r="D57" t="str">
        <v>V</v>
      </c>
      <c r="E57" t="str">
        <v>디젤</v>
      </c>
      <c r="F57">
        <v>2199</v>
      </c>
      <c r="G57">
        <v>8</v>
      </c>
      <c r="H57">
        <v>0.02</v>
      </c>
      <c r="J57" t="str">
        <v>울산</v>
      </c>
      <c r="K57">
        <v>226000</v>
      </c>
      <c r="L57">
        <v>215950</v>
      </c>
      <c r="M57">
        <v>214950</v>
      </c>
      <c r="N57">
        <v>213950</v>
      </c>
      <c r="O57">
        <v>286000</v>
      </c>
      <c r="P57">
        <v>247950</v>
      </c>
      <c r="Q57">
        <v>229950</v>
      </c>
      <c r="R57">
        <v>225950</v>
      </c>
      <c r="S57">
        <v>275000</v>
      </c>
      <c r="T57">
        <v>286000</v>
      </c>
      <c r="U57">
        <v>250000</v>
      </c>
      <c r="V57">
        <v>286000</v>
      </c>
      <c r="W57">
        <v>440000</v>
      </c>
      <c r="X57">
        <v>433400</v>
      </c>
      <c r="Z57" t="str">
        <v>팰리세이드 2.2 디젤(7인)</v>
      </c>
      <c r="AA57">
        <v>2199</v>
      </c>
      <c r="AB57" t="str">
        <v>SUV2</v>
      </c>
    </row>
    <row r="58">
      <c r="A58" t="str">
        <v>현대</v>
      </c>
      <c r="B58" t="str">
        <v>팰리세이드 2.2 디젤(8인)</v>
      </c>
      <c r="C58" t="str">
        <v>다인승</v>
      </c>
      <c r="D58" t="str">
        <v>V</v>
      </c>
      <c r="E58" t="str">
        <v>디젤</v>
      </c>
      <c r="F58">
        <v>2199</v>
      </c>
      <c r="G58">
        <v>8</v>
      </c>
      <c r="H58">
        <v>0.02</v>
      </c>
      <c r="J58" t="str">
        <v>울산</v>
      </c>
      <c r="K58">
        <v>226000</v>
      </c>
      <c r="L58">
        <v>215950</v>
      </c>
      <c r="M58">
        <v>214950</v>
      </c>
      <c r="N58">
        <v>213950</v>
      </c>
      <c r="O58">
        <v>286000</v>
      </c>
      <c r="P58">
        <v>247950</v>
      </c>
      <c r="Q58">
        <v>229950</v>
      </c>
      <c r="R58">
        <v>225950</v>
      </c>
      <c r="S58">
        <v>275000</v>
      </c>
      <c r="T58">
        <v>286000</v>
      </c>
      <c r="U58">
        <v>250000</v>
      </c>
      <c r="V58">
        <v>286000</v>
      </c>
      <c r="W58">
        <v>440000</v>
      </c>
      <c r="X58">
        <v>433400</v>
      </c>
      <c r="Z58" t="str">
        <v>팰리세이드 2.2 디젤(8인)</v>
      </c>
      <c r="AA58">
        <v>2199</v>
      </c>
      <c r="AB58" t="str">
        <v>SUV2</v>
      </c>
    </row>
    <row r="59">
      <c r="A59" t="str">
        <v>현대</v>
      </c>
      <c r="B59" t="str">
        <v>팰리세이드 3.8 가솔린(7인)</v>
      </c>
      <c r="C59" t="str">
        <v>다인승</v>
      </c>
      <c r="D59" t="str">
        <v>A</v>
      </c>
      <c r="E59" t="str">
        <v>가솔린</v>
      </c>
      <c r="F59">
        <v>3778</v>
      </c>
      <c r="G59">
        <v>9</v>
      </c>
      <c r="H59">
        <v>0.02</v>
      </c>
      <c r="J59" t="str">
        <v>울산</v>
      </c>
      <c r="K59">
        <v>226000</v>
      </c>
      <c r="L59">
        <v>215950</v>
      </c>
      <c r="M59">
        <v>214950</v>
      </c>
      <c r="N59">
        <v>213950</v>
      </c>
      <c r="O59">
        <v>286000</v>
      </c>
      <c r="P59">
        <v>247950</v>
      </c>
      <c r="Q59">
        <v>229950</v>
      </c>
      <c r="R59">
        <v>225950</v>
      </c>
      <c r="S59">
        <v>275000</v>
      </c>
      <c r="T59">
        <v>286000</v>
      </c>
      <c r="U59">
        <v>250000</v>
      </c>
      <c r="V59">
        <v>286000</v>
      </c>
      <c r="W59">
        <v>440000</v>
      </c>
      <c r="X59">
        <v>433400</v>
      </c>
      <c r="Z59" t="str">
        <v>팰리세이드 3.8 가솔린(7인)</v>
      </c>
      <c r="AA59">
        <v>3778</v>
      </c>
      <c r="AB59" t="str">
        <v>SUV3</v>
      </c>
    </row>
    <row r="60">
      <c r="A60" t="str">
        <v>현대</v>
      </c>
      <c r="B60" t="str">
        <v>팰리세이드 3.8 가솔린(8인)</v>
      </c>
      <c r="C60" t="str">
        <v>다인승</v>
      </c>
      <c r="D60" t="str">
        <v>A</v>
      </c>
      <c r="E60" t="str">
        <v>가솔린</v>
      </c>
      <c r="F60">
        <v>3778</v>
      </c>
      <c r="G60">
        <v>9</v>
      </c>
      <c r="H60">
        <v>0.02</v>
      </c>
      <c r="J60" t="str">
        <v>울산</v>
      </c>
      <c r="K60">
        <v>226000</v>
      </c>
      <c r="L60">
        <v>215950</v>
      </c>
      <c r="M60">
        <v>214950</v>
      </c>
      <c r="N60">
        <v>213950</v>
      </c>
      <c r="O60">
        <v>286000</v>
      </c>
      <c r="P60">
        <v>247950</v>
      </c>
      <c r="Q60">
        <v>229950</v>
      </c>
      <c r="R60">
        <v>225950</v>
      </c>
      <c r="S60">
        <v>275000</v>
      </c>
      <c r="T60">
        <v>286000</v>
      </c>
      <c r="U60">
        <v>250000</v>
      </c>
      <c r="V60">
        <v>286000</v>
      </c>
      <c r="W60">
        <v>440000</v>
      </c>
      <c r="X60">
        <v>433400</v>
      </c>
      <c r="Z60" t="str">
        <v>팰리세이드 3.8 가솔린(8인)</v>
      </c>
      <c r="AA60">
        <v>3778</v>
      </c>
      <c r="AB60" t="str">
        <v>SUV3</v>
      </c>
    </row>
    <row r="61">
      <c r="A61" t="str">
        <v>현대</v>
      </c>
      <c r="B61" t="str">
        <v>GV70 2.5 터보 가솔린</v>
      </c>
      <c r="C61" t="str">
        <v>승용</v>
      </c>
      <c r="D61" t="str">
        <v>S+</v>
      </c>
      <c r="E61" t="str">
        <v>가솔린</v>
      </c>
      <c r="F61">
        <v>2497</v>
      </c>
      <c r="G61">
        <v>8</v>
      </c>
      <c r="H61">
        <v>0.015</v>
      </c>
      <c r="J61" t="str">
        <v>울산</v>
      </c>
      <c r="K61">
        <v>259000</v>
      </c>
      <c r="L61">
        <v>215950</v>
      </c>
      <c r="M61">
        <v>214950</v>
      </c>
      <c r="N61">
        <v>213950</v>
      </c>
      <c r="O61">
        <v>286000</v>
      </c>
      <c r="P61">
        <v>247950</v>
      </c>
      <c r="Q61">
        <v>229950</v>
      </c>
      <c r="R61">
        <v>225950</v>
      </c>
      <c r="S61">
        <v>275000</v>
      </c>
      <c r="T61">
        <v>286000</v>
      </c>
      <c r="U61">
        <v>250000</v>
      </c>
      <c r="V61">
        <v>286000</v>
      </c>
      <c r="W61">
        <v>440000</v>
      </c>
      <c r="X61">
        <v>740000</v>
      </c>
      <c r="Z61" t="str">
        <v>GV70 2.5 터보 가솔린</v>
      </c>
      <c r="AA61">
        <v>2497</v>
      </c>
      <c r="AB61" t="str">
        <v>SUV2</v>
      </c>
    </row>
    <row r="62">
      <c r="A62" t="str">
        <v>현대</v>
      </c>
      <c r="B62" t="str">
        <v>GV70 3.5 터보 가솔린</v>
      </c>
      <c r="C62" t="str">
        <v>승용</v>
      </c>
      <c r="D62" t="str">
        <v>S+</v>
      </c>
      <c r="E62" t="str">
        <v>가솔린</v>
      </c>
      <c r="F62">
        <v>3470</v>
      </c>
      <c r="G62">
        <v>9</v>
      </c>
      <c r="H62">
        <v>0.015</v>
      </c>
      <c r="J62" t="str">
        <v>울산</v>
      </c>
      <c r="K62">
        <v>259000</v>
      </c>
      <c r="L62">
        <v>215950</v>
      </c>
      <c r="M62">
        <v>214950</v>
      </c>
      <c r="N62">
        <v>213950</v>
      </c>
      <c r="O62">
        <v>286000</v>
      </c>
      <c r="P62">
        <v>247950</v>
      </c>
      <c r="Q62">
        <v>229950</v>
      </c>
      <c r="R62">
        <v>225950</v>
      </c>
      <c r="S62">
        <v>275000</v>
      </c>
      <c r="T62">
        <v>286000</v>
      </c>
      <c r="U62">
        <v>250000</v>
      </c>
      <c r="V62">
        <v>286000</v>
      </c>
      <c r="W62">
        <v>440000</v>
      </c>
      <c r="X62">
        <v>740000</v>
      </c>
      <c r="Z62" t="str">
        <v>GV70 3.5 터보 가솔린</v>
      </c>
      <c r="AA62">
        <v>3470</v>
      </c>
      <c r="AB62" t="str">
        <v>SUV3</v>
      </c>
    </row>
    <row r="63">
      <c r="A63" t="str">
        <v>현대</v>
      </c>
      <c r="B63" t="str">
        <v>GV70 2.2 디젤</v>
      </c>
      <c r="C63" t="str">
        <v>승용</v>
      </c>
      <c r="D63" t="str">
        <v>S+</v>
      </c>
      <c r="E63" t="str">
        <v>디젤</v>
      </c>
      <c r="F63">
        <v>2497</v>
      </c>
      <c r="G63">
        <v>8</v>
      </c>
      <c r="H63">
        <v>0.015</v>
      </c>
      <c r="J63" t="str">
        <v>울산</v>
      </c>
      <c r="K63">
        <v>259000</v>
      </c>
      <c r="L63">
        <v>215950</v>
      </c>
      <c r="M63">
        <v>214950</v>
      </c>
      <c r="N63">
        <v>213950</v>
      </c>
      <c r="O63">
        <v>286000</v>
      </c>
      <c r="P63">
        <v>247950</v>
      </c>
      <c r="Q63">
        <v>229950</v>
      </c>
      <c r="R63">
        <v>225950</v>
      </c>
      <c r="S63">
        <v>275000</v>
      </c>
      <c r="T63">
        <v>286000</v>
      </c>
      <c r="U63">
        <v>250000</v>
      </c>
      <c r="V63">
        <v>286000</v>
      </c>
      <c r="W63">
        <v>440000</v>
      </c>
      <c r="X63">
        <v>740000</v>
      </c>
      <c r="Z63" t="str">
        <v>GV70 2.2 디젤</v>
      </c>
      <c r="AA63">
        <v>2497</v>
      </c>
      <c r="AB63" t="str">
        <v>SUV2</v>
      </c>
    </row>
    <row r="64">
      <c r="A64" t="str">
        <v>현대</v>
      </c>
      <c r="B64" t="str">
        <v>GV80 3.0 디젤(5인)</v>
      </c>
      <c r="C64" t="str">
        <v>승용</v>
      </c>
      <c r="D64" t="str">
        <v>V+</v>
      </c>
      <c r="E64" t="str">
        <v>디젤</v>
      </c>
      <c r="F64">
        <v>2996</v>
      </c>
      <c r="G64">
        <v>9</v>
      </c>
      <c r="H64">
        <v>0.02</v>
      </c>
      <c r="J64" t="str">
        <v>울산</v>
      </c>
      <c r="K64">
        <v>259000</v>
      </c>
      <c r="L64">
        <v>215950</v>
      </c>
      <c r="M64">
        <v>214950</v>
      </c>
      <c r="N64">
        <v>213950</v>
      </c>
      <c r="O64">
        <v>286000</v>
      </c>
      <c r="P64">
        <v>247950</v>
      </c>
      <c r="Q64">
        <v>229950</v>
      </c>
      <c r="R64">
        <v>225950</v>
      </c>
      <c r="S64">
        <v>275000</v>
      </c>
      <c r="T64">
        <v>286000</v>
      </c>
      <c r="U64">
        <v>250000</v>
      </c>
      <c r="V64">
        <v>286000</v>
      </c>
      <c r="W64">
        <v>440000</v>
      </c>
      <c r="X64">
        <v>740000</v>
      </c>
      <c r="Z64" t="str">
        <v>GV80 3.0 디젤(5인)</v>
      </c>
      <c r="AA64">
        <v>2996</v>
      </c>
      <c r="AB64" t="str">
        <v>SUV2</v>
      </c>
    </row>
    <row r="65">
      <c r="A65" t="str">
        <v>현대</v>
      </c>
      <c r="B65" t="str">
        <v>GV80 3.0 디젤(7인)</v>
      </c>
      <c r="C65" t="str">
        <v>다인승</v>
      </c>
      <c r="D65" t="str">
        <v>V+</v>
      </c>
      <c r="E65" t="str">
        <v>디젤</v>
      </c>
      <c r="F65">
        <v>2996</v>
      </c>
      <c r="G65">
        <v>9</v>
      </c>
      <c r="H65">
        <v>0.02</v>
      </c>
      <c r="J65" t="str">
        <v>울산</v>
      </c>
      <c r="K65">
        <v>259000</v>
      </c>
      <c r="L65">
        <v>215950</v>
      </c>
      <c r="M65">
        <v>214950</v>
      </c>
      <c r="N65">
        <v>213950</v>
      </c>
      <c r="O65">
        <v>286000</v>
      </c>
      <c r="P65">
        <v>247950</v>
      </c>
      <c r="Q65">
        <v>229950</v>
      </c>
      <c r="R65">
        <v>225950</v>
      </c>
      <c r="S65">
        <v>275000</v>
      </c>
      <c r="T65">
        <v>286000</v>
      </c>
      <c r="U65">
        <v>250000</v>
      </c>
      <c r="V65">
        <v>286000</v>
      </c>
      <c r="W65">
        <v>440000</v>
      </c>
      <c r="X65">
        <v>740000</v>
      </c>
      <c r="Z65" t="str">
        <v>GV80 3.0 디젤(7인)</v>
      </c>
      <c r="AA65">
        <v>2996</v>
      </c>
      <c r="AB65" t="str">
        <v>SUV2</v>
      </c>
    </row>
    <row r="66">
      <c r="A66" t="str">
        <v>현대</v>
      </c>
      <c r="B66" t="str">
        <v>GV80 2.5 터보 가솔린(5인)</v>
      </c>
      <c r="C66" t="str">
        <v>승용</v>
      </c>
      <c r="D66" t="str">
        <v>V+</v>
      </c>
      <c r="E66" t="str">
        <v>가솔린</v>
      </c>
      <c r="F66">
        <v>2497</v>
      </c>
      <c r="G66">
        <v>8</v>
      </c>
      <c r="H66">
        <v>0.02</v>
      </c>
      <c r="J66" t="str">
        <v>울산</v>
      </c>
      <c r="K66">
        <v>259000</v>
      </c>
      <c r="L66">
        <v>215950</v>
      </c>
      <c r="M66">
        <v>214950</v>
      </c>
      <c r="N66">
        <v>213950</v>
      </c>
      <c r="O66">
        <v>286000</v>
      </c>
      <c r="P66">
        <v>247950</v>
      </c>
      <c r="Q66">
        <v>229950</v>
      </c>
      <c r="R66">
        <v>225950</v>
      </c>
      <c r="S66">
        <v>275000</v>
      </c>
      <c r="T66">
        <v>286000</v>
      </c>
      <c r="U66">
        <v>250000</v>
      </c>
      <c r="V66">
        <v>286000</v>
      </c>
      <c r="W66">
        <v>440000</v>
      </c>
      <c r="X66">
        <v>740000</v>
      </c>
      <c r="Z66" t="str">
        <v>GV80 2.5 터보 가솔린(5인)</v>
      </c>
      <c r="AA66">
        <v>2497</v>
      </c>
      <c r="AB66" t="str">
        <v>SUV2</v>
      </c>
    </row>
    <row r="67">
      <c r="A67" t="str">
        <v>현대</v>
      </c>
      <c r="B67" t="str">
        <v>GV80 2.5 터보 가솔린(7인)</v>
      </c>
      <c r="C67" t="str">
        <v>다인승</v>
      </c>
      <c r="D67" t="str">
        <v>V+</v>
      </c>
      <c r="E67" t="str">
        <v>가솔린</v>
      </c>
      <c r="F67">
        <v>2497</v>
      </c>
      <c r="G67">
        <v>8</v>
      </c>
      <c r="H67">
        <v>0.02</v>
      </c>
      <c r="J67" t="str">
        <v>울산</v>
      </c>
      <c r="K67">
        <v>259000</v>
      </c>
      <c r="L67">
        <v>215950</v>
      </c>
      <c r="M67">
        <v>214950</v>
      </c>
      <c r="N67">
        <v>213950</v>
      </c>
      <c r="O67">
        <v>286000</v>
      </c>
      <c r="P67">
        <v>247950</v>
      </c>
      <c r="Q67">
        <v>229950</v>
      </c>
      <c r="R67">
        <v>225950</v>
      </c>
      <c r="S67">
        <v>275000</v>
      </c>
      <c r="T67">
        <v>286000</v>
      </c>
      <c r="U67">
        <v>250000</v>
      </c>
      <c r="V67">
        <v>286000</v>
      </c>
      <c r="W67">
        <v>440000</v>
      </c>
      <c r="X67">
        <v>740000</v>
      </c>
      <c r="Z67" t="str">
        <v>GV80 2.5 터보 가솔린(7인)</v>
      </c>
      <c r="AA67">
        <v>2497</v>
      </c>
      <c r="AB67" t="str">
        <v>SUV2</v>
      </c>
    </row>
    <row r="68">
      <c r="A68" t="str">
        <v>현대</v>
      </c>
      <c r="B68" t="str">
        <v>GV80 3.5 터보 가솔린(5인)</v>
      </c>
      <c r="C68" t="str">
        <v>승용</v>
      </c>
      <c r="D68" t="str">
        <v>V+</v>
      </c>
      <c r="E68" t="str">
        <v>가솔린</v>
      </c>
      <c r="F68">
        <v>3470</v>
      </c>
      <c r="G68">
        <v>9</v>
      </c>
      <c r="H68">
        <v>0.02</v>
      </c>
      <c r="J68" t="str">
        <v>울산</v>
      </c>
      <c r="K68">
        <v>259000</v>
      </c>
      <c r="L68">
        <v>215950</v>
      </c>
      <c r="M68">
        <v>214950</v>
      </c>
      <c r="N68">
        <v>213950</v>
      </c>
      <c r="O68">
        <v>286000</v>
      </c>
      <c r="P68">
        <v>247950</v>
      </c>
      <c r="Q68">
        <v>229950</v>
      </c>
      <c r="R68">
        <v>225950</v>
      </c>
      <c r="S68">
        <v>275000</v>
      </c>
      <c r="T68">
        <v>286000</v>
      </c>
      <c r="U68">
        <v>250000</v>
      </c>
      <c r="V68">
        <v>286000</v>
      </c>
      <c r="W68">
        <v>440000</v>
      </c>
      <c r="X68">
        <v>740000</v>
      </c>
      <c r="Z68" t="str">
        <v>GV80 3.5 터보 가솔린(5인)</v>
      </c>
      <c r="AA68">
        <v>3470</v>
      </c>
      <c r="AB68" t="str">
        <v>SUV3</v>
      </c>
    </row>
    <row r="69">
      <c r="A69" t="str">
        <v>현대</v>
      </c>
      <c r="B69" t="str">
        <v>GV80 3.5 터보 가솔린(6인)</v>
      </c>
      <c r="C69" t="str">
        <v>승용</v>
      </c>
      <c r="D69" t="str">
        <v>V+</v>
      </c>
      <c r="E69" t="str">
        <v>가솔린</v>
      </c>
      <c r="F69">
        <v>3470</v>
      </c>
      <c r="G69">
        <v>9</v>
      </c>
      <c r="H69">
        <v>0.02</v>
      </c>
      <c r="J69" t="str">
        <v>울산</v>
      </c>
      <c r="K69">
        <v>259000</v>
      </c>
      <c r="L69">
        <v>215950</v>
      </c>
      <c r="M69">
        <v>214950</v>
      </c>
      <c r="N69">
        <v>213950</v>
      </c>
      <c r="O69">
        <v>286000</v>
      </c>
      <c r="P69">
        <v>247950</v>
      </c>
      <c r="Q69">
        <v>229950</v>
      </c>
      <c r="R69">
        <v>225950</v>
      </c>
      <c r="S69">
        <v>275000</v>
      </c>
      <c r="T69">
        <v>286000</v>
      </c>
      <c r="U69">
        <v>250000</v>
      </c>
      <c r="V69">
        <v>286000</v>
      </c>
      <c r="W69">
        <v>440000</v>
      </c>
      <c r="X69">
        <v>740000</v>
      </c>
      <c r="Z69" t="str">
        <v>GV80 3.5 터보 가솔린(6인)</v>
      </c>
      <c r="AA69">
        <v>3470</v>
      </c>
      <c r="AB69" t="str">
        <v>SUV3</v>
      </c>
    </row>
    <row r="70">
      <c r="A70" t="str">
        <v>현대</v>
      </c>
      <c r="B70" t="str">
        <v>GV80 3.5 터보 가솔린(7인)</v>
      </c>
      <c r="C70" t="str">
        <v>다인승</v>
      </c>
      <c r="D70" t="str">
        <v>V+</v>
      </c>
      <c r="E70" t="str">
        <v>가솔린</v>
      </c>
      <c r="F70">
        <v>3470</v>
      </c>
      <c r="G70">
        <v>9</v>
      </c>
      <c r="H70">
        <v>0.02</v>
      </c>
      <c r="J70" t="str">
        <v>울산</v>
      </c>
      <c r="K70">
        <v>259000</v>
      </c>
      <c r="L70">
        <v>215950</v>
      </c>
      <c r="M70">
        <v>214950</v>
      </c>
      <c r="N70">
        <v>213950</v>
      </c>
      <c r="O70">
        <v>286000</v>
      </c>
      <c r="P70">
        <v>247950</v>
      </c>
      <c r="Q70">
        <v>229950</v>
      </c>
      <c r="R70">
        <v>225950</v>
      </c>
      <c r="S70">
        <v>275000</v>
      </c>
      <c r="T70">
        <v>286000</v>
      </c>
      <c r="U70">
        <v>250000</v>
      </c>
      <c r="V70">
        <v>286000</v>
      </c>
      <c r="W70">
        <v>440000</v>
      </c>
      <c r="X70">
        <v>740000</v>
      </c>
      <c r="Z70" t="str">
        <v>GV80 3.5 터보 가솔린(7인)</v>
      </c>
      <c r="AA70">
        <v>3470</v>
      </c>
      <c r="AB70" t="str">
        <v>SUV3</v>
      </c>
    </row>
    <row r="73">
      <c r="A73" t="str">
        <v>기아</v>
      </c>
      <c r="B73" t="str">
        <v>모닝 1.0 가솔린</v>
      </c>
      <c r="C73" t="str">
        <v>승용</v>
      </c>
      <c r="D73" t="str">
        <v>B</v>
      </c>
      <c r="E73" t="str">
        <v>가솔린</v>
      </c>
      <c r="F73">
        <v>998</v>
      </c>
      <c r="G73">
        <v>2</v>
      </c>
      <c r="H73">
        <v>0.03</v>
      </c>
      <c r="I73" t="str">
        <v>완전</v>
      </c>
      <c r="J73" t="str">
        <v>서산</v>
      </c>
      <c r="K73">
        <v>157000</v>
      </c>
      <c r="L73">
        <v>120350</v>
      </c>
      <c r="M73">
        <v>119350</v>
      </c>
      <c r="N73">
        <v>118350</v>
      </c>
      <c r="O73">
        <v>218350</v>
      </c>
      <c r="P73">
        <v>152350</v>
      </c>
      <c r="Q73">
        <v>134350</v>
      </c>
      <c r="R73">
        <v>130350</v>
      </c>
      <c r="S73">
        <v>207350</v>
      </c>
      <c r="T73">
        <v>244350</v>
      </c>
      <c r="U73">
        <v>184350</v>
      </c>
      <c r="V73">
        <v>239350</v>
      </c>
      <c r="W73">
        <v>440000</v>
      </c>
      <c r="X73">
        <v>126000</v>
      </c>
      <c r="Z73" t="str">
        <v>모닝 1.0 가솔린</v>
      </c>
      <c r="AA73">
        <v>998</v>
      </c>
      <c r="AB73" t="str">
        <f>IF(AA73&lt;1000,"경형",IF(AA73&lt;1600,"소형",IF(AA73&lt;2000,"중형",IF(AA73&lt;2500,"대형",IF(AA73&lt;3400,"고급",IF(AA73&gt;=3400,"최고급"))))))</f>
        <v>경형</v>
      </c>
    </row>
    <row r="74">
      <c r="A74" t="str">
        <v>기아</v>
      </c>
      <c r="B74" t="str">
        <v>모닝 1.0 가솔린(밴)</v>
      </c>
      <c r="C74" t="str">
        <v>승용</v>
      </c>
      <c r="D74" t="str">
        <v>D</v>
      </c>
      <c r="E74" t="str">
        <v>가솔린</v>
      </c>
      <c r="F74">
        <v>998</v>
      </c>
      <c r="G74">
        <v>2</v>
      </c>
      <c r="H74">
        <v>0.03</v>
      </c>
      <c r="I74" t="str">
        <v>완전</v>
      </c>
      <c r="J74" t="str">
        <v>서산</v>
      </c>
      <c r="K74">
        <v>157000</v>
      </c>
      <c r="L74">
        <v>120350</v>
      </c>
      <c r="M74">
        <v>119350</v>
      </c>
      <c r="N74">
        <v>118350</v>
      </c>
      <c r="O74">
        <v>218350</v>
      </c>
      <c r="P74">
        <v>152350</v>
      </c>
      <c r="Q74">
        <v>134350</v>
      </c>
      <c r="R74">
        <v>130350</v>
      </c>
      <c r="S74">
        <v>207350</v>
      </c>
      <c r="T74">
        <v>244350</v>
      </c>
      <c r="U74">
        <v>184350</v>
      </c>
      <c r="V74">
        <v>239350</v>
      </c>
      <c r="W74">
        <v>440000</v>
      </c>
      <c r="X74">
        <v>126000</v>
      </c>
      <c r="Z74" t="str">
        <v>모닝 1.0 가솔린(밴)</v>
      </c>
      <c r="AA74">
        <v>998</v>
      </c>
      <c r="AB74" t="str">
        <f>IF(AA74&lt;1000,"경형",IF(AA74&lt;1600,"소형",IF(AA74&lt;2000,"중형",IF(AA74&lt;2500,"대형",IF(AA74&lt;3400,"고급",IF(AA74&gt;=3400,"최고급"))))))</f>
        <v>경형</v>
      </c>
    </row>
    <row r="75">
      <c r="A75" t="str">
        <v>기아</v>
      </c>
      <c r="B75" t="str">
        <v>레이 1.0 가솔린</v>
      </c>
      <c r="C75" t="str">
        <v>승용</v>
      </c>
      <c r="D75" t="str">
        <v>B</v>
      </c>
      <c r="E75" t="str">
        <v>가솔린</v>
      </c>
      <c r="F75">
        <v>998</v>
      </c>
      <c r="G75">
        <v>2</v>
      </c>
      <c r="H75">
        <v>0.03</v>
      </c>
      <c r="I75" t="str">
        <v>완전</v>
      </c>
      <c r="J75" t="str">
        <v>서산</v>
      </c>
      <c r="K75" t="str">
        <v>장착불가</v>
      </c>
      <c r="L75">
        <v>120350</v>
      </c>
      <c r="M75">
        <v>119350</v>
      </c>
      <c r="N75">
        <v>118350</v>
      </c>
      <c r="O75">
        <v>218350</v>
      </c>
      <c r="P75">
        <v>152350</v>
      </c>
      <c r="Q75">
        <v>134350</v>
      </c>
      <c r="R75">
        <v>130350</v>
      </c>
      <c r="S75">
        <v>207350</v>
      </c>
      <c r="T75">
        <v>244350</v>
      </c>
      <c r="U75">
        <v>184350</v>
      </c>
      <c r="V75">
        <v>239350</v>
      </c>
      <c r="W75">
        <v>440000</v>
      </c>
      <c r="X75">
        <v>161200</v>
      </c>
      <c r="Z75" t="str">
        <v>레이 1.0 가솔린</v>
      </c>
      <c r="AA75">
        <v>998</v>
      </c>
      <c r="AB75" t="str">
        <f>IF(AA75&lt;1000,"경형",IF(AA75&lt;1600,"소형",IF(AA75&lt;2000,"중형",IF(AA75&lt;2500,"대형",IF(AA75&lt;3400,"고급",IF(AA75&gt;=3400,"최고급"))))))</f>
        <v>경형</v>
      </c>
    </row>
    <row r="76">
      <c r="A76" t="str">
        <v>기아</v>
      </c>
      <c r="B76" t="str">
        <v>레이 1.0 LPG</v>
      </c>
      <c r="C76" t="str">
        <v>승용</v>
      </c>
      <c r="D76" t="str">
        <v>C</v>
      </c>
      <c r="E76" t="str">
        <v>LPG</v>
      </c>
      <c r="F76">
        <v>998</v>
      </c>
      <c r="G76">
        <v>2</v>
      </c>
      <c r="H76">
        <v>0.03</v>
      </c>
      <c r="I76" t="str">
        <v>완전</v>
      </c>
      <c r="J76" t="str">
        <v>서산</v>
      </c>
      <c r="K76" t="str">
        <v>장착불가</v>
      </c>
      <c r="L76">
        <v>120350</v>
      </c>
      <c r="M76">
        <v>119350</v>
      </c>
      <c r="N76">
        <v>118350</v>
      </c>
      <c r="O76">
        <v>218350</v>
      </c>
      <c r="P76">
        <v>152350</v>
      </c>
      <c r="Q76">
        <v>134350</v>
      </c>
      <c r="R76">
        <v>130350</v>
      </c>
      <c r="S76">
        <v>207350</v>
      </c>
      <c r="T76">
        <v>244350</v>
      </c>
      <c r="U76">
        <v>184350</v>
      </c>
      <c r="V76">
        <v>239350</v>
      </c>
      <c r="W76">
        <v>440000</v>
      </c>
      <c r="X76">
        <v>161200</v>
      </c>
      <c r="Z76" t="str">
        <v>레이 1.0 LPG</v>
      </c>
      <c r="AA76">
        <v>998</v>
      </c>
      <c r="AB76" t="str">
        <f>IF(AA76&lt;1000,"경형",IF(AA76&lt;1600,"소형",IF(AA76&lt;2000,"중형",IF(AA76&lt;2500,"대형",IF(AA76&lt;3400,"고급",IF(AA76&gt;=3400,"최고급"))))))</f>
        <v>경형</v>
      </c>
    </row>
    <row r="77">
      <c r="A77" t="str">
        <v>기아</v>
      </c>
      <c r="B77" t="str">
        <v>레이 1.0 밴</v>
      </c>
      <c r="C77" t="str">
        <v>승용</v>
      </c>
      <c r="D77" t="str">
        <v>C</v>
      </c>
      <c r="E77" t="str">
        <v>가솔린</v>
      </c>
      <c r="F77">
        <v>998</v>
      </c>
      <c r="G77">
        <v>2</v>
      </c>
      <c r="H77">
        <v>0.03</v>
      </c>
      <c r="I77" t="str">
        <v>완전</v>
      </c>
      <c r="J77" t="str">
        <v>서산</v>
      </c>
      <c r="K77" t="str">
        <v>장착불가</v>
      </c>
      <c r="L77">
        <v>120350</v>
      </c>
      <c r="M77">
        <v>119350</v>
      </c>
      <c r="N77">
        <v>118350</v>
      </c>
      <c r="O77">
        <v>218350</v>
      </c>
      <c r="P77">
        <v>152350</v>
      </c>
      <c r="Q77">
        <v>134350</v>
      </c>
      <c r="R77">
        <v>130350</v>
      </c>
      <c r="S77">
        <v>207350</v>
      </c>
      <c r="T77">
        <v>244350</v>
      </c>
      <c r="U77">
        <v>184350</v>
      </c>
      <c r="V77">
        <v>239350</v>
      </c>
      <c r="W77">
        <v>440000</v>
      </c>
      <c r="X77">
        <v>161200</v>
      </c>
      <c r="Z77" t="str">
        <v>레이 1.0 밴</v>
      </c>
      <c r="AA77">
        <v>998</v>
      </c>
      <c r="AB77" t="str">
        <f>IF(AA77&lt;1000,"경형",IF(AA77&lt;1600,"소형",IF(AA77&lt;2000,"중형",IF(AA77&lt;2500,"대형",IF(AA77&lt;3400,"고급",IF(AA77&gt;=3400,"최고급"))))))</f>
        <v>경형</v>
      </c>
    </row>
    <row r="78">
      <c r="A78" t="str">
        <v>기아</v>
      </c>
      <c r="B78" t="str">
        <v>레이 1.0 밴 (1인승)</v>
      </c>
      <c r="C78" t="str">
        <v>승용</v>
      </c>
      <c r="D78" t="str">
        <v>C</v>
      </c>
      <c r="E78" t="str">
        <v>가솔린</v>
      </c>
      <c r="F78">
        <v>998</v>
      </c>
      <c r="G78">
        <v>2</v>
      </c>
      <c r="H78">
        <v>0.03</v>
      </c>
      <c r="I78" t="str">
        <v>완전</v>
      </c>
      <c r="J78" t="str">
        <v>서산</v>
      </c>
      <c r="K78" t="str">
        <v>장착불가</v>
      </c>
      <c r="L78">
        <v>120350</v>
      </c>
      <c r="M78">
        <v>119350</v>
      </c>
      <c r="N78">
        <v>118350</v>
      </c>
      <c r="O78">
        <v>218350</v>
      </c>
      <c r="P78">
        <v>152350</v>
      </c>
      <c r="Q78">
        <v>134350</v>
      </c>
      <c r="R78">
        <v>130350</v>
      </c>
      <c r="S78">
        <v>207350</v>
      </c>
      <c r="T78">
        <v>244350</v>
      </c>
      <c r="U78">
        <v>184350</v>
      </c>
      <c r="V78">
        <v>239350</v>
      </c>
      <c r="W78">
        <v>440000</v>
      </c>
      <c r="X78">
        <v>161200</v>
      </c>
      <c r="Z78" t="str">
        <v>레이 1.0 밴 (1인승)</v>
      </c>
      <c r="AA78">
        <v>998</v>
      </c>
      <c r="AB78" t="str">
        <f>IF(AA78&lt;1000,"경형",IF(AA78&lt;1600,"소형",IF(AA78&lt;2000,"중형",IF(AA78&lt;2500,"대형",IF(AA78&lt;3400,"고급",IF(AA78&gt;=3400,"최고급"))))))</f>
        <v>경형</v>
      </c>
    </row>
    <row r="79">
      <c r="A79" t="str">
        <v>기아</v>
      </c>
      <c r="B79" t="str">
        <v>셀토스 1.6 가솔린</v>
      </c>
      <c r="C79" t="str">
        <v>승용</v>
      </c>
      <c r="D79" t="str">
        <v>S+</v>
      </c>
      <c r="E79" t="str">
        <v>가솔린</v>
      </c>
      <c r="F79">
        <v>1598</v>
      </c>
      <c r="G79">
        <v>5</v>
      </c>
      <c r="H79">
        <v>0.025</v>
      </c>
      <c r="J79" t="str">
        <v>광주</v>
      </c>
      <c r="K79">
        <v>207000</v>
      </c>
      <c r="L79">
        <v>182390</v>
      </c>
      <c r="M79">
        <v>181390</v>
      </c>
      <c r="N79">
        <v>180390</v>
      </c>
      <c r="O79">
        <v>280390</v>
      </c>
      <c r="P79">
        <v>214390</v>
      </c>
      <c r="Q79">
        <v>196390</v>
      </c>
      <c r="R79">
        <v>192390</v>
      </c>
      <c r="S79">
        <v>269390</v>
      </c>
      <c r="T79">
        <v>275000</v>
      </c>
      <c r="U79">
        <v>246390</v>
      </c>
      <c r="V79">
        <v>275000</v>
      </c>
      <c r="W79">
        <v>440000</v>
      </c>
      <c r="X79">
        <v>348000</v>
      </c>
      <c r="Z79" t="str">
        <v>셀토스 1.6 가솔린</v>
      </c>
      <c r="AA79">
        <v>1591</v>
      </c>
      <c r="AB79" t="str">
        <v>SUV1</v>
      </c>
    </row>
    <row r="80">
      <c r="A80" t="str">
        <v>기아</v>
      </c>
      <c r="B80" t="str">
        <v>셀토스 2.0 가솔린</v>
      </c>
      <c r="C80" t="str">
        <v>승용</v>
      </c>
      <c r="D80" t="str">
        <v>S+</v>
      </c>
      <c r="E80" t="str">
        <v>가솔린</v>
      </c>
      <c r="F80">
        <v>1999</v>
      </c>
      <c r="G80">
        <v>5</v>
      </c>
      <c r="H80">
        <v>0.025</v>
      </c>
      <c r="J80" t="str">
        <v>광주</v>
      </c>
      <c r="K80">
        <v>207000</v>
      </c>
      <c r="L80">
        <v>182390</v>
      </c>
      <c r="M80">
        <v>181390</v>
      </c>
      <c r="N80">
        <v>180390</v>
      </c>
      <c r="O80">
        <v>280390</v>
      </c>
      <c r="P80">
        <v>214390</v>
      </c>
      <c r="Q80">
        <v>196390</v>
      </c>
      <c r="R80">
        <v>192390</v>
      </c>
      <c r="S80">
        <v>269390</v>
      </c>
      <c r="T80">
        <v>275000</v>
      </c>
      <c r="U80">
        <v>246390</v>
      </c>
      <c r="V80">
        <v>275000</v>
      </c>
      <c r="W80">
        <v>440000</v>
      </c>
      <c r="X80">
        <v>348000</v>
      </c>
      <c r="Z80" t="str">
        <v>셀토스 2.0 가솔린</v>
      </c>
      <c r="AA80">
        <v>1598</v>
      </c>
      <c r="AB80" t="str">
        <v>SUV1</v>
      </c>
    </row>
    <row r="82">
      <c r="A82" t="str">
        <v>기아</v>
      </c>
      <c r="B82" t="str">
        <v>THE NEW K3 1.6 가솔린</v>
      </c>
      <c r="C82" t="str">
        <v>승용</v>
      </c>
      <c r="D82" t="str">
        <v>S</v>
      </c>
      <c r="E82" t="str">
        <v>가솔린</v>
      </c>
      <c r="F82">
        <v>1598</v>
      </c>
      <c r="G82">
        <v>3</v>
      </c>
      <c r="H82">
        <v>0.03</v>
      </c>
      <c r="J82" t="str">
        <v>화성</v>
      </c>
      <c r="K82">
        <v>152000</v>
      </c>
      <c r="L82">
        <v>106270</v>
      </c>
      <c r="M82">
        <v>105270</v>
      </c>
      <c r="N82">
        <v>104270</v>
      </c>
      <c r="O82">
        <v>204270</v>
      </c>
      <c r="P82">
        <v>138270</v>
      </c>
      <c r="Q82">
        <v>120270</v>
      </c>
      <c r="R82">
        <v>116270</v>
      </c>
      <c r="S82">
        <v>193270</v>
      </c>
      <c r="T82">
        <v>230270</v>
      </c>
      <c r="U82">
        <v>219000</v>
      </c>
      <c r="V82">
        <v>225270</v>
      </c>
      <c r="W82">
        <v>440000</v>
      </c>
      <c r="X82">
        <v>300000</v>
      </c>
      <c r="Z82" t="str">
        <v>THE NEW K3 1.6 가솔린</v>
      </c>
      <c r="AA82">
        <v>1598</v>
      </c>
      <c r="AB82" t="str">
        <f>IF(AA82&lt;1000,"경형",IF(AA82&lt;1600,"소형",IF(AA82&lt;2000,"중형",IF(AA82&lt;2500,"대형",IF(AA82&lt;3400,"고급",IF(AA82&gt;=3400,"최고급"))))))</f>
        <v>소형</v>
      </c>
    </row>
    <row r="83">
      <c r="A83" t="str">
        <v>기아</v>
      </c>
      <c r="B83" t="str">
        <v>THE NEW K3 1.6 가솔린 터보</v>
      </c>
      <c r="C83" t="str">
        <v>승용</v>
      </c>
      <c r="D83" t="str">
        <v>S</v>
      </c>
      <c r="E83" t="str">
        <v>가솔린</v>
      </c>
      <c r="F83">
        <v>1591</v>
      </c>
      <c r="G83">
        <v>3</v>
      </c>
      <c r="H83">
        <v>0.03</v>
      </c>
      <c r="J83" t="str">
        <v>화성</v>
      </c>
      <c r="K83">
        <v>152000</v>
      </c>
      <c r="L83">
        <v>106270</v>
      </c>
      <c r="M83">
        <v>105270</v>
      </c>
      <c r="N83">
        <v>104270</v>
      </c>
      <c r="O83">
        <v>204270</v>
      </c>
      <c r="P83">
        <v>138270</v>
      </c>
      <c r="Q83">
        <v>120270</v>
      </c>
      <c r="R83">
        <v>116270</v>
      </c>
      <c r="S83">
        <v>193270</v>
      </c>
      <c r="T83">
        <v>230270</v>
      </c>
      <c r="U83">
        <v>219000</v>
      </c>
      <c r="V83">
        <v>225270</v>
      </c>
      <c r="W83">
        <v>440000</v>
      </c>
      <c r="X83">
        <v>300000</v>
      </c>
      <c r="Z83" t="str">
        <v>THE NEW K3 1.6 가솔린 터보</v>
      </c>
      <c r="AA83">
        <v>1591</v>
      </c>
      <c r="AB83" t="str">
        <f>IF(AA83&lt;1000,"경형",IF(AA83&lt;1600,"소형",IF(AA83&lt;2000,"중형",IF(AA83&lt;2500,"대형",IF(AA83&lt;3400,"고급",IF(AA83&gt;=3400,"최고급"))))))</f>
        <v>소형</v>
      </c>
    </row>
    <row r="84">
      <c r="A84" t="str">
        <v>기아</v>
      </c>
      <c r="B84" t="str">
        <v xml:space="preserve">K5 1.6 가솔린 </v>
      </c>
      <c r="C84" t="str">
        <v>승용</v>
      </c>
      <c r="D84" t="str">
        <v>A</v>
      </c>
      <c r="E84" t="str">
        <v>가솔린</v>
      </c>
      <c r="F84">
        <v>1598</v>
      </c>
      <c r="G84">
        <v>3</v>
      </c>
      <c r="H84">
        <v>0.025</v>
      </c>
      <c r="J84" t="str">
        <v>화성</v>
      </c>
      <c r="K84">
        <v>134000</v>
      </c>
      <c r="L84">
        <v>106270</v>
      </c>
      <c r="M84">
        <v>105270</v>
      </c>
      <c r="N84">
        <v>104270</v>
      </c>
      <c r="O84">
        <v>204270</v>
      </c>
      <c r="P84">
        <v>138270</v>
      </c>
      <c r="Q84">
        <v>120270</v>
      </c>
      <c r="R84">
        <v>116270</v>
      </c>
      <c r="S84">
        <v>193270</v>
      </c>
      <c r="T84">
        <v>230270</v>
      </c>
      <c r="U84">
        <v>219000</v>
      </c>
      <c r="V84">
        <v>225270</v>
      </c>
      <c r="W84">
        <v>440000</v>
      </c>
      <c r="X84">
        <v>348000</v>
      </c>
      <c r="Z84" t="str">
        <v xml:space="preserve">K5 1.6 가솔린 </v>
      </c>
      <c r="AA84">
        <v>1598</v>
      </c>
      <c r="AB84" t="str">
        <v>중형</v>
      </c>
    </row>
    <row r="85">
      <c r="A85" t="str">
        <v>기아</v>
      </c>
      <c r="B85" t="str">
        <v>K5 2.0 LPG</v>
      </c>
      <c r="C85" t="str">
        <v>승용</v>
      </c>
      <c r="D85" t="str">
        <v>S</v>
      </c>
      <c r="E85" t="str">
        <v>LPG</v>
      </c>
      <c r="F85">
        <v>1999</v>
      </c>
      <c r="G85">
        <v>4</v>
      </c>
      <c r="H85">
        <v>0.025</v>
      </c>
      <c r="I85" t="str">
        <v>조건부</v>
      </c>
      <c r="J85" t="str">
        <v>화성</v>
      </c>
      <c r="K85">
        <v>134000</v>
      </c>
      <c r="L85">
        <v>106270</v>
      </c>
      <c r="M85">
        <v>105270</v>
      </c>
      <c r="N85">
        <v>104270</v>
      </c>
      <c r="O85">
        <v>204270</v>
      </c>
      <c r="P85">
        <v>138270</v>
      </c>
      <c r="Q85">
        <v>120270</v>
      </c>
      <c r="R85">
        <v>116270</v>
      </c>
      <c r="S85">
        <v>193270</v>
      </c>
      <c r="T85">
        <v>230270</v>
      </c>
      <c r="U85">
        <v>219000</v>
      </c>
      <c r="V85">
        <v>225270</v>
      </c>
      <c r="W85">
        <v>440000</v>
      </c>
      <c r="X85">
        <v>262000</v>
      </c>
      <c r="Z85" t="str">
        <v>K5 2.0 LPG</v>
      </c>
      <c r="AA85">
        <v>1999</v>
      </c>
      <c r="AB85" t="str">
        <f>IF(AA85&lt;1000,"경형",IF(AA85&lt;1600,"소형",IF(AA85&lt;2000,"중형",IF(AA85&lt;2500,"대형",IF(AA85&lt;3400,"고급",IF(AA85&gt;=3400,"최고급"))))))</f>
        <v>중형</v>
      </c>
    </row>
    <row r="86">
      <c r="A86" t="str">
        <v>기아</v>
      </c>
      <c r="B86" t="str">
        <v>K5 2.0 가솔린</v>
      </c>
      <c r="C86" t="str">
        <v>승용</v>
      </c>
      <c r="D86" t="str">
        <v>S+</v>
      </c>
      <c r="E86" t="str">
        <v>가솔린</v>
      </c>
      <c r="F86">
        <v>1999</v>
      </c>
      <c r="G86">
        <v>4</v>
      </c>
      <c r="H86">
        <v>0.025</v>
      </c>
      <c r="J86" t="str">
        <v>화성</v>
      </c>
      <c r="K86">
        <v>134000</v>
      </c>
      <c r="L86">
        <v>106270</v>
      </c>
      <c r="M86">
        <v>105270</v>
      </c>
      <c r="N86">
        <v>104270</v>
      </c>
      <c r="O86">
        <v>204270</v>
      </c>
      <c r="P86">
        <v>138270</v>
      </c>
      <c r="Q86">
        <v>120270</v>
      </c>
      <c r="R86">
        <v>116270</v>
      </c>
      <c r="S86">
        <v>193270</v>
      </c>
      <c r="T86">
        <v>230270</v>
      </c>
      <c r="U86">
        <v>219000</v>
      </c>
      <c r="V86">
        <v>225270</v>
      </c>
      <c r="W86">
        <v>440000</v>
      </c>
      <c r="X86">
        <v>348000</v>
      </c>
      <c r="Z86" t="str">
        <v>K5 2.0 가솔린</v>
      </c>
      <c r="AA86">
        <v>1999</v>
      </c>
      <c r="AB86" t="str">
        <f>IF(AA86&lt;1000,"경형",IF(AA86&lt;1600,"소형",IF(AA86&lt;2000,"중형",IF(AA86&lt;2500,"대형",IF(AA86&lt;3400,"고급",IF(AA86&gt;=3400,"최고급"))))))</f>
        <v>중형</v>
      </c>
    </row>
    <row r="87">
      <c r="A87" t="str">
        <v>기아</v>
      </c>
      <c r="B87" t="str">
        <v>K5 HEV</v>
      </c>
      <c r="C87" t="str">
        <v>승용</v>
      </c>
      <c r="D87" t="str">
        <v>S+</v>
      </c>
      <c r="E87" t="str">
        <v>HEV</v>
      </c>
      <c r="F87">
        <v>1999</v>
      </c>
      <c r="G87">
        <v>4</v>
      </c>
      <c r="H87">
        <v>0.02</v>
      </c>
      <c r="J87" t="str">
        <v>화성</v>
      </c>
      <c r="K87">
        <v>134000</v>
      </c>
      <c r="L87">
        <v>106270</v>
      </c>
      <c r="M87">
        <v>105270</v>
      </c>
      <c r="N87">
        <v>104270</v>
      </c>
      <c r="O87">
        <v>204270</v>
      </c>
      <c r="P87">
        <v>138270</v>
      </c>
      <c r="Q87">
        <v>120270</v>
      </c>
      <c r="R87">
        <v>116270</v>
      </c>
      <c r="S87">
        <v>193270</v>
      </c>
      <c r="T87">
        <v>230270</v>
      </c>
      <c r="U87">
        <v>219000</v>
      </c>
      <c r="V87">
        <v>225270</v>
      </c>
      <c r="W87">
        <v>440000</v>
      </c>
      <c r="X87">
        <v>262000</v>
      </c>
      <c r="Z87" t="str">
        <v>K5 HEV</v>
      </c>
      <c r="AA87">
        <v>1999</v>
      </c>
      <c r="AB87" t="str">
        <f>IF(AA87&lt;1000,"경형",IF(AA87&lt;1600,"소형",IF(AA87&lt;2000,"중형",IF(AA87&lt;2500,"대형",IF(AA87&lt;3400,"고급",IF(AA87&gt;=3400,"최고급"))))))</f>
        <v>중형</v>
      </c>
    </row>
    <row r="88">
      <c r="A88" t="str">
        <v>기아</v>
      </c>
      <c r="B88" t="str">
        <v xml:space="preserve">K9 3.3 가솔린 </v>
      </c>
      <c r="C88" t="str">
        <v>승용</v>
      </c>
      <c r="D88" t="str">
        <v>A</v>
      </c>
      <c r="E88" t="str">
        <v>가솔린</v>
      </c>
      <c r="F88">
        <v>3342</v>
      </c>
      <c r="G88">
        <v>5</v>
      </c>
      <c r="H88">
        <v>0.02</v>
      </c>
      <c r="J88" t="str">
        <v>소하리</v>
      </c>
      <c r="K88" t="str">
        <v>장착불가</v>
      </c>
      <c r="L88">
        <v>119250</v>
      </c>
      <c r="M88">
        <v>118250</v>
      </c>
      <c r="N88">
        <v>117250</v>
      </c>
      <c r="O88">
        <v>217250</v>
      </c>
      <c r="P88">
        <v>151250</v>
      </c>
      <c r="Q88">
        <v>133250</v>
      </c>
      <c r="R88">
        <v>129250</v>
      </c>
      <c r="S88">
        <v>206250</v>
      </c>
      <c r="T88">
        <v>243250</v>
      </c>
      <c r="U88">
        <v>183250</v>
      </c>
      <c r="V88">
        <v>238250</v>
      </c>
      <c r="W88">
        <v>440000</v>
      </c>
      <c r="X88">
        <v>459200</v>
      </c>
      <c r="Z88" t="str">
        <v xml:space="preserve">K9 3.3 가솔린 </v>
      </c>
      <c r="AA88">
        <v>3342</v>
      </c>
      <c r="AB88" t="str">
        <f>IF(AA88&lt;1000,"경형",IF(AA88&lt;1600,"소형",IF(AA88&lt;2000,"중형",IF(AA88&lt;2500,"대형",IF(AA88&lt;3400,"고급",IF(AA88&gt;=3400,"최고급"))))))</f>
        <v>고급</v>
      </c>
    </row>
    <row r="89">
      <c r="A89" t="str">
        <v>기아</v>
      </c>
      <c r="B89" t="str">
        <v>K9 3.8 가솔린</v>
      </c>
      <c r="C89" t="str">
        <v>승용</v>
      </c>
      <c r="D89" t="str">
        <v>A</v>
      </c>
      <c r="E89" t="str">
        <v>가솔린</v>
      </c>
      <c r="F89">
        <v>3778</v>
      </c>
      <c r="G89">
        <v>6</v>
      </c>
      <c r="H89">
        <v>0.02</v>
      </c>
      <c r="J89" t="str">
        <v>소하리</v>
      </c>
      <c r="K89" t="str">
        <v>장착불가</v>
      </c>
      <c r="L89">
        <v>119250</v>
      </c>
      <c r="M89">
        <v>118250</v>
      </c>
      <c r="N89">
        <v>117250</v>
      </c>
      <c r="O89">
        <v>217250</v>
      </c>
      <c r="P89">
        <v>151250</v>
      </c>
      <c r="Q89">
        <v>133250</v>
      </c>
      <c r="R89">
        <v>129250</v>
      </c>
      <c r="S89">
        <v>206250</v>
      </c>
      <c r="T89">
        <v>243250</v>
      </c>
      <c r="U89">
        <v>183250</v>
      </c>
      <c r="V89">
        <v>238250</v>
      </c>
      <c r="W89">
        <v>440000</v>
      </c>
      <c r="X89">
        <v>459200</v>
      </c>
      <c r="Z89" t="str">
        <v>K9 3.8 가솔린</v>
      </c>
      <c r="AA89">
        <v>3778</v>
      </c>
      <c r="AB89" t="str">
        <f>IF(AA89&lt;1000,"경형",IF(AA89&lt;1600,"소형",IF(AA89&lt;2000,"중형",IF(AA89&lt;2500,"대형",IF(AA89&lt;3400,"고급",IF(AA89&gt;=3400,"최고급"))))))</f>
        <v>최고급</v>
      </c>
    </row>
    <row r="90">
      <c r="A90" t="str">
        <v>기아</v>
      </c>
      <c r="B90" t="str">
        <v>K9 5.0 가솔린</v>
      </c>
      <c r="C90" t="str">
        <v>승용</v>
      </c>
      <c r="D90" t="str">
        <v>E</v>
      </c>
      <c r="E90" t="str">
        <v>가솔린</v>
      </c>
      <c r="F90">
        <v>5038</v>
      </c>
      <c r="G90">
        <v>7</v>
      </c>
      <c r="H90">
        <v>0.02</v>
      </c>
      <c r="J90" t="str">
        <v>소하리</v>
      </c>
      <c r="K90" t="str">
        <v>장착불가</v>
      </c>
      <c r="L90">
        <v>119250</v>
      </c>
      <c r="M90">
        <v>118250</v>
      </c>
      <c r="N90">
        <v>117250</v>
      </c>
      <c r="O90">
        <v>217250</v>
      </c>
      <c r="P90">
        <v>151250</v>
      </c>
      <c r="Q90">
        <v>133250</v>
      </c>
      <c r="R90">
        <v>129250</v>
      </c>
      <c r="S90">
        <v>206250</v>
      </c>
      <c r="T90">
        <v>243250</v>
      </c>
      <c r="U90">
        <v>183250</v>
      </c>
      <c r="V90">
        <v>238250</v>
      </c>
      <c r="W90">
        <v>440000</v>
      </c>
      <c r="X90">
        <v>459200</v>
      </c>
      <c r="Z90" t="str">
        <v>K9 5.0 가솔린</v>
      </c>
      <c r="AA90">
        <v>5038</v>
      </c>
      <c r="AB90" t="str">
        <f>IF(AA90&lt;1000,"경형",IF(AA90&lt;1600,"소형",IF(AA90&lt;2000,"중형",IF(AA90&lt;2500,"대형",IF(AA90&lt;3400,"고급",IF(AA90&gt;=3400,"최고급"))))))</f>
        <v>최고급</v>
      </c>
    </row>
    <row r="91">
      <c r="A91" t="str">
        <v>기아</v>
      </c>
      <c r="B91" t="str">
        <v>K8 2.5 가솔린</v>
      </c>
      <c r="C91" t="str">
        <v>승용</v>
      </c>
      <c r="D91" t="str">
        <v>V</v>
      </c>
      <c r="E91" t="str">
        <v>가솔린</v>
      </c>
      <c r="F91">
        <v>2497</v>
      </c>
      <c r="G91">
        <v>5</v>
      </c>
      <c r="H91">
        <v>0.025</v>
      </c>
      <c r="J91" t="str">
        <v>화성</v>
      </c>
      <c r="K91">
        <v>158000</v>
      </c>
      <c r="L91">
        <v>106270</v>
      </c>
      <c r="M91">
        <v>105270</v>
      </c>
      <c r="N91">
        <v>104270</v>
      </c>
      <c r="O91">
        <v>204270</v>
      </c>
      <c r="P91">
        <v>138270</v>
      </c>
      <c r="Q91">
        <v>120270</v>
      </c>
      <c r="R91">
        <v>116270</v>
      </c>
      <c r="S91">
        <v>193270</v>
      </c>
      <c r="T91">
        <v>230270</v>
      </c>
      <c r="U91">
        <v>219000</v>
      </c>
      <c r="V91">
        <v>225270</v>
      </c>
      <c r="W91">
        <v>440000</v>
      </c>
      <c r="X91">
        <v>347600</v>
      </c>
      <c r="Z91" t="str">
        <v>K8 2.5 가솔린</v>
      </c>
      <c r="AA91">
        <v>2497</v>
      </c>
      <c r="AB91" t="str">
        <f>IF(AA91&lt;1000,"경형",IF(AA91&lt;1600,"소형",IF(AA91&lt;2000,"중형",IF(AA91&lt;2500,"대형",IF(AA91&lt;3400,"고급",IF(AA91&gt;=3400,"최고급"))))))</f>
        <v>대형</v>
      </c>
    </row>
    <row r="92">
      <c r="A92" t="str">
        <v>기아</v>
      </c>
      <c r="B92" t="str">
        <v>K8 3.5 가솔린</v>
      </c>
      <c r="C92" t="str">
        <v>승용</v>
      </c>
      <c r="D92" t="str">
        <v>S+</v>
      </c>
      <c r="E92" t="str">
        <v>가솔린</v>
      </c>
      <c r="F92">
        <v>3470</v>
      </c>
      <c r="G92">
        <v>5</v>
      </c>
      <c r="H92">
        <v>0.025</v>
      </c>
      <c r="J92" t="str">
        <v>화성</v>
      </c>
      <c r="K92">
        <v>158000</v>
      </c>
      <c r="L92">
        <v>106270</v>
      </c>
      <c r="M92">
        <v>105270</v>
      </c>
      <c r="N92">
        <v>104270</v>
      </c>
      <c r="O92">
        <v>204270</v>
      </c>
      <c r="P92">
        <v>138270</v>
      </c>
      <c r="Q92">
        <v>120270</v>
      </c>
      <c r="R92">
        <v>116270</v>
      </c>
      <c r="S92">
        <v>193270</v>
      </c>
      <c r="T92">
        <v>230270</v>
      </c>
      <c r="U92">
        <v>219000</v>
      </c>
      <c r="V92">
        <v>225270</v>
      </c>
      <c r="W92">
        <v>440000</v>
      </c>
      <c r="X92">
        <v>347600</v>
      </c>
      <c r="Z92" t="str">
        <v>K8 3.5 가솔린</v>
      </c>
      <c r="AA92">
        <v>3470</v>
      </c>
      <c r="AB92" t="str">
        <v>대형</v>
      </c>
    </row>
    <row r="93">
      <c r="A93" t="str">
        <v>기아</v>
      </c>
      <c r="B93" t="str">
        <v>K8 3.5 LPG</v>
      </c>
      <c r="C93" t="str">
        <v>승용</v>
      </c>
      <c r="D93" t="str">
        <v>A</v>
      </c>
      <c r="E93" t="str">
        <v>LPG</v>
      </c>
      <c r="F93">
        <v>3470</v>
      </c>
      <c r="G93">
        <v>5</v>
      </c>
      <c r="H93">
        <v>0.025</v>
      </c>
      <c r="I93" t="str">
        <v>조건부</v>
      </c>
      <c r="J93" t="str">
        <v>화성</v>
      </c>
      <c r="K93">
        <v>158000</v>
      </c>
      <c r="L93">
        <v>106270</v>
      </c>
      <c r="M93">
        <v>105270</v>
      </c>
      <c r="N93">
        <v>104270</v>
      </c>
      <c r="O93">
        <v>204270</v>
      </c>
      <c r="P93">
        <v>138270</v>
      </c>
      <c r="Q93">
        <v>120270</v>
      </c>
      <c r="R93">
        <v>116270</v>
      </c>
      <c r="S93">
        <v>193270</v>
      </c>
      <c r="T93">
        <v>230270</v>
      </c>
      <c r="U93">
        <v>219000</v>
      </c>
      <c r="V93">
        <v>225270</v>
      </c>
      <c r="W93">
        <v>440000</v>
      </c>
      <c r="X93">
        <v>347600</v>
      </c>
      <c r="Z93" t="str">
        <v>K8 3.5 LPG</v>
      </c>
      <c r="AA93">
        <v>3470</v>
      </c>
      <c r="AB93" t="str">
        <v>대형</v>
      </c>
    </row>
    <row r="94">
      <c r="A94" t="str">
        <v>기아</v>
      </c>
      <c r="B94" t="str">
        <v>K8 터보 HEV</v>
      </c>
      <c r="C94" t="str">
        <v>승용</v>
      </c>
      <c r="D94" t="str">
        <v>S+</v>
      </c>
      <c r="E94" t="str">
        <v>HEV</v>
      </c>
      <c r="F94">
        <v>1598</v>
      </c>
      <c r="G94">
        <v>3</v>
      </c>
      <c r="H94">
        <v>0.02</v>
      </c>
      <c r="J94" t="str">
        <v>화성</v>
      </c>
      <c r="K94">
        <v>158000</v>
      </c>
      <c r="L94">
        <v>106270</v>
      </c>
      <c r="M94">
        <v>105270</v>
      </c>
      <c r="N94">
        <v>104270</v>
      </c>
      <c r="O94">
        <v>204270</v>
      </c>
      <c r="P94">
        <v>138270</v>
      </c>
      <c r="Q94">
        <v>120270</v>
      </c>
      <c r="R94">
        <v>116270</v>
      </c>
      <c r="S94">
        <v>193270</v>
      </c>
      <c r="T94">
        <v>230270</v>
      </c>
      <c r="U94">
        <v>219000</v>
      </c>
      <c r="V94">
        <v>225270</v>
      </c>
      <c r="W94">
        <v>440000</v>
      </c>
      <c r="X94">
        <v>347600</v>
      </c>
      <c r="Z94" t="str">
        <v>K8 터보 HEV</v>
      </c>
      <c r="AA94">
        <v>1598</v>
      </c>
      <c r="AB94" t="str">
        <v>대형</v>
      </c>
    </row>
    <row r="95">
      <c r="A95" t="str">
        <v>기아</v>
      </c>
      <c r="B95" t="str">
        <v xml:space="preserve">스팅어 2.5 가솔린 </v>
      </c>
      <c r="C95" t="str">
        <v>승용</v>
      </c>
      <c r="D95" t="str">
        <v>E</v>
      </c>
      <c r="E95" t="str">
        <v>가솔린</v>
      </c>
      <c r="F95">
        <v>2497</v>
      </c>
      <c r="G95">
        <v>4</v>
      </c>
      <c r="H95">
        <v>0.025</v>
      </c>
      <c r="J95" t="str">
        <v>소하리</v>
      </c>
      <c r="K95">
        <v>163000</v>
      </c>
      <c r="L95">
        <v>119250</v>
      </c>
      <c r="M95">
        <v>118250</v>
      </c>
      <c r="N95">
        <v>117250</v>
      </c>
      <c r="O95">
        <v>217250</v>
      </c>
      <c r="P95">
        <v>151250</v>
      </c>
      <c r="Q95">
        <v>133250</v>
      </c>
      <c r="R95">
        <v>129250</v>
      </c>
      <c r="S95">
        <v>206250</v>
      </c>
      <c r="T95">
        <v>243250</v>
      </c>
      <c r="U95">
        <v>183250</v>
      </c>
      <c r="V95">
        <v>238250</v>
      </c>
      <c r="W95">
        <v>440000</v>
      </c>
      <c r="X95">
        <v>316400</v>
      </c>
      <c r="Z95" t="str">
        <v xml:space="preserve">스팅어 2.5 가솔린 </v>
      </c>
      <c r="AA95">
        <v>2497</v>
      </c>
      <c r="AB95" t="str">
        <f>IF(AA95&lt;1000,"경형",IF(AA95&lt;1600,"소형",IF(AA95&lt;2000,"중형",IF(AA95&lt;2500,"대형",IF(AA95&lt;3400,"고급",IF(AA95&gt;=3400,"최고급"))))))</f>
        <v>대형</v>
      </c>
    </row>
    <row r="96">
      <c r="A96" t="str">
        <v>기아</v>
      </c>
      <c r="B96" t="str">
        <v xml:space="preserve">스팅어 3.3 가솔린 </v>
      </c>
      <c r="C96" t="str">
        <v>승용</v>
      </c>
      <c r="D96" t="str">
        <v>E</v>
      </c>
      <c r="E96" t="str">
        <v>가솔린</v>
      </c>
      <c r="F96">
        <v>3342</v>
      </c>
      <c r="G96">
        <v>5</v>
      </c>
      <c r="H96">
        <v>0.025</v>
      </c>
      <c r="J96" t="str">
        <v>소하리</v>
      </c>
      <c r="K96">
        <v>163000</v>
      </c>
      <c r="L96">
        <v>119250</v>
      </c>
      <c r="M96">
        <v>118250</v>
      </c>
      <c r="N96">
        <v>117250</v>
      </c>
      <c r="O96">
        <v>217250</v>
      </c>
      <c r="P96">
        <v>151250</v>
      </c>
      <c r="Q96">
        <v>133250</v>
      </c>
      <c r="R96">
        <v>129250</v>
      </c>
      <c r="S96">
        <v>206250</v>
      </c>
      <c r="T96">
        <v>243250</v>
      </c>
      <c r="U96">
        <v>183250</v>
      </c>
      <c r="V96">
        <v>238250</v>
      </c>
      <c r="W96">
        <v>440000</v>
      </c>
      <c r="X96">
        <v>316000</v>
      </c>
      <c r="Z96" t="str">
        <v xml:space="preserve">스팅어 3.3 가솔린 </v>
      </c>
      <c r="AA96">
        <v>3342</v>
      </c>
      <c r="AB96" t="str">
        <v>고급</v>
      </c>
    </row>
    <row r="98">
      <c r="A98" t="str">
        <v>기아</v>
      </c>
      <c r="B98" t="str">
        <v>니로 1.6 HEV</v>
      </c>
      <c r="C98" t="str">
        <v>승용</v>
      </c>
      <c r="D98" t="str">
        <v>V+</v>
      </c>
      <c r="E98" t="str">
        <v>HEV</v>
      </c>
      <c r="F98">
        <v>1580</v>
      </c>
      <c r="G98">
        <v>8</v>
      </c>
      <c r="H98">
        <v>0.025</v>
      </c>
      <c r="J98" t="str">
        <v>화성</v>
      </c>
      <c r="K98">
        <v>207000</v>
      </c>
      <c r="L98">
        <v>106270</v>
      </c>
      <c r="M98">
        <v>105270</v>
      </c>
      <c r="N98">
        <v>104270</v>
      </c>
      <c r="O98">
        <v>204270</v>
      </c>
      <c r="P98">
        <v>138270</v>
      </c>
      <c r="Q98">
        <v>120270</v>
      </c>
      <c r="R98">
        <v>116270</v>
      </c>
      <c r="S98">
        <v>193270</v>
      </c>
      <c r="T98">
        <v>230270</v>
      </c>
      <c r="U98">
        <v>219000</v>
      </c>
      <c r="V98">
        <v>225270</v>
      </c>
      <c r="W98">
        <v>440000</v>
      </c>
      <c r="X98">
        <v>262000</v>
      </c>
      <c r="Z98" t="str">
        <v>니로 1.6 HEV</v>
      </c>
      <c r="AA98">
        <v>1580</v>
      </c>
      <c r="AB98" t="str">
        <v>SUV1</v>
      </c>
    </row>
    <row r="99">
      <c r="A99" t="str">
        <v>기아</v>
      </c>
      <c r="B99" t="str">
        <v>스포티지 1.6 가솔린</v>
      </c>
      <c r="C99" t="str">
        <v>승용</v>
      </c>
      <c r="D99" t="str">
        <v>V</v>
      </c>
      <c r="E99" t="str">
        <v>가솔린</v>
      </c>
      <c r="F99">
        <v>1591</v>
      </c>
      <c r="G99">
        <v>8</v>
      </c>
      <c r="H99">
        <v>0.025</v>
      </c>
      <c r="J99" t="str">
        <v>광주</v>
      </c>
      <c r="K99">
        <v>207000</v>
      </c>
      <c r="L99">
        <v>182390</v>
      </c>
      <c r="M99">
        <v>181390</v>
      </c>
      <c r="N99">
        <v>180390</v>
      </c>
      <c r="O99">
        <v>280390</v>
      </c>
      <c r="P99">
        <v>214390</v>
      </c>
      <c r="Q99">
        <v>196390</v>
      </c>
      <c r="R99">
        <v>192390</v>
      </c>
      <c r="S99">
        <v>269390</v>
      </c>
      <c r="T99">
        <v>275000</v>
      </c>
      <c r="U99">
        <v>246390</v>
      </c>
      <c r="V99">
        <v>275000</v>
      </c>
      <c r="W99">
        <v>440000</v>
      </c>
      <c r="X99">
        <v>315400</v>
      </c>
      <c r="Z99" t="str">
        <v>스포티지 1.6 가솔린</v>
      </c>
      <c r="AA99">
        <v>1591</v>
      </c>
      <c r="AB99" t="str">
        <v>SUV1</v>
      </c>
    </row>
    <row r="100">
      <c r="A100" t="str">
        <v>기아</v>
      </c>
      <c r="B100" t="str">
        <v>스포티지 2.0 디젤</v>
      </c>
      <c r="C100" t="str">
        <v>승용</v>
      </c>
      <c r="D100" t="str">
        <v>V</v>
      </c>
      <c r="E100" t="str">
        <v>디젤</v>
      </c>
      <c r="F100">
        <v>1995</v>
      </c>
      <c r="G100">
        <v>8</v>
      </c>
      <c r="H100">
        <v>0.025</v>
      </c>
      <c r="J100" t="str">
        <v>광주</v>
      </c>
      <c r="K100">
        <v>207000</v>
      </c>
      <c r="L100">
        <v>182390</v>
      </c>
      <c r="M100">
        <v>181390</v>
      </c>
      <c r="N100">
        <v>180390</v>
      </c>
      <c r="O100">
        <v>280390</v>
      </c>
      <c r="P100">
        <v>214390</v>
      </c>
      <c r="Q100">
        <v>196390</v>
      </c>
      <c r="R100">
        <v>192390</v>
      </c>
      <c r="S100">
        <v>269390</v>
      </c>
      <c r="T100">
        <v>275000</v>
      </c>
      <c r="U100">
        <v>246390</v>
      </c>
      <c r="V100">
        <v>275000</v>
      </c>
      <c r="W100">
        <v>440000</v>
      </c>
      <c r="X100">
        <v>315400</v>
      </c>
      <c r="Z100" t="str">
        <v>스포티지 2.0 디젤</v>
      </c>
      <c r="AA100">
        <v>1995</v>
      </c>
      <c r="AB100" t="str">
        <v>SUV1</v>
      </c>
    </row>
    <row r="101">
      <c r="A101" t="str">
        <v>기아</v>
      </c>
      <c r="B101" t="str">
        <v>스포티지 HEV</v>
      </c>
      <c r="C101" t="str">
        <v>승용</v>
      </c>
      <c r="D101" t="str">
        <v>S+</v>
      </c>
      <c r="E101" t="str">
        <v>HEV</v>
      </c>
      <c r="F101">
        <v>1598</v>
      </c>
      <c r="G101">
        <v>8</v>
      </c>
      <c r="H101">
        <v>0.02</v>
      </c>
      <c r="J101" t="str">
        <v>광주</v>
      </c>
      <c r="K101">
        <v>207000</v>
      </c>
      <c r="L101">
        <v>182390</v>
      </c>
      <c r="M101">
        <v>181390</v>
      </c>
      <c r="N101">
        <v>180390</v>
      </c>
      <c r="O101">
        <v>280390</v>
      </c>
      <c r="P101">
        <v>214390</v>
      </c>
      <c r="Q101">
        <v>196390</v>
      </c>
      <c r="R101">
        <v>192390</v>
      </c>
      <c r="S101">
        <v>269390</v>
      </c>
      <c r="T101">
        <v>275000</v>
      </c>
      <c r="U101">
        <v>246390</v>
      </c>
      <c r="V101">
        <v>275000</v>
      </c>
      <c r="W101">
        <v>440000</v>
      </c>
      <c r="X101">
        <v>315400</v>
      </c>
      <c r="Z101" t="str">
        <v>스포티지 HEV</v>
      </c>
      <c r="AA101">
        <v>1598</v>
      </c>
      <c r="AB101" t="str">
        <v>SUV1</v>
      </c>
    </row>
    <row r="102">
      <c r="A102" t="str">
        <v>기아</v>
      </c>
      <c r="B102" t="str">
        <v>스포티지 LPG</v>
      </c>
      <c r="C102" t="str">
        <v>승용</v>
      </c>
      <c r="D102" t="str">
        <v>S+</v>
      </c>
      <c r="E102" t="str">
        <v>LPG</v>
      </c>
      <c r="F102">
        <v>1999</v>
      </c>
      <c r="G102">
        <v>8</v>
      </c>
      <c r="H102">
        <v>0.025</v>
      </c>
      <c r="J102" t="str">
        <v>광주</v>
      </c>
      <c r="K102">
        <v>207000</v>
      </c>
      <c r="L102">
        <v>182390</v>
      </c>
      <c r="M102">
        <v>181390</v>
      </c>
      <c r="N102">
        <v>180390</v>
      </c>
      <c r="O102">
        <v>280390</v>
      </c>
      <c r="P102">
        <v>214390</v>
      </c>
      <c r="Q102">
        <v>196390</v>
      </c>
      <c r="R102">
        <v>192390</v>
      </c>
      <c r="S102">
        <v>269390</v>
      </c>
      <c r="T102">
        <v>275000</v>
      </c>
      <c r="U102">
        <v>246390</v>
      </c>
      <c r="V102">
        <v>275000</v>
      </c>
      <c r="W102">
        <v>440000</v>
      </c>
      <c r="X102">
        <v>315400</v>
      </c>
      <c r="Z102" t="str">
        <v>스포티지 LPG</v>
      </c>
      <c r="AA102">
        <v>1999</v>
      </c>
      <c r="AB102" t="str">
        <v>SUV1</v>
      </c>
    </row>
    <row r="103">
      <c r="A103" t="str">
        <v>기아</v>
      </c>
      <c r="B103" t="str">
        <v>쏘렌토 가솔린(5인승) 신형</v>
      </c>
      <c r="C103" t="str">
        <v>승용</v>
      </c>
      <c r="D103" t="str">
        <v>S+</v>
      </c>
      <c r="E103" t="str">
        <v>가솔린</v>
      </c>
      <c r="F103">
        <v>2497</v>
      </c>
      <c r="G103">
        <v>8</v>
      </c>
      <c r="H103">
        <v>0.025</v>
      </c>
      <c r="J103" t="str">
        <v>화성</v>
      </c>
      <c r="K103">
        <v>152000</v>
      </c>
      <c r="L103">
        <v>106270</v>
      </c>
      <c r="M103">
        <v>105270</v>
      </c>
      <c r="N103">
        <v>104270</v>
      </c>
      <c r="O103">
        <v>204270</v>
      </c>
      <c r="P103">
        <v>138270</v>
      </c>
      <c r="Q103">
        <v>120270</v>
      </c>
      <c r="R103">
        <v>116270</v>
      </c>
      <c r="S103">
        <v>193270</v>
      </c>
      <c r="T103">
        <v>230270</v>
      </c>
      <c r="U103">
        <v>219000</v>
      </c>
      <c r="V103">
        <v>225270</v>
      </c>
      <c r="W103">
        <v>440000</v>
      </c>
      <c r="X103">
        <v>352400</v>
      </c>
      <c r="Z103" t="str">
        <v>쏘렌토 가솔린(5인승) 신형</v>
      </c>
      <c r="AA103">
        <v>2497</v>
      </c>
      <c r="AB103" t="str">
        <v>SUV2</v>
      </c>
    </row>
    <row r="104">
      <c r="A104" t="str">
        <v>기아</v>
      </c>
      <c r="B104" t="str">
        <v>쏘렌토 가솔린(6인승) 신형</v>
      </c>
      <c r="C104" t="str">
        <v>승용</v>
      </c>
      <c r="D104" t="str">
        <v>S+</v>
      </c>
      <c r="E104" t="str">
        <v>가솔린</v>
      </c>
      <c r="F104">
        <v>2497</v>
      </c>
      <c r="G104">
        <v>8</v>
      </c>
      <c r="H104">
        <v>0.025</v>
      </c>
      <c r="J104" t="str">
        <v>화성</v>
      </c>
      <c r="K104">
        <v>152000</v>
      </c>
      <c r="L104">
        <v>106270</v>
      </c>
      <c r="M104">
        <v>105270</v>
      </c>
      <c r="N104">
        <v>104270</v>
      </c>
      <c r="O104">
        <v>204270</v>
      </c>
      <c r="P104">
        <v>138270</v>
      </c>
      <c r="Q104">
        <v>120270</v>
      </c>
      <c r="R104">
        <v>116270</v>
      </c>
      <c r="S104">
        <v>193270</v>
      </c>
      <c r="T104">
        <v>230270</v>
      </c>
      <c r="U104">
        <v>219000</v>
      </c>
      <c r="V104">
        <v>225270</v>
      </c>
      <c r="W104">
        <v>440000</v>
      </c>
      <c r="X104">
        <v>352400</v>
      </c>
      <c r="Z104" t="str">
        <v>쏘렌토 가솔린(6인승) 신형</v>
      </c>
      <c r="AA104">
        <v>2497</v>
      </c>
      <c r="AB104" t="str">
        <v>SUV2</v>
      </c>
    </row>
    <row r="105">
      <c r="A105" t="str">
        <v>기아</v>
      </c>
      <c r="B105" t="str">
        <v>쏘렌토 가솔린(7인승) 신형</v>
      </c>
      <c r="C105" t="str">
        <v>다인승</v>
      </c>
      <c r="D105" t="str">
        <v>S+</v>
      </c>
      <c r="E105" t="str">
        <v>가솔린</v>
      </c>
      <c r="F105">
        <v>2497</v>
      </c>
      <c r="G105">
        <v>8</v>
      </c>
      <c r="H105">
        <v>0.025</v>
      </c>
      <c r="J105" t="str">
        <v>화성</v>
      </c>
      <c r="K105">
        <v>152000</v>
      </c>
      <c r="L105">
        <v>106270</v>
      </c>
      <c r="M105">
        <v>105270</v>
      </c>
      <c r="N105">
        <v>104270</v>
      </c>
      <c r="O105">
        <v>204270</v>
      </c>
      <c r="P105">
        <v>138270</v>
      </c>
      <c r="Q105">
        <v>120270</v>
      </c>
      <c r="R105">
        <v>116270</v>
      </c>
      <c r="S105">
        <v>193270</v>
      </c>
      <c r="T105">
        <v>230270</v>
      </c>
      <c r="U105">
        <v>219000</v>
      </c>
      <c r="V105">
        <v>225270</v>
      </c>
      <c r="W105">
        <v>440000</v>
      </c>
      <c r="X105">
        <v>352400</v>
      </c>
      <c r="Z105" t="str">
        <v>쏘렌토 가솔린(7인승) 신형</v>
      </c>
      <c r="AA105">
        <v>2497</v>
      </c>
      <c r="AB105" t="str">
        <v>SUV2</v>
      </c>
    </row>
    <row r="106">
      <c r="A106" t="str">
        <v>기아</v>
      </c>
      <c r="B106" t="str">
        <v>쏘렌토 2.2 디젤(5인) 신형</v>
      </c>
      <c r="C106" t="str">
        <v>승용</v>
      </c>
      <c r="D106" t="str">
        <v>V+</v>
      </c>
      <c r="E106" t="str">
        <v>디젤</v>
      </c>
      <c r="F106">
        <v>2199</v>
      </c>
      <c r="G106">
        <v>8</v>
      </c>
      <c r="H106">
        <v>0.025</v>
      </c>
      <c r="J106" t="str">
        <v>화성</v>
      </c>
      <c r="K106">
        <v>152000</v>
      </c>
      <c r="L106">
        <v>106270</v>
      </c>
      <c r="M106">
        <v>105270</v>
      </c>
      <c r="N106">
        <v>104270</v>
      </c>
      <c r="O106">
        <v>204270</v>
      </c>
      <c r="P106">
        <v>138270</v>
      </c>
      <c r="Q106">
        <v>120270</v>
      </c>
      <c r="R106">
        <v>116270</v>
      </c>
      <c r="S106">
        <v>193270</v>
      </c>
      <c r="T106">
        <v>230270</v>
      </c>
      <c r="U106">
        <v>219000</v>
      </c>
      <c r="V106">
        <v>225270</v>
      </c>
      <c r="W106">
        <v>440000</v>
      </c>
      <c r="X106">
        <v>352400</v>
      </c>
      <c r="Z106" t="str">
        <v>쏘렌토 2.2 디젤(5인) 신형</v>
      </c>
      <c r="AA106">
        <v>2199</v>
      </c>
      <c r="AB106" t="str">
        <v>SUV2</v>
      </c>
    </row>
    <row r="107">
      <c r="A107" t="str">
        <v>기아</v>
      </c>
      <c r="B107" t="str">
        <v>쏘렌토 2.2 디젤(6인) 신형</v>
      </c>
      <c r="C107" t="str">
        <v>다인승</v>
      </c>
      <c r="D107" t="str">
        <v>V+</v>
      </c>
      <c r="E107" t="str">
        <v>디젤</v>
      </c>
      <c r="F107">
        <v>2199</v>
      </c>
      <c r="G107">
        <v>8</v>
      </c>
      <c r="H107">
        <v>0.025</v>
      </c>
      <c r="J107" t="str">
        <v>화성</v>
      </c>
      <c r="K107">
        <v>152000</v>
      </c>
      <c r="L107">
        <v>106270</v>
      </c>
      <c r="M107">
        <v>105270</v>
      </c>
      <c r="N107">
        <v>104270</v>
      </c>
      <c r="O107">
        <v>204270</v>
      </c>
      <c r="P107">
        <v>138270</v>
      </c>
      <c r="Q107">
        <v>120270</v>
      </c>
      <c r="R107">
        <v>116270</v>
      </c>
      <c r="S107">
        <v>193270</v>
      </c>
      <c r="T107">
        <v>230270</v>
      </c>
      <c r="U107">
        <v>219000</v>
      </c>
      <c r="V107">
        <v>225270</v>
      </c>
      <c r="W107">
        <v>440000</v>
      </c>
      <c r="X107">
        <v>352400</v>
      </c>
      <c r="Z107" t="str">
        <v>쏘렌토 2.2 디젤(6인) 신형</v>
      </c>
      <c r="AA107">
        <v>2199</v>
      </c>
      <c r="AB107" t="str">
        <v>SUV2</v>
      </c>
    </row>
    <row r="108">
      <c r="A108" t="str">
        <v>기아</v>
      </c>
      <c r="B108" t="str">
        <v>쏘렌토 2.2 디젤(7인) 신형</v>
      </c>
      <c r="C108" t="str">
        <v>다인승</v>
      </c>
      <c r="D108" t="str">
        <v>V+</v>
      </c>
      <c r="E108" t="str">
        <v>디젤</v>
      </c>
      <c r="F108">
        <v>2199</v>
      </c>
      <c r="G108">
        <v>8</v>
      </c>
      <c r="H108">
        <v>0.025</v>
      </c>
      <c r="J108" t="str">
        <v>화성</v>
      </c>
      <c r="K108">
        <v>152000</v>
      </c>
      <c r="L108">
        <v>106270</v>
      </c>
      <c r="M108">
        <v>105270</v>
      </c>
      <c r="N108">
        <v>104270</v>
      </c>
      <c r="O108">
        <v>204270</v>
      </c>
      <c r="P108">
        <v>138270</v>
      </c>
      <c r="Q108">
        <v>120270</v>
      </c>
      <c r="R108">
        <v>116270</v>
      </c>
      <c r="S108">
        <v>193270</v>
      </c>
      <c r="T108">
        <v>230270</v>
      </c>
      <c r="U108">
        <v>219000</v>
      </c>
      <c r="V108">
        <v>225270</v>
      </c>
      <c r="W108">
        <v>440000</v>
      </c>
      <c r="X108">
        <v>352400</v>
      </c>
      <c r="Z108" t="str">
        <v>쏘렌토 2.2 디젤(7인) 신형</v>
      </c>
      <c r="AA108">
        <v>2199</v>
      </c>
      <c r="AB108" t="str">
        <v>SUV2</v>
      </c>
    </row>
    <row r="109">
      <c r="A109" t="str">
        <v>기아</v>
      </c>
      <c r="B109" t="str">
        <v>쏘렌토1.6 HEV(5인) 2WD</v>
      </c>
      <c r="C109" t="str">
        <v>승용</v>
      </c>
      <c r="D109" t="str">
        <v>V</v>
      </c>
      <c r="E109" t="str">
        <v>HEV</v>
      </c>
      <c r="F109">
        <v>1598</v>
      </c>
      <c r="G109">
        <v>8</v>
      </c>
      <c r="H109">
        <v>0.02</v>
      </c>
      <c r="J109" t="str">
        <v>화성</v>
      </c>
      <c r="K109">
        <v>152000</v>
      </c>
      <c r="L109">
        <v>106270</v>
      </c>
      <c r="M109">
        <v>105270</v>
      </c>
      <c r="N109">
        <v>104270</v>
      </c>
      <c r="O109">
        <v>204270</v>
      </c>
      <c r="P109">
        <v>138270</v>
      </c>
      <c r="Q109">
        <v>120270</v>
      </c>
      <c r="R109">
        <v>116270</v>
      </c>
      <c r="S109">
        <v>193270</v>
      </c>
      <c r="T109">
        <v>230270</v>
      </c>
      <c r="U109">
        <v>219000</v>
      </c>
      <c r="V109">
        <v>225270</v>
      </c>
      <c r="W109">
        <v>440000</v>
      </c>
      <c r="X109">
        <v>352400</v>
      </c>
      <c r="Z109" t="str">
        <v>쏘렌토1.6 HEV(5인) 2WD</v>
      </c>
      <c r="AA109">
        <v>1598</v>
      </c>
      <c r="AB109" t="str">
        <v>SUV2</v>
      </c>
    </row>
    <row r="110">
      <c r="A110" t="str">
        <v>기아</v>
      </c>
      <c r="B110" t="str">
        <v>쏘렌토1.6 HEV(6인) 2WD</v>
      </c>
      <c r="C110" t="str">
        <v>승용</v>
      </c>
      <c r="D110" t="str">
        <v>V</v>
      </c>
      <c r="E110" t="str">
        <v>HEV</v>
      </c>
      <c r="F110">
        <v>1598</v>
      </c>
      <c r="G110">
        <v>8</v>
      </c>
      <c r="H110">
        <v>0.02</v>
      </c>
      <c r="J110" t="str">
        <v>화성</v>
      </c>
      <c r="K110">
        <v>152000</v>
      </c>
      <c r="L110">
        <v>106270</v>
      </c>
      <c r="M110">
        <v>105270</v>
      </c>
      <c r="N110">
        <v>104270</v>
      </c>
      <c r="O110">
        <v>204270</v>
      </c>
      <c r="P110">
        <v>138270</v>
      </c>
      <c r="Q110">
        <v>120270</v>
      </c>
      <c r="R110">
        <v>116270</v>
      </c>
      <c r="S110">
        <v>193270</v>
      </c>
      <c r="T110">
        <v>230270</v>
      </c>
      <c r="U110">
        <v>219000</v>
      </c>
      <c r="V110">
        <v>225270</v>
      </c>
      <c r="W110">
        <v>440000</v>
      </c>
      <c r="X110">
        <v>352400</v>
      </c>
      <c r="Z110" t="str">
        <v>쏘렌토1.6 HEV(6인) 2WD</v>
      </c>
      <c r="AA110">
        <v>1598</v>
      </c>
      <c r="AB110" t="str">
        <v>SUV2</v>
      </c>
    </row>
    <row r="111">
      <c r="A111" t="str">
        <v>기아</v>
      </c>
      <c r="B111" t="str">
        <v>쏘렌토1.6 HEV(7인) 2WD</v>
      </c>
      <c r="C111" t="str">
        <v>다인승</v>
      </c>
      <c r="D111" t="str">
        <v>V</v>
      </c>
      <c r="E111" t="str">
        <v>HEV</v>
      </c>
      <c r="F111">
        <v>1598</v>
      </c>
      <c r="G111">
        <v>8</v>
      </c>
      <c r="H111">
        <v>0.02</v>
      </c>
      <c r="J111" t="str">
        <v>화성</v>
      </c>
      <c r="K111">
        <v>152000</v>
      </c>
      <c r="L111">
        <v>106270</v>
      </c>
      <c r="M111">
        <v>105270</v>
      </c>
      <c r="N111">
        <v>104270</v>
      </c>
      <c r="O111">
        <v>204270</v>
      </c>
      <c r="P111">
        <v>138270</v>
      </c>
      <c r="Q111">
        <v>120270</v>
      </c>
      <c r="R111">
        <v>116270</v>
      </c>
      <c r="S111">
        <v>193270</v>
      </c>
      <c r="T111">
        <v>230270</v>
      </c>
      <c r="U111">
        <v>219000</v>
      </c>
      <c r="V111">
        <v>225270</v>
      </c>
      <c r="W111">
        <v>440000</v>
      </c>
      <c r="X111">
        <v>352400</v>
      </c>
      <c r="Z111" t="str">
        <v>쏘렌토1.6 HEV(7인) 2WD</v>
      </c>
      <c r="AA111">
        <v>1598</v>
      </c>
      <c r="AB111" t="str">
        <v>SUV2</v>
      </c>
    </row>
    <row r="112">
      <c r="A112" t="str">
        <v>기아</v>
      </c>
      <c r="B112" t="str">
        <v>쏘렌토1.6 HEV(5인) 4WD</v>
      </c>
      <c r="C112" t="str">
        <v>승용</v>
      </c>
      <c r="D112" t="str">
        <v>V</v>
      </c>
      <c r="E112" t="str">
        <v>HEV_</v>
      </c>
      <c r="F112">
        <v>1598</v>
      </c>
      <c r="G112">
        <v>8</v>
      </c>
      <c r="H112">
        <v>0.02</v>
      </c>
      <c r="J112" t="str">
        <v>화성</v>
      </c>
      <c r="K112">
        <v>152000</v>
      </c>
      <c r="L112">
        <v>106270</v>
      </c>
      <c r="M112">
        <v>105270</v>
      </c>
      <c r="N112">
        <v>104270</v>
      </c>
      <c r="O112">
        <v>204270</v>
      </c>
      <c r="P112">
        <v>138270</v>
      </c>
      <c r="Q112">
        <v>120270</v>
      </c>
      <c r="R112">
        <v>116270</v>
      </c>
      <c r="S112">
        <v>193270</v>
      </c>
      <c r="T112">
        <v>230270</v>
      </c>
      <c r="U112">
        <v>219000</v>
      </c>
      <c r="V112">
        <v>225270</v>
      </c>
      <c r="W112">
        <v>440000</v>
      </c>
      <c r="X112">
        <v>352400</v>
      </c>
      <c r="Z112" t="str">
        <v>쏘렌토1.6 HEV(5인) 4WD</v>
      </c>
      <c r="AA112">
        <v>1598</v>
      </c>
      <c r="AB112" t="str">
        <v>SUV2</v>
      </c>
    </row>
    <row r="113">
      <c r="A113" t="str">
        <v>기아</v>
      </c>
      <c r="B113" t="str">
        <v>쏘렌토1.6 HEV(6인) 4WD</v>
      </c>
      <c r="C113" t="str">
        <v>승용</v>
      </c>
      <c r="D113" t="str">
        <v>V</v>
      </c>
      <c r="E113" t="str">
        <v>HEV_</v>
      </c>
      <c r="F113">
        <v>1598</v>
      </c>
      <c r="G113">
        <v>8</v>
      </c>
      <c r="H113">
        <v>0.02</v>
      </c>
      <c r="J113" t="str">
        <v>화성</v>
      </c>
      <c r="K113">
        <v>152000</v>
      </c>
      <c r="L113">
        <v>106270</v>
      </c>
      <c r="M113">
        <v>105270</v>
      </c>
      <c r="N113">
        <v>104270</v>
      </c>
      <c r="O113">
        <v>204270</v>
      </c>
      <c r="P113">
        <v>138270</v>
      </c>
      <c r="Q113">
        <v>120270</v>
      </c>
      <c r="R113">
        <v>116270</v>
      </c>
      <c r="S113">
        <v>193270</v>
      </c>
      <c r="T113">
        <v>230270</v>
      </c>
      <c r="U113">
        <v>219000</v>
      </c>
      <c r="V113">
        <v>225270</v>
      </c>
      <c r="W113">
        <v>440000</v>
      </c>
      <c r="X113">
        <v>352400</v>
      </c>
      <c r="Z113" t="str">
        <v>쏘렌토1.6 HEV(6인) 4WD</v>
      </c>
      <c r="AA113">
        <v>1598</v>
      </c>
      <c r="AB113" t="str">
        <v>SUV2</v>
      </c>
    </row>
    <row r="114">
      <c r="A114" t="str">
        <v>기아</v>
      </c>
      <c r="B114" t="str">
        <v>쏘렌토1.6 HEV(7인) 4WD</v>
      </c>
      <c r="C114" t="str">
        <v>다인승</v>
      </c>
      <c r="D114" t="str">
        <v>V</v>
      </c>
      <c r="E114" t="str">
        <v>HEV_</v>
      </c>
      <c r="F114">
        <v>1598</v>
      </c>
      <c r="G114">
        <v>8</v>
      </c>
      <c r="H114">
        <v>0.02</v>
      </c>
      <c r="J114" t="str">
        <v>화성</v>
      </c>
      <c r="K114">
        <v>152000</v>
      </c>
      <c r="L114">
        <v>106270</v>
      </c>
      <c r="M114">
        <v>105270</v>
      </c>
      <c r="N114">
        <v>104270</v>
      </c>
      <c r="O114">
        <v>204270</v>
      </c>
      <c r="P114">
        <v>138270</v>
      </c>
      <c r="Q114">
        <v>120270</v>
      </c>
      <c r="R114">
        <v>116270</v>
      </c>
      <c r="S114">
        <v>193270</v>
      </c>
      <c r="T114">
        <v>230270</v>
      </c>
      <c r="U114">
        <v>219000</v>
      </c>
      <c r="V114">
        <v>225270</v>
      </c>
      <c r="W114">
        <v>440000</v>
      </c>
      <c r="X114">
        <v>352400</v>
      </c>
      <c r="Z114" t="str">
        <v>쏘렌토1.6 HEV(7인) 4WD</v>
      </c>
      <c r="AA114">
        <v>1598</v>
      </c>
      <c r="AB114" t="str">
        <v>SUV2</v>
      </c>
    </row>
    <row r="115">
      <c r="A115" t="str">
        <v>기아</v>
      </c>
      <c r="B115" t="str">
        <v>모하비 3.0 디젤(5인)</v>
      </c>
      <c r="C115" t="str">
        <v>승용</v>
      </c>
      <c r="D115" t="str">
        <v>S</v>
      </c>
      <c r="E115" t="str">
        <v>디젤</v>
      </c>
      <c r="F115">
        <v>2959</v>
      </c>
      <c r="G115">
        <v>9</v>
      </c>
      <c r="H115">
        <v>0.025</v>
      </c>
      <c r="J115" t="str">
        <v>화성</v>
      </c>
      <c r="K115">
        <v>162000</v>
      </c>
      <c r="L115">
        <v>106270</v>
      </c>
      <c r="M115">
        <v>105270</v>
      </c>
      <c r="N115">
        <v>104270</v>
      </c>
      <c r="O115">
        <v>204270</v>
      </c>
      <c r="P115">
        <v>138270</v>
      </c>
      <c r="Q115">
        <v>120270</v>
      </c>
      <c r="R115">
        <v>116270</v>
      </c>
      <c r="S115">
        <v>193270</v>
      </c>
      <c r="T115">
        <v>230270</v>
      </c>
      <c r="U115">
        <v>219000</v>
      </c>
      <c r="V115">
        <v>225270</v>
      </c>
      <c r="W115">
        <v>440000</v>
      </c>
      <c r="X115">
        <v>560000</v>
      </c>
      <c r="Z115" t="str">
        <v>모하비 3.0 디젤(5인)</v>
      </c>
      <c r="AA115">
        <v>2959</v>
      </c>
      <c r="AB115" t="str">
        <v>SUV3</v>
      </c>
    </row>
    <row r="116">
      <c r="A116" t="str">
        <v>기아</v>
      </c>
      <c r="B116" t="str">
        <v>모하비 3.0 디젤(6인)</v>
      </c>
      <c r="C116" t="str">
        <v>다인승</v>
      </c>
      <c r="D116" t="str">
        <v>S</v>
      </c>
      <c r="E116" t="str">
        <v>디젤</v>
      </c>
      <c r="F116">
        <v>2959</v>
      </c>
      <c r="G116">
        <v>9</v>
      </c>
      <c r="H116">
        <v>0.025</v>
      </c>
      <c r="J116" t="str">
        <v>화성</v>
      </c>
      <c r="K116">
        <v>162000</v>
      </c>
      <c r="L116">
        <v>106270</v>
      </c>
      <c r="M116">
        <v>105270</v>
      </c>
      <c r="N116">
        <v>104270</v>
      </c>
      <c r="O116">
        <v>204270</v>
      </c>
      <c r="P116">
        <v>138270</v>
      </c>
      <c r="Q116">
        <v>120270</v>
      </c>
      <c r="R116">
        <v>116270</v>
      </c>
      <c r="S116">
        <v>193270</v>
      </c>
      <c r="T116">
        <v>230270</v>
      </c>
      <c r="U116">
        <v>219000</v>
      </c>
      <c r="V116">
        <v>225270</v>
      </c>
      <c r="W116">
        <v>440000</v>
      </c>
      <c r="X116">
        <v>560000</v>
      </c>
      <c r="Z116" t="str">
        <v>모하비 3.0 디젤(6인)</v>
      </c>
      <c r="AA116">
        <v>2959</v>
      </c>
      <c r="AB116" t="str">
        <v>SUV3</v>
      </c>
    </row>
    <row r="117">
      <c r="A117" t="str">
        <v>기아</v>
      </c>
      <c r="B117" t="str">
        <v>모하비 3.0 디젤(7인)</v>
      </c>
      <c r="C117" t="str">
        <v>다인승</v>
      </c>
      <c r="D117" t="str">
        <v>S</v>
      </c>
      <c r="E117" t="str">
        <v>디젤</v>
      </c>
      <c r="F117">
        <v>2959</v>
      </c>
      <c r="G117">
        <v>9</v>
      </c>
      <c r="H117">
        <v>0.025</v>
      </c>
      <c r="J117" t="str">
        <v>화성</v>
      </c>
      <c r="K117">
        <v>162000</v>
      </c>
      <c r="L117">
        <v>106270</v>
      </c>
      <c r="M117">
        <v>105270</v>
      </c>
      <c r="N117">
        <v>104270</v>
      </c>
      <c r="O117">
        <v>204270</v>
      </c>
      <c r="P117">
        <v>138270</v>
      </c>
      <c r="Q117">
        <v>120270</v>
      </c>
      <c r="R117">
        <v>116270</v>
      </c>
      <c r="S117">
        <v>193270</v>
      </c>
      <c r="T117">
        <v>230270</v>
      </c>
      <c r="U117">
        <v>219000</v>
      </c>
      <c r="V117">
        <v>225270</v>
      </c>
      <c r="W117">
        <v>440000</v>
      </c>
      <c r="X117">
        <v>560000</v>
      </c>
      <c r="Z117" t="str">
        <v>모하비 3.0 디젤(7인)</v>
      </c>
      <c r="AA117">
        <v>2959</v>
      </c>
      <c r="AB117" t="str">
        <v>SUV3</v>
      </c>
    </row>
    <row r="118">
      <c r="A118" t="str">
        <v>기아</v>
      </c>
      <c r="B118" t="str">
        <v>카니발 2.2 디젤(7인)</v>
      </c>
      <c r="C118" t="str">
        <v>다인승</v>
      </c>
      <c r="D118" t="str">
        <v>S</v>
      </c>
      <c r="E118" t="str">
        <v>디젤</v>
      </c>
      <c r="F118">
        <v>2151</v>
      </c>
      <c r="G118">
        <v>8</v>
      </c>
      <c r="H118">
        <v>0.025</v>
      </c>
      <c r="J118" t="str">
        <v>소하리</v>
      </c>
      <c r="K118" t="str">
        <v>장착불가</v>
      </c>
      <c r="L118">
        <v>119250</v>
      </c>
      <c r="M118">
        <v>118250</v>
      </c>
      <c r="N118">
        <v>117250</v>
      </c>
      <c r="O118">
        <v>217250</v>
      </c>
      <c r="P118">
        <v>151250</v>
      </c>
      <c r="Q118">
        <v>133250</v>
      </c>
      <c r="R118">
        <v>129250</v>
      </c>
      <c r="S118">
        <v>206250</v>
      </c>
      <c r="T118">
        <v>243250</v>
      </c>
      <c r="U118">
        <v>183250</v>
      </c>
      <c r="V118">
        <v>238250</v>
      </c>
      <c r="W118">
        <v>440000</v>
      </c>
      <c r="X118">
        <v>352400</v>
      </c>
      <c r="Z118" t="str">
        <v>카니발 2.2 디젤(7인)</v>
      </c>
      <c r="AA118">
        <v>2151</v>
      </c>
      <c r="AB118" t="str">
        <v>SUV2</v>
      </c>
    </row>
    <row r="119">
      <c r="A119" t="str">
        <v>기아</v>
      </c>
      <c r="B119" t="str">
        <v>카니발 2.2 디젤(9인)</v>
      </c>
      <c r="C119" t="str">
        <v>다인승</v>
      </c>
      <c r="D119" t="str">
        <v>V+</v>
      </c>
      <c r="E119" t="str">
        <v>디젤</v>
      </c>
      <c r="F119">
        <v>2151</v>
      </c>
      <c r="G119">
        <v>8</v>
      </c>
      <c r="H119">
        <v>0.025</v>
      </c>
      <c r="I119" t="str">
        <v>완전</v>
      </c>
      <c r="J119" t="str">
        <v>소하리</v>
      </c>
      <c r="K119" t="str">
        <v>장착불가</v>
      </c>
      <c r="L119">
        <v>119250</v>
      </c>
      <c r="M119">
        <v>118250</v>
      </c>
      <c r="N119">
        <v>117250</v>
      </c>
      <c r="O119">
        <v>217250</v>
      </c>
      <c r="P119">
        <v>151250</v>
      </c>
      <c r="Q119">
        <v>133250</v>
      </c>
      <c r="R119">
        <v>129250</v>
      </c>
      <c r="S119">
        <v>206250</v>
      </c>
      <c r="T119">
        <v>243250</v>
      </c>
      <c r="U119">
        <v>183250</v>
      </c>
      <c r="V119">
        <v>238250</v>
      </c>
      <c r="W119">
        <v>440000</v>
      </c>
      <c r="X119">
        <v>352400</v>
      </c>
      <c r="Z119" t="str">
        <v>카니발 2.2 디젤(9인)</v>
      </c>
      <c r="AA119">
        <v>2151</v>
      </c>
      <c r="AB119" t="str">
        <v>SUV2</v>
      </c>
    </row>
    <row r="120">
      <c r="A120" t="str">
        <v>기아</v>
      </c>
      <c r="B120" t="str">
        <v>카니발 2.2 디젤(11인)</v>
      </c>
      <c r="C120" t="str">
        <v>승합</v>
      </c>
      <c r="D120" t="str">
        <v>S</v>
      </c>
      <c r="E120" t="str">
        <v>디젤</v>
      </c>
      <c r="F120">
        <v>2151</v>
      </c>
      <c r="G120">
        <v>10</v>
      </c>
      <c r="H120">
        <v>0.025</v>
      </c>
      <c r="I120" t="str">
        <v>완전</v>
      </c>
      <c r="J120" t="str">
        <v>소하리</v>
      </c>
      <c r="K120" t="str">
        <v>장착불가</v>
      </c>
      <c r="L120">
        <v>119250</v>
      </c>
      <c r="M120">
        <v>118250</v>
      </c>
      <c r="N120">
        <v>117250</v>
      </c>
      <c r="O120">
        <v>217250</v>
      </c>
      <c r="P120">
        <v>151250</v>
      </c>
      <c r="Q120">
        <v>133250</v>
      </c>
      <c r="R120">
        <v>129250</v>
      </c>
      <c r="S120">
        <v>206250</v>
      </c>
      <c r="T120">
        <v>243250</v>
      </c>
      <c r="U120">
        <v>183250</v>
      </c>
      <c r="V120">
        <v>238250</v>
      </c>
      <c r="W120">
        <v>440000</v>
      </c>
      <c r="X120">
        <v>352400</v>
      </c>
      <c r="Z120" t="str">
        <v>카니발 2.2 디젤(11인)</v>
      </c>
      <c r="AA120">
        <v>2151</v>
      </c>
      <c r="AB120" t="str">
        <v>승합</v>
      </c>
    </row>
    <row r="121">
      <c r="A121" t="str">
        <v>기아</v>
      </c>
      <c r="B121" t="str">
        <v>카니발 하이LIM 2.2 디젤(7인)</v>
      </c>
      <c r="C121" t="str">
        <v>다인승</v>
      </c>
      <c r="D121" t="str">
        <v>S+</v>
      </c>
      <c r="E121" t="str">
        <v>디젤</v>
      </c>
      <c r="F121">
        <v>2199</v>
      </c>
      <c r="G121">
        <v>8</v>
      </c>
      <c r="H121">
        <v>0.02</v>
      </c>
      <c r="J121" t="str">
        <v>덕평</v>
      </c>
      <c r="K121" t="str">
        <v>장착불가</v>
      </c>
      <c r="L121">
        <v>119250</v>
      </c>
      <c r="M121">
        <v>118250</v>
      </c>
      <c r="N121">
        <v>117250</v>
      </c>
      <c r="O121">
        <v>217250</v>
      </c>
      <c r="P121">
        <v>151250</v>
      </c>
      <c r="Q121">
        <v>133250</v>
      </c>
      <c r="R121">
        <v>129250</v>
      </c>
      <c r="S121">
        <v>206250</v>
      </c>
      <c r="T121">
        <v>243250</v>
      </c>
      <c r="U121">
        <v>183250</v>
      </c>
      <c r="V121">
        <v>238250</v>
      </c>
      <c r="W121">
        <v>440000</v>
      </c>
      <c r="X121">
        <v>352400</v>
      </c>
      <c r="Z121" t="str">
        <v>카니발 하이LIM 2.2 디젤(7인)</v>
      </c>
      <c r="AA121">
        <v>2199</v>
      </c>
      <c r="AB121" t="str">
        <v>SUV2</v>
      </c>
    </row>
    <row r="122">
      <c r="A122" t="str">
        <v>기아</v>
      </c>
      <c r="B122" t="str">
        <v>카니발 하이LIM 2.2 디젤(9인)</v>
      </c>
      <c r="C122" t="str">
        <v>다인승</v>
      </c>
      <c r="D122" t="str">
        <v>V</v>
      </c>
      <c r="E122" t="str">
        <v>디젤</v>
      </c>
      <c r="F122">
        <v>2199</v>
      </c>
      <c r="G122">
        <v>8</v>
      </c>
      <c r="H122">
        <v>0.02</v>
      </c>
      <c r="I122" t="str">
        <v>완전</v>
      </c>
      <c r="J122" t="str">
        <v>덕평</v>
      </c>
      <c r="K122" t="str">
        <v>장착불가</v>
      </c>
      <c r="L122">
        <v>119250</v>
      </c>
      <c r="M122">
        <v>118250</v>
      </c>
      <c r="N122">
        <v>117250</v>
      </c>
      <c r="O122">
        <v>217250</v>
      </c>
      <c r="P122">
        <v>151250</v>
      </c>
      <c r="Q122">
        <v>133250</v>
      </c>
      <c r="R122">
        <v>129250</v>
      </c>
      <c r="S122">
        <v>206250</v>
      </c>
      <c r="T122">
        <v>243250</v>
      </c>
      <c r="U122">
        <v>183250</v>
      </c>
      <c r="V122">
        <v>238250</v>
      </c>
      <c r="W122">
        <v>440000</v>
      </c>
      <c r="X122">
        <v>352400</v>
      </c>
      <c r="Z122" t="str">
        <v>카니발 하이LIM 2.2 디젤(9인)</v>
      </c>
      <c r="AA122">
        <v>2199</v>
      </c>
      <c r="AB122" t="str">
        <v>SUV2</v>
      </c>
    </row>
    <row r="123">
      <c r="A123" t="str">
        <v>기아</v>
      </c>
      <c r="B123" t="str">
        <v>카니발 하이LIM 3.5 가솔린(4인)</v>
      </c>
      <c r="C123" t="str">
        <v>승용</v>
      </c>
      <c r="D123" t="str">
        <v>S+</v>
      </c>
      <c r="E123" t="str">
        <v>가솔린</v>
      </c>
      <c r="F123">
        <v>3470</v>
      </c>
      <c r="G123">
        <v>9</v>
      </c>
      <c r="H123">
        <v>0.02</v>
      </c>
      <c r="J123" t="str">
        <v>덕평</v>
      </c>
      <c r="K123" t="str">
        <v>장착불가</v>
      </c>
      <c r="L123">
        <v>119250</v>
      </c>
      <c r="M123">
        <v>118250</v>
      </c>
      <c r="N123">
        <v>117250</v>
      </c>
      <c r="O123">
        <v>217250</v>
      </c>
      <c r="P123">
        <v>151250</v>
      </c>
      <c r="Q123">
        <v>133250</v>
      </c>
      <c r="R123">
        <v>129250</v>
      </c>
      <c r="S123">
        <v>206250</v>
      </c>
      <c r="T123">
        <v>243250</v>
      </c>
      <c r="U123">
        <v>183250</v>
      </c>
      <c r="V123">
        <v>238250</v>
      </c>
      <c r="W123">
        <v>440000</v>
      </c>
      <c r="X123">
        <v>352400</v>
      </c>
      <c r="Z123" t="str">
        <v>카니발 하이LIM 3.5 가솔린(4인)</v>
      </c>
      <c r="AA123">
        <v>3470</v>
      </c>
      <c r="AB123" t="str">
        <v>SUV3</v>
      </c>
    </row>
    <row r="124">
      <c r="A124" t="str">
        <v>기아</v>
      </c>
      <c r="B124" t="str">
        <v>카니발 하이LIM 3.5 가솔린(7인)</v>
      </c>
      <c r="C124" t="str">
        <v>다인승</v>
      </c>
      <c r="D124" t="str">
        <v>S+</v>
      </c>
      <c r="E124" t="str">
        <v>가솔린</v>
      </c>
      <c r="F124">
        <v>3470</v>
      </c>
      <c r="G124">
        <v>9</v>
      </c>
      <c r="H124">
        <v>0.02</v>
      </c>
      <c r="J124" t="str">
        <v>덕평</v>
      </c>
      <c r="K124" t="str">
        <v>장착불가</v>
      </c>
      <c r="L124">
        <v>119250</v>
      </c>
      <c r="M124">
        <v>118250</v>
      </c>
      <c r="N124">
        <v>117250</v>
      </c>
      <c r="O124">
        <v>217250</v>
      </c>
      <c r="P124">
        <v>151250</v>
      </c>
      <c r="Q124">
        <v>133250</v>
      </c>
      <c r="R124">
        <v>129250</v>
      </c>
      <c r="S124">
        <v>206250</v>
      </c>
      <c r="T124">
        <v>243250</v>
      </c>
      <c r="U124">
        <v>183250</v>
      </c>
      <c r="V124">
        <v>238250</v>
      </c>
      <c r="W124">
        <v>440000</v>
      </c>
      <c r="X124">
        <v>352400</v>
      </c>
      <c r="Z124" t="str">
        <v>카니발 하이LIM 3.5 가솔린(7인)</v>
      </c>
      <c r="AA124">
        <v>3470</v>
      </c>
      <c r="AB124" t="str">
        <v>SUV3</v>
      </c>
    </row>
    <row r="125">
      <c r="A125" t="str">
        <v>기아</v>
      </c>
      <c r="B125" t="str">
        <v>카니발 하이LIM 3.5 가솔린(9인)</v>
      </c>
      <c r="C125" t="str">
        <v>다인승</v>
      </c>
      <c r="D125" t="str">
        <v>S+</v>
      </c>
      <c r="E125" t="str">
        <v>가솔린</v>
      </c>
      <c r="F125">
        <v>3470</v>
      </c>
      <c r="G125">
        <v>9</v>
      </c>
      <c r="H125">
        <v>0.02</v>
      </c>
      <c r="I125" t="str">
        <v>완전</v>
      </c>
      <c r="J125" t="str">
        <v>덕평</v>
      </c>
      <c r="K125" t="str">
        <v>장착불가</v>
      </c>
      <c r="L125">
        <v>119250</v>
      </c>
      <c r="M125">
        <v>118250</v>
      </c>
      <c r="N125">
        <v>117250</v>
      </c>
      <c r="O125">
        <v>217250</v>
      </c>
      <c r="P125">
        <v>151250</v>
      </c>
      <c r="Q125">
        <v>133250</v>
      </c>
      <c r="R125">
        <v>129250</v>
      </c>
      <c r="S125">
        <v>206250</v>
      </c>
      <c r="T125">
        <v>243250</v>
      </c>
      <c r="U125">
        <v>183250</v>
      </c>
      <c r="V125">
        <v>238250</v>
      </c>
      <c r="W125">
        <v>440000</v>
      </c>
      <c r="X125">
        <v>352400</v>
      </c>
      <c r="Z125" t="str">
        <v>카니발 하이LIM 3.5 가솔린(9인)</v>
      </c>
      <c r="AA125">
        <v>3470</v>
      </c>
      <c r="AB125" t="str">
        <v>SUV3</v>
      </c>
    </row>
    <row r="126">
      <c r="A126" t="str">
        <v>기아</v>
      </c>
      <c r="B126" t="str">
        <v>카니발 3.5 가솔린(7인)</v>
      </c>
      <c r="C126" t="str">
        <v>다인승</v>
      </c>
      <c r="D126" t="str">
        <v>S</v>
      </c>
      <c r="E126" t="str">
        <v>가솔린</v>
      </c>
      <c r="F126">
        <v>3470</v>
      </c>
      <c r="G126">
        <v>9</v>
      </c>
      <c r="H126">
        <v>0.025</v>
      </c>
      <c r="J126" t="str">
        <v>소하리</v>
      </c>
      <c r="K126" t="str">
        <v>장착불가</v>
      </c>
      <c r="L126">
        <v>119250</v>
      </c>
      <c r="M126">
        <v>118250</v>
      </c>
      <c r="N126">
        <v>117250</v>
      </c>
      <c r="O126">
        <v>217250</v>
      </c>
      <c r="P126">
        <v>151250</v>
      </c>
      <c r="Q126">
        <v>133250</v>
      </c>
      <c r="R126">
        <v>129250</v>
      </c>
      <c r="S126">
        <v>206250</v>
      </c>
      <c r="T126">
        <v>243250</v>
      </c>
      <c r="U126">
        <v>183250</v>
      </c>
      <c r="V126">
        <v>238250</v>
      </c>
      <c r="W126">
        <v>440000</v>
      </c>
      <c r="X126">
        <v>352400</v>
      </c>
      <c r="Z126" t="str">
        <v>카니발 3.5 가솔린(7인)</v>
      </c>
      <c r="AA126">
        <v>3470</v>
      </c>
      <c r="AB126" t="str">
        <v>SUV3</v>
      </c>
    </row>
    <row r="127">
      <c r="A127" t="str">
        <v>기아</v>
      </c>
      <c r="B127" t="str">
        <v>카니발 3.5 가솔린(9인)</v>
      </c>
      <c r="C127" t="str">
        <v>다인승</v>
      </c>
      <c r="D127" t="str">
        <v>S</v>
      </c>
      <c r="E127" t="str">
        <v>가솔린</v>
      </c>
      <c r="F127">
        <v>3470</v>
      </c>
      <c r="G127">
        <v>9</v>
      </c>
      <c r="H127">
        <v>0.025</v>
      </c>
      <c r="I127" t="str">
        <v>완전</v>
      </c>
      <c r="J127" t="str">
        <v>소하리</v>
      </c>
      <c r="K127" t="str">
        <v>장착불가</v>
      </c>
      <c r="L127">
        <v>119250</v>
      </c>
      <c r="M127">
        <v>118250</v>
      </c>
      <c r="N127">
        <v>117250</v>
      </c>
      <c r="O127">
        <v>217250</v>
      </c>
      <c r="P127">
        <v>151250</v>
      </c>
      <c r="Q127">
        <v>133250</v>
      </c>
      <c r="R127">
        <v>129250</v>
      </c>
      <c r="S127">
        <v>206250</v>
      </c>
      <c r="T127">
        <v>243250</v>
      </c>
      <c r="U127">
        <v>183250</v>
      </c>
      <c r="V127">
        <v>238250</v>
      </c>
      <c r="W127">
        <v>440000</v>
      </c>
      <c r="X127">
        <v>352400</v>
      </c>
      <c r="Z127" t="str">
        <v>카니발 3.5 가솔린(9인)</v>
      </c>
      <c r="AA127">
        <v>3470</v>
      </c>
      <c r="AB127" t="str">
        <v>SUV3</v>
      </c>
    </row>
    <row r="128">
      <c r="A128" t="str">
        <v>기아</v>
      </c>
      <c r="B128" t="str">
        <v>카니발 3.5 가솔린(11인)</v>
      </c>
      <c r="C128" t="str">
        <v>다인승</v>
      </c>
      <c r="D128" t="str">
        <v>A</v>
      </c>
      <c r="E128" t="str">
        <v>디젤</v>
      </c>
      <c r="F128">
        <v>3470</v>
      </c>
      <c r="G128">
        <v>10</v>
      </c>
      <c r="H128">
        <v>0.025</v>
      </c>
      <c r="I128" t="str">
        <v>완전</v>
      </c>
      <c r="J128" t="str">
        <v>소하리</v>
      </c>
      <c r="K128" t="str">
        <v>장착불가</v>
      </c>
      <c r="L128">
        <v>119250</v>
      </c>
      <c r="M128">
        <v>118250</v>
      </c>
      <c r="N128">
        <v>117250</v>
      </c>
      <c r="O128">
        <v>217250</v>
      </c>
      <c r="P128">
        <v>151250</v>
      </c>
      <c r="Q128">
        <v>133250</v>
      </c>
      <c r="R128">
        <v>129250</v>
      </c>
      <c r="S128">
        <v>206250</v>
      </c>
      <c r="T128">
        <v>243250</v>
      </c>
      <c r="U128">
        <v>183250</v>
      </c>
      <c r="V128">
        <v>238250</v>
      </c>
      <c r="W128">
        <v>440000</v>
      </c>
      <c r="X128">
        <v>352400</v>
      </c>
      <c r="Z128" t="str">
        <v>카니발 3.5 가솔린(11인)</v>
      </c>
      <c r="AA128">
        <v>3470</v>
      </c>
      <c r="AB128" t="str">
        <v>승합</v>
      </c>
    </row>
    <row r="131">
      <c r="A131" t="str">
        <v>르노</v>
      </c>
      <c r="B131" t="str">
        <v>SM6 TCE 260</v>
      </c>
      <c r="C131" t="str">
        <v>승용</v>
      </c>
      <c r="D131" t="str">
        <v>C</v>
      </c>
      <c r="E131" t="str">
        <v>가솔린</v>
      </c>
      <c r="F131">
        <v>1332</v>
      </c>
      <c r="G131">
        <v>4</v>
      </c>
      <c r="H131">
        <v>0.05</v>
      </c>
      <c r="J131" t="str">
        <v>부산</v>
      </c>
      <c r="K131" t="str">
        <v>장착불가</v>
      </c>
      <c r="L131">
        <v>210000</v>
      </c>
      <c r="M131">
        <v>210000</v>
      </c>
      <c r="N131">
        <v>210000</v>
      </c>
      <c r="O131">
        <v>275000</v>
      </c>
      <c r="P131">
        <v>250000</v>
      </c>
      <c r="Q131">
        <v>250000</v>
      </c>
      <c r="R131">
        <v>250000</v>
      </c>
      <c r="S131">
        <v>250000</v>
      </c>
      <c r="T131">
        <v>275000</v>
      </c>
      <c r="U131">
        <v>250000</v>
      </c>
      <c r="V131">
        <v>275000</v>
      </c>
      <c r="W131">
        <v>440000</v>
      </c>
      <c r="X131">
        <v>395800</v>
      </c>
      <c r="Z131" t="str">
        <v>SM6 TCE 260</v>
      </c>
      <c r="AA131">
        <v>1332</v>
      </c>
      <c r="AB131" t="str">
        <v>중형</v>
      </c>
    </row>
    <row r="132">
      <c r="A132" t="str">
        <v>르노</v>
      </c>
      <c r="B132" t="str">
        <v>SM6 TCE 300</v>
      </c>
      <c r="C132" t="str">
        <v>승용</v>
      </c>
      <c r="D132" t="str">
        <v>C</v>
      </c>
      <c r="E132" t="str">
        <v>가솔린</v>
      </c>
      <c r="F132">
        <v>1798</v>
      </c>
      <c r="G132">
        <v>4</v>
      </c>
      <c r="H132">
        <v>0.05</v>
      </c>
      <c r="J132" t="str">
        <v>부산</v>
      </c>
      <c r="K132" t="str">
        <v>장착불가</v>
      </c>
      <c r="L132">
        <v>210000</v>
      </c>
      <c r="M132">
        <v>210000</v>
      </c>
      <c r="N132">
        <v>210000</v>
      </c>
      <c r="O132">
        <v>275000</v>
      </c>
      <c r="P132">
        <v>250000</v>
      </c>
      <c r="Q132">
        <v>250000</v>
      </c>
      <c r="R132">
        <v>250000</v>
      </c>
      <c r="S132">
        <v>250000</v>
      </c>
      <c r="T132">
        <v>275000</v>
      </c>
      <c r="U132">
        <v>250000</v>
      </c>
      <c r="V132">
        <v>275000</v>
      </c>
      <c r="W132">
        <v>440000</v>
      </c>
      <c r="X132">
        <v>395800</v>
      </c>
      <c r="Z132" t="str">
        <v>SM6 TCE 300</v>
      </c>
      <c r="AA132">
        <v>1798</v>
      </c>
      <c r="AB132" t="str">
        <f>IF(AA132&lt;1000,"경형",IF(AA132&lt;1600,"소형",IF(AA132&lt;2000,"중형",IF(AA132&lt;2500,"대형",IF(AA132&lt;3400,"고급",IF(AA132&gt;=3400,"최고급"))))))</f>
        <v>중형</v>
      </c>
    </row>
    <row r="133">
      <c r="A133" t="str">
        <v>르노</v>
      </c>
      <c r="B133" t="str">
        <v>SM6 2.0 Lpe</v>
      </c>
      <c r="C133" t="str">
        <v>승용</v>
      </c>
      <c r="D133" t="str">
        <v>C</v>
      </c>
      <c r="E133" t="str">
        <v>LPG</v>
      </c>
      <c r="F133">
        <v>1998</v>
      </c>
      <c r="G133">
        <v>4</v>
      </c>
      <c r="H133">
        <v>0.05</v>
      </c>
      <c r="J133" t="str">
        <v>부산</v>
      </c>
      <c r="K133" t="str">
        <v>장착불가</v>
      </c>
      <c r="L133">
        <v>210000</v>
      </c>
      <c r="M133">
        <v>210000</v>
      </c>
      <c r="N133">
        <v>210000</v>
      </c>
      <c r="O133">
        <v>275000</v>
      </c>
      <c r="P133">
        <v>250000</v>
      </c>
      <c r="Q133">
        <v>250000</v>
      </c>
      <c r="R133">
        <v>250000</v>
      </c>
      <c r="S133">
        <v>250000</v>
      </c>
      <c r="T133">
        <v>275000</v>
      </c>
      <c r="U133">
        <v>250000</v>
      </c>
      <c r="V133">
        <v>275000</v>
      </c>
      <c r="W133">
        <v>440000</v>
      </c>
      <c r="X133">
        <v>347600</v>
      </c>
      <c r="Z133" t="str">
        <v>SM6 2.0 Lpe</v>
      </c>
      <c r="AA133">
        <v>1998</v>
      </c>
      <c r="AB133" t="str">
        <f>IF(AA133&lt;1000,"경형",IF(AA133&lt;1600,"소형",IF(AA133&lt;2000,"중형",IF(AA133&lt;2500,"대형",IF(AA133&lt;3400,"고급",IF(AA133&gt;=3400,"최고급"))))))</f>
        <v>중형</v>
      </c>
    </row>
    <row r="134">
      <c r="A134" t="str">
        <v>르노</v>
      </c>
      <c r="B134" t="str">
        <v>QM6 2.0 Gde</v>
      </c>
      <c r="C134" t="str">
        <v>승용</v>
      </c>
      <c r="D134" t="str">
        <v>A</v>
      </c>
      <c r="E134" t="str">
        <v>가솔린</v>
      </c>
      <c r="F134">
        <v>1997</v>
      </c>
      <c r="G134">
        <v>8</v>
      </c>
      <c r="H134">
        <v>0.05</v>
      </c>
      <c r="J134" t="str">
        <v>부산</v>
      </c>
      <c r="K134" t="str">
        <v>장착불가</v>
      </c>
      <c r="L134">
        <v>210000</v>
      </c>
      <c r="M134">
        <v>210000</v>
      </c>
      <c r="N134">
        <v>210000</v>
      </c>
      <c r="O134">
        <v>275000</v>
      </c>
      <c r="P134">
        <v>250000</v>
      </c>
      <c r="Q134">
        <v>250000</v>
      </c>
      <c r="R134">
        <v>250000</v>
      </c>
      <c r="S134">
        <v>250000</v>
      </c>
      <c r="T134">
        <v>275000</v>
      </c>
      <c r="U134">
        <v>250000</v>
      </c>
      <c r="V134">
        <v>275000</v>
      </c>
      <c r="W134">
        <v>440000</v>
      </c>
      <c r="X134">
        <v>340000</v>
      </c>
      <c r="Z134" t="str">
        <v>QM6 2.0 Gde</v>
      </c>
      <c r="AA134">
        <v>1997</v>
      </c>
      <c r="AB134" t="str">
        <v>SUV2</v>
      </c>
    </row>
    <row r="135">
      <c r="A135" t="str">
        <v>르노</v>
      </c>
      <c r="B135" t="str">
        <v xml:space="preserve">QM6 2.0 LPe </v>
      </c>
      <c r="C135" t="str">
        <v>승용</v>
      </c>
      <c r="D135" t="str">
        <v>A</v>
      </c>
      <c r="E135" t="str">
        <v>LPG</v>
      </c>
      <c r="F135">
        <v>1998</v>
      </c>
      <c r="G135">
        <v>8</v>
      </c>
      <c r="H135">
        <v>0.05</v>
      </c>
      <c r="J135" t="str">
        <v>부산</v>
      </c>
      <c r="K135" t="str">
        <v>장착불가</v>
      </c>
      <c r="L135">
        <v>210000</v>
      </c>
      <c r="M135">
        <v>210000</v>
      </c>
      <c r="N135">
        <v>210000</v>
      </c>
      <c r="O135">
        <v>275000</v>
      </c>
      <c r="P135">
        <v>250000</v>
      </c>
      <c r="Q135">
        <v>250000</v>
      </c>
      <c r="R135">
        <v>250000</v>
      </c>
      <c r="S135">
        <v>250000</v>
      </c>
      <c r="T135">
        <v>275000</v>
      </c>
      <c r="U135">
        <v>250000</v>
      </c>
      <c r="V135">
        <v>275000</v>
      </c>
      <c r="W135">
        <v>440000</v>
      </c>
      <c r="X135">
        <v>340000</v>
      </c>
      <c r="Z135" t="str">
        <v xml:space="preserve">QM6 2.0 LPe </v>
      </c>
      <c r="AA135">
        <v>1998</v>
      </c>
      <c r="AB135" t="str">
        <v>SUV2</v>
      </c>
    </row>
    <row r="136">
      <c r="A136" t="str">
        <v>르노</v>
      </c>
      <c r="B136" t="str">
        <v>QM6 2.0 dCi</v>
      </c>
      <c r="C136" t="str">
        <v>승용</v>
      </c>
      <c r="D136" t="str">
        <v>A</v>
      </c>
      <c r="E136" t="str">
        <v>디젤</v>
      </c>
      <c r="F136">
        <v>1997</v>
      </c>
      <c r="G136">
        <v>8</v>
      </c>
      <c r="H136">
        <v>0.05</v>
      </c>
      <c r="J136" t="str">
        <v>부산</v>
      </c>
      <c r="K136" t="str">
        <v>장착불가</v>
      </c>
      <c r="L136">
        <v>210000</v>
      </c>
      <c r="M136">
        <v>210000</v>
      </c>
      <c r="N136">
        <v>210000</v>
      </c>
      <c r="O136">
        <v>275000</v>
      </c>
      <c r="P136">
        <v>250000</v>
      </c>
      <c r="Q136">
        <v>250000</v>
      </c>
      <c r="R136">
        <v>250000</v>
      </c>
      <c r="S136">
        <v>250000</v>
      </c>
      <c r="T136">
        <v>275000</v>
      </c>
      <c r="U136">
        <v>250000</v>
      </c>
      <c r="V136">
        <v>275000</v>
      </c>
      <c r="W136">
        <v>440000</v>
      </c>
      <c r="X136">
        <v>340000</v>
      </c>
      <c r="Z136" t="str">
        <v>QM6 2.0 dCi</v>
      </c>
      <c r="AA136">
        <v>1997</v>
      </c>
      <c r="AB136" t="str">
        <v>SUV2</v>
      </c>
    </row>
    <row r="137">
      <c r="A137" t="str">
        <v>르노</v>
      </c>
      <c r="B137" t="str">
        <v>XM3 Tce 260</v>
      </c>
      <c r="C137" t="str">
        <v>승용</v>
      </c>
      <c r="D137" t="str">
        <v>S</v>
      </c>
      <c r="E137" t="str">
        <v>가솔린</v>
      </c>
      <c r="F137">
        <v>1332</v>
      </c>
      <c r="G137">
        <v>8</v>
      </c>
      <c r="H137">
        <v>0.03</v>
      </c>
      <c r="J137" t="str">
        <v>부산</v>
      </c>
      <c r="K137" t="str">
        <v>장착불가</v>
      </c>
      <c r="L137">
        <v>210000</v>
      </c>
      <c r="M137">
        <v>210000</v>
      </c>
      <c r="N137">
        <v>210000</v>
      </c>
      <c r="O137">
        <v>275000</v>
      </c>
      <c r="P137">
        <v>250000</v>
      </c>
      <c r="Q137">
        <v>250000</v>
      </c>
      <c r="R137">
        <v>250000</v>
      </c>
      <c r="S137">
        <v>250000</v>
      </c>
      <c r="T137">
        <v>275000</v>
      </c>
      <c r="U137">
        <v>250000</v>
      </c>
      <c r="V137">
        <v>275000</v>
      </c>
      <c r="W137">
        <v>440000</v>
      </c>
      <c r="X137">
        <v>280000</v>
      </c>
      <c r="Z137" t="str">
        <v>XM3 Tce 260</v>
      </c>
      <c r="AA137">
        <v>1332</v>
      </c>
      <c r="AB137" t="str">
        <v>SUV1</v>
      </c>
    </row>
    <row r="138">
      <c r="A138" t="str">
        <v>르노</v>
      </c>
      <c r="B138" t="str">
        <v>XM3 1.6</v>
      </c>
      <c r="C138" t="str">
        <v>승용</v>
      </c>
      <c r="D138" t="str">
        <v>S</v>
      </c>
      <c r="E138" t="str">
        <v>가솔린</v>
      </c>
      <c r="F138">
        <v>1598</v>
      </c>
      <c r="G138">
        <v>8</v>
      </c>
      <c r="H138">
        <v>0.03</v>
      </c>
      <c r="J138" t="str">
        <v>부산</v>
      </c>
      <c r="K138" t="str">
        <v>장착불가</v>
      </c>
      <c r="L138">
        <v>210000</v>
      </c>
      <c r="M138">
        <v>210000</v>
      </c>
      <c r="N138">
        <v>210000</v>
      </c>
      <c r="O138">
        <v>275000</v>
      </c>
      <c r="P138">
        <v>250000</v>
      </c>
      <c r="Q138">
        <v>250000</v>
      </c>
      <c r="R138">
        <v>250000</v>
      </c>
      <c r="S138">
        <v>250000</v>
      </c>
      <c r="T138">
        <v>275000</v>
      </c>
      <c r="U138">
        <v>250000</v>
      </c>
      <c r="V138">
        <v>275000</v>
      </c>
      <c r="W138">
        <v>440000</v>
      </c>
      <c r="X138">
        <v>280000</v>
      </c>
      <c r="Z138" t="str">
        <v>XM3 1.6</v>
      </c>
      <c r="AA138">
        <v>1598</v>
      </c>
      <c r="AB138" t="str">
        <v>SUV1</v>
      </c>
    </row>
    <row r="141">
      <c r="A141" t="str">
        <v>GM</v>
      </c>
      <c r="B141" t="str">
        <v>스파크 1.0 가솔린</v>
      </c>
      <c r="C141" t="str">
        <v>승용</v>
      </c>
      <c r="D141" t="str">
        <v>B</v>
      </c>
      <c r="E141" t="str">
        <v>가솔린</v>
      </c>
      <c r="F141">
        <v>999</v>
      </c>
      <c r="G141">
        <v>2</v>
      </c>
      <c r="H141">
        <v>0.09</v>
      </c>
      <c r="I141" t="str">
        <v>완전</v>
      </c>
      <c r="J141" t="str">
        <v>창원</v>
      </c>
      <c r="K141" t="str">
        <v>장착불가</v>
      </c>
      <c r="L141">
        <v>213850</v>
      </c>
      <c r="M141">
        <v>212850</v>
      </c>
      <c r="N141">
        <v>211850</v>
      </c>
      <c r="O141">
        <v>275000</v>
      </c>
      <c r="P141">
        <v>245850</v>
      </c>
      <c r="Q141">
        <v>227850</v>
      </c>
      <c r="R141">
        <v>223850</v>
      </c>
      <c r="S141">
        <v>275000</v>
      </c>
      <c r="T141">
        <v>286000</v>
      </c>
      <c r="U141">
        <v>250000</v>
      </c>
      <c r="V141">
        <v>275000</v>
      </c>
      <c r="W141">
        <v>440000</v>
      </c>
      <c r="X141">
        <v>188400</v>
      </c>
      <c r="Z141" t="str">
        <v>스파크 1.0 가솔린</v>
      </c>
      <c r="AA141">
        <v>999</v>
      </c>
      <c r="AB141" t="str">
        <f>IF(AA141&lt;1000,"경형",IF(AA141&lt;1600,"소형",IF(AA141&lt;2000,"중형",IF(AA141&lt;2500,"대형",IF(AA141&lt;3400,"고급",IF(AA141&gt;=3400,"최고급"))))))</f>
        <v>경형</v>
      </c>
    </row>
    <row r="142">
      <c r="A142" t="str">
        <v>GM</v>
      </c>
      <c r="B142" t="str">
        <v xml:space="preserve">스파크 1.0 밴 </v>
      </c>
      <c r="C142" t="str">
        <v>승용</v>
      </c>
      <c r="D142" t="str">
        <v>E</v>
      </c>
      <c r="E142" t="str">
        <v>가솔린</v>
      </c>
      <c r="F142">
        <v>999</v>
      </c>
      <c r="G142">
        <v>2</v>
      </c>
      <c r="H142">
        <v>0.09</v>
      </c>
      <c r="I142" t="str">
        <v>완전</v>
      </c>
      <c r="J142" t="str">
        <v>창원</v>
      </c>
      <c r="K142" t="str">
        <v>장착불가</v>
      </c>
      <c r="L142">
        <v>213850</v>
      </c>
      <c r="M142">
        <v>212850</v>
      </c>
      <c r="N142">
        <v>211850</v>
      </c>
      <c r="O142">
        <v>275000</v>
      </c>
      <c r="P142">
        <v>245850</v>
      </c>
      <c r="Q142">
        <v>227850</v>
      </c>
      <c r="R142">
        <v>223850</v>
      </c>
      <c r="S142">
        <v>275000</v>
      </c>
      <c r="T142">
        <v>286000</v>
      </c>
      <c r="U142">
        <v>250000</v>
      </c>
      <c r="V142">
        <v>275000</v>
      </c>
      <c r="W142">
        <v>440000</v>
      </c>
      <c r="X142">
        <v>188400</v>
      </c>
      <c r="Z142" t="str">
        <v xml:space="preserve">스파크 1.0 밴 </v>
      </c>
      <c r="AA142">
        <v>999</v>
      </c>
      <c r="AB142" t="str">
        <f>IF(AA142&lt;1000,"경형",IF(AA142&lt;1600,"소형",IF(AA142&lt;2000,"중형",IF(AA142&lt;2500,"대형",IF(AA142&lt;3400,"고급",IF(AA142&gt;=3400,"최고급"))))))</f>
        <v>경형</v>
      </c>
    </row>
    <row r="143">
      <c r="A143" t="str">
        <v>GM</v>
      </c>
      <c r="B143" t="str">
        <v xml:space="preserve">트랙스 1.4 가솔린 </v>
      </c>
      <c r="C143" t="str">
        <v>승용</v>
      </c>
      <c r="D143" t="str">
        <v>B</v>
      </c>
      <c r="E143" t="str">
        <v>가솔린</v>
      </c>
      <c r="F143">
        <v>1362</v>
      </c>
      <c r="G143">
        <v>3</v>
      </c>
      <c r="H143">
        <v>0.05</v>
      </c>
      <c r="J143" t="str">
        <v>인천</v>
      </c>
      <c r="K143" t="str">
        <v>장착불가</v>
      </c>
      <c r="L143">
        <v>99000</v>
      </c>
      <c r="M143">
        <v>99000</v>
      </c>
      <c r="N143">
        <v>99000</v>
      </c>
      <c r="O143">
        <v>186000</v>
      </c>
      <c r="P143">
        <v>186000</v>
      </c>
      <c r="Q143">
        <v>132000</v>
      </c>
      <c r="R143">
        <v>132000</v>
      </c>
      <c r="S143">
        <v>198000</v>
      </c>
      <c r="T143">
        <v>209000</v>
      </c>
      <c r="U143">
        <v>219000</v>
      </c>
      <c r="V143">
        <v>225270</v>
      </c>
      <c r="W143">
        <v>440000</v>
      </c>
      <c r="X143">
        <v>280000</v>
      </c>
      <c r="Z143" t="str">
        <v xml:space="preserve">트랙스 1.4 가솔린 </v>
      </c>
      <c r="AA143">
        <v>1362</v>
      </c>
      <c r="AB143" t="str">
        <v>SUV1</v>
      </c>
    </row>
    <row r="144">
      <c r="A144" t="str">
        <v>GM</v>
      </c>
      <c r="B144" t="str">
        <v>트랙스 1.6 디젤</v>
      </c>
      <c r="C144" t="str">
        <v>승용</v>
      </c>
      <c r="D144" t="str">
        <v>B</v>
      </c>
      <c r="E144" t="str">
        <v>디젤</v>
      </c>
      <c r="F144">
        <v>1598</v>
      </c>
      <c r="G144">
        <v>3</v>
      </c>
      <c r="H144">
        <v>0.05</v>
      </c>
      <c r="J144" t="str">
        <v>인천</v>
      </c>
      <c r="K144" t="str">
        <v>장착불가</v>
      </c>
      <c r="L144">
        <v>99000</v>
      </c>
      <c r="M144">
        <v>99000</v>
      </c>
      <c r="N144">
        <v>99000</v>
      </c>
      <c r="O144">
        <v>186000</v>
      </c>
      <c r="P144">
        <v>186000</v>
      </c>
      <c r="Q144">
        <v>132000</v>
      </c>
      <c r="R144">
        <v>132000</v>
      </c>
      <c r="S144">
        <v>198000</v>
      </c>
      <c r="T144">
        <v>209000</v>
      </c>
      <c r="U144">
        <v>219000</v>
      </c>
      <c r="V144">
        <v>225270</v>
      </c>
      <c r="W144">
        <v>440000</v>
      </c>
      <c r="X144">
        <v>280000</v>
      </c>
      <c r="Z144" t="str">
        <v>트랙스 1.6 디젤</v>
      </c>
      <c r="AA144">
        <v>1598</v>
      </c>
      <c r="AB144" t="str">
        <v>SUV1</v>
      </c>
    </row>
    <row r="145">
      <c r="A145" t="str">
        <v>GM</v>
      </c>
      <c r="B145" t="str">
        <v xml:space="preserve">트레일블레이저 1.2 가솔린 </v>
      </c>
      <c r="C145" t="str">
        <v>승용</v>
      </c>
      <c r="D145" t="str">
        <v>B</v>
      </c>
      <c r="E145" t="str">
        <v>가솔린</v>
      </c>
      <c r="F145">
        <v>1199</v>
      </c>
      <c r="G145">
        <v>3</v>
      </c>
      <c r="H145">
        <v>0.03</v>
      </c>
      <c r="J145" t="str">
        <v>인천</v>
      </c>
      <c r="K145" t="str">
        <v>장착불가</v>
      </c>
      <c r="L145">
        <v>99000</v>
      </c>
      <c r="M145">
        <v>99000</v>
      </c>
      <c r="N145">
        <v>99000</v>
      </c>
      <c r="O145">
        <v>186000</v>
      </c>
      <c r="P145">
        <v>186000</v>
      </c>
      <c r="Q145">
        <v>132000</v>
      </c>
      <c r="R145">
        <v>132000</v>
      </c>
      <c r="S145">
        <v>198000</v>
      </c>
      <c r="T145">
        <v>209000</v>
      </c>
      <c r="U145">
        <v>219000</v>
      </c>
      <c r="V145">
        <v>225270</v>
      </c>
      <c r="W145">
        <v>440000</v>
      </c>
      <c r="Z145" t="str">
        <v xml:space="preserve">트레일블레이저 1.2 가솔린 </v>
      </c>
      <c r="AA145">
        <v>1199</v>
      </c>
      <c r="AB145" t="str">
        <v>SUV1</v>
      </c>
    </row>
    <row r="146">
      <c r="A146" t="str">
        <v>GM</v>
      </c>
      <c r="B146" t="str">
        <v xml:space="preserve">트레일블레이저 1.35 가솔린 </v>
      </c>
      <c r="C146" t="str">
        <v>승용</v>
      </c>
      <c r="D146" t="str">
        <v>B</v>
      </c>
      <c r="E146" t="str">
        <v>가솔린</v>
      </c>
      <c r="F146">
        <v>1341</v>
      </c>
      <c r="G146">
        <v>3</v>
      </c>
      <c r="H146">
        <v>0.03</v>
      </c>
      <c r="J146" t="str">
        <v>인천</v>
      </c>
      <c r="K146" t="str">
        <v>장착불가</v>
      </c>
      <c r="L146">
        <v>99000</v>
      </c>
      <c r="M146">
        <v>99000</v>
      </c>
      <c r="N146">
        <v>99000</v>
      </c>
      <c r="O146">
        <v>186000</v>
      </c>
      <c r="P146">
        <v>186000</v>
      </c>
      <c r="Q146">
        <v>132000</v>
      </c>
      <c r="R146">
        <v>132000</v>
      </c>
      <c r="S146">
        <v>198000</v>
      </c>
      <c r="T146">
        <v>209000</v>
      </c>
      <c r="U146">
        <v>219000</v>
      </c>
      <c r="V146">
        <v>225270</v>
      </c>
      <c r="W146">
        <v>440000</v>
      </c>
      <c r="Z146" t="str">
        <v xml:space="preserve">트레일블레이저 1.35 가솔린 </v>
      </c>
      <c r="AA146">
        <v>1341</v>
      </c>
      <c r="AB146" t="str">
        <v>SUV1</v>
      </c>
    </row>
    <row r="147">
      <c r="A147" t="str">
        <v>GM</v>
      </c>
      <c r="B147" t="str">
        <v xml:space="preserve">말리부 1.3 가솔린 </v>
      </c>
      <c r="C147" t="str">
        <v>승용</v>
      </c>
      <c r="D147" t="str">
        <v>B</v>
      </c>
      <c r="E147" t="str">
        <v>가솔린</v>
      </c>
      <c r="F147">
        <v>1341</v>
      </c>
      <c r="G147">
        <v>3</v>
      </c>
      <c r="H147">
        <v>0.05</v>
      </c>
      <c r="J147" t="str">
        <v>인천</v>
      </c>
      <c r="K147" t="str">
        <v>장착불가</v>
      </c>
      <c r="L147">
        <v>99000</v>
      </c>
      <c r="M147">
        <v>99000</v>
      </c>
      <c r="N147">
        <v>99000</v>
      </c>
      <c r="O147">
        <v>186000</v>
      </c>
      <c r="P147">
        <v>186000</v>
      </c>
      <c r="Q147">
        <v>132000</v>
      </c>
      <c r="R147">
        <v>132000</v>
      </c>
      <c r="S147">
        <v>198000</v>
      </c>
      <c r="T147">
        <v>209000</v>
      </c>
      <c r="U147">
        <v>219000</v>
      </c>
      <c r="V147">
        <v>225270</v>
      </c>
      <c r="W147">
        <v>440000</v>
      </c>
      <c r="X147">
        <v>395800</v>
      </c>
      <c r="Z147" t="str">
        <v xml:space="preserve">말리부 1.3 가솔린 </v>
      </c>
      <c r="AA147">
        <v>1341</v>
      </c>
      <c r="AB147" t="str">
        <v>중형</v>
      </c>
    </row>
    <row r="148">
      <c r="A148" t="str">
        <v>GM</v>
      </c>
      <c r="B148" t="str">
        <v>말리부 1.6 디젤</v>
      </c>
      <c r="C148" t="str">
        <v>승용</v>
      </c>
      <c r="D148" t="str">
        <v>B</v>
      </c>
      <c r="E148" t="str">
        <v>디젤</v>
      </c>
      <c r="F148">
        <v>1598</v>
      </c>
      <c r="G148">
        <v>3</v>
      </c>
      <c r="H148">
        <v>0.05</v>
      </c>
      <c r="J148" t="str">
        <v>인천</v>
      </c>
      <c r="K148" t="str">
        <v>장착불가</v>
      </c>
      <c r="L148">
        <v>99000</v>
      </c>
      <c r="M148">
        <v>99000</v>
      </c>
      <c r="N148">
        <v>99000</v>
      </c>
      <c r="O148">
        <v>186000</v>
      </c>
      <c r="P148">
        <v>186000</v>
      </c>
      <c r="Q148">
        <v>132000</v>
      </c>
      <c r="R148">
        <v>132000</v>
      </c>
      <c r="S148">
        <v>198000</v>
      </c>
      <c r="T148">
        <v>209000</v>
      </c>
      <c r="U148">
        <v>219000</v>
      </c>
      <c r="V148">
        <v>225270</v>
      </c>
      <c r="W148">
        <v>440000</v>
      </c>
      <c r="X148">
        <v>395800</v>
      </c>
      <c r="Z148" t="str">
        <v>말리부 1.6 디젤</v>
      </c>
      <c r="AA148">
        <v>1598</v>
      </c>
      <c r="AB148" t="str">
        <v>중형</v>
      </c>
    </row>
    <row r="149">
      <c r="A149" t="str">
        <v>GM</v>
      </c>
      <c r="B149" t="str">
        <v xml:space="preserve">말리부 2.0 가솔린 </v>
      </c>
      <c r="C149" t="str">
        <v>승용</v>
      </c>
      <c r="D149" t="str">
        <v>B</v>
      </c>
      <c r="E149" t="str">
        <v>가솔린</v>
      </c>
      <c r="F149">
        <v>1998</v>
      </c>
      <c r="G149">
        <v>4</v>
      </c>
      <c r="H149">
        <v>0.05</v>
      </c>
      <c r="J149" t="str">
        <v>인천</v>
      </c>
      <c r="K149" t="str">
        <v>장착불가</v>
      </c>
      <c r="L149">
        <v>99000</v>
      </c>
      <c r="M149">
        <v>99000</v>
      </c>
      <c r="N149">
        <v>99000</v>
      </c>
      <c r="O149">
        <v>186000</v>
      </c>
      <c r="P149">
        <v>186000</v>
      </c>
      <c r="Q149">
        <v>132000</v>
      </c>
      <c r="R149">
        <v>132000</v>
      </c>
      <c r="S149">
        <v>198000</v>
      </c>
      <c r="T149">
        <v>209000</v>
      </c>
      <c r="U149">
        <v>219000</v>
      </c>
      <c r="V149">
        <v>225270</v>
      </c>
      <c r="W149">
        <v>440000</v>
      </c>
      <c r="X149">
        <v>395800</v>
      </c>
      <c r="Z149" t="str">
        <v xml:space="preserve">말리부 2.0 가솔린 </v>
      </c>
      <c r="AA149">
        <v>1998</v>
      </c>
      <c r="AB149" t="str">
        <f>IF(AA149&lt;1000,"경형",IF(AA149&lt;1600,"소형",IF(AA149&lt;2000,"중형",IF(AA149&lt;2500,"대형",IF(AA149&lt;3400,"고급",IF(AA149&gt;=3400,"최고급"))))))</f>
        <v>중형</v>
      </c>
    </row>
    <row r="150">
      <c r="A150" t="str">
        <v>GM</v>
      </c>
      <c r="B150" t="str">
        <v>말리부 1.8 HEV</v>
      </c>
      <c r="C150" t="str">
        <v>승용</v>
      </c>
      <c r="D150" t="str">
        <v>B</v>
      </c>
      <c r="E150" t="str">
        <v>HEV</v>
      </c>
      <c r="F150">
        <v>1796</v>
      </c>
      <c r="G150">
        <v>4</v>
      </c>
      <c r="H150">
        <v>0.05</v>
      </c>
      <c r="J150" t="str">
        <v>인천</v>
      </c>
      <c r="K150" t="str">
        <v>장착불가</v>
      </c>
      <c r="L150">
        <v>99000</v>
      </c>
      <c r="M150">
        <v>99000</v>
      </c>
      <c r="N150">
        <v>99000</v>
      </c>
      <c r="O150">
        <v>186000</v>
      </c>
      <c r="P150">
        <v>186000</v>
      </c>
      <c r="Q150">
        <v>132000</v>
      </c>
      <c r="R150">
        <v>132000</v>
      </c>
      <c r="S150">
        <v>198000</v>
      </c>
      <c r="T150">
        <v>209000</v>
      </c>
      <c r="U150">
        <v>219000</v>
      </c>
      <c r="V150">
        <v>225270</v>
      </c>
      <c r="W150">
        <v>440000</v>
      </c>
      <c r="X150">
        <v>395800</v>
      </c>
      <c r="Z150" t="str">
        <v>말리부 1.8 HEV</v>
      </c>
      <c r="AA150">
        <v>1796</v>
      </c>
      <c r="AB150" t="str">
        <f>IF(AA150&lt;1000,"경형",IF(AA150&lt;1600,"소형",IF(AA150&lt;2000,"중형",IF(AA150&lt;2500,"대형",IF(AA150&lt;3400,"고급",IF(AA150&gt;=3400,"최고급"))))))</f>
        <v>중형</v>
      </c>
    </row>
    <row r="151">
      <c r="A151" t="str">
        <v>GM</v>
      </c>
      <c r="B151" t="str">
        <v>트래버스 3.6 가솔린</v>
      </c>
      <c r="C151" t="str">
        <v>다인승</v>
      </c>
      <c r="D151" t="str">
        <v>B</v>
      </c>
      <c r="E151" t="str">
        <v>가솔린</v>
      </c>
      <c r="F151">
        <v>3564</v>
      </c>
      <c r="G151">
        <v>9</v>
      </c>
      <c r="H151">
        <v>0.02</v>
      </c>
      <c r="J151" t="str">
        <v>평택</v>
      </c>
      <c r="K151" t="str">
        <v>장착불가</v>
      </c>
      <c r="L151">
        <v>99000</v>
      </c>
      <c r="M151">
        <v>99000</v>
      </c>
      <c r="N151">
        <v>99000</v>
      </c>
      <c r="O151">
        <v>186000</v>
      </c>
      <c r="P151">
        <v>186000</v>
      </c>
      <c r="Q151">
        <v>132000</v>
      </c>
      <c r="R151">
        <v>132000</v>
      </c>
      <c r="S151">
        <v>198000</v>
      </c>
      <c r="T151">
        <v>209000</v>
      </c>
      <c r="U151">
        <v>219000</v>
      </c>
      <c r="V151">
        <v>225270</v>
      </c>
      <c r="W151">
        <v>440000</v>
      </c>
      <c r="Z151" t="str">
        <v>트래버스 3.6 가솔린</v>
      </c>
      <c r="AA151">
        <v>3564</v>
      </c>
      <c r="AB151" t="str">
        <v>SUV3</v>
      </c>
    </row>
    <row r="152">
      <c r="A152" t="str">
        <v>GM</v>
      </c>
      <c r="B152" t="str">
        <v>이쿼녹스 1.6 디젤</v>
      </c>
      <c r="C152" t="str">
        <v>승용</v>
      </c>
      <c r="D152" t="str">
        <v>B</v>
      </c>
      <c r="E152" t="str">
        <v>디젤</v>
      </c>
      <c r="F152">
        <v>1598</v>
      </c>
      <c r="G152">
        <v>8</v>
      </c>
      <c r="H152">
        <v>0.07</v>
      </c>
      <c r="J152" t="str">
        <v>인천</v>
      </c>
      <c r="K152" t="str">
        <v>장착불가</v>
      </c>
      <c r="L152">
        <v>99000</v>
      </c>
      <c r="M152">
        <v>99000</v>
      </c>
      <c r="N152">
        <v>99000</v>
      </c>
      <c r="O152">
        <v>186000</v>
      </c>
      <c r="P152">
        <v>186000</v>
      </c>
      <c r="Q152">
        <v>132000</v>
      </c>
      <c r="R152">
        <v>132000</v>
      </c>
      <c r="S152">
        <v>198000</v>
      </c>
      <c r="T152">
        <v>209000</v>
      </c>
      <c r="U152">
        <v>219000</v>
      </c>
      <c r="V152">
        <v>225270</v>
      </c>
      <c r="W152">
        <v>440000</v>
      </c>
      <c r="X152">
        <v>340000</v>
      </c>
      <c r="Z152" t="str">
        <v>이쿼녹스 1.6 디젤</v>
      </c>
      <c r="AA152">
        <v>1598</v>
      </c>
      <c r="AB152" t="str">
        <v>SUV2</v>
      </c>
    </row>
    <row r="155">
      <c r="A155" t="str">
        <v>쌍용</v>
      </c>
      <c r="B155" t="str">
        <v>올뉴렉스턴 2.2 디젤(5인)</v>
      </c>
      <c r="C155" t="str">
        <v>승용</v>
      </c>
      <c r="D155" t="str">
        <v>B</v>
      </c>
      <c r="E155" t="str">
        <v>디젤</v>
      </c>
      <c r="F155">
        <v>2157</v>
      </c>
      <c r="G155">
        <v>8</v>
      </c>
      <c r="H155">
        <v>0.03</v>
      </c>
      <c r="J155" t="str">
        <v>평택</v>
      </c>
      <c r="K155" t="str">
        <v>장착불가</v>
      </c>
      <c r="L155">
        <v>99000</v>
      </c>
      <c r="M155">
        <v>99000</v>
      </c>
      <c r="N155">
        <v>99000</v>
      </c>
      <c r="O155">
        <v>198000</v>
      </c>
      <c r="P155">
        <v>132000</v>
      </c>
      <c r="Q155">
        <v>114000</v>
      </c>
      <c r="R155">
        <v>110000</v>
      </c>
      <c r="S155">
        <v>187000</v>
      </c>
      <c r="T155">
        <v>224000</v>
      </c>
      <c r="U155">
        <v>164000</v>
      </c>
      <c r="V155">
        <v>219000</v>
      </c>
      <c r="W155">
        <v>440000</v>
      </c>
      <c r="X155">
        <v>1000000</v>
      </c>
      <c r="Z155" t="str">
        <v>올뉴렉스턴 2.2 디젤(5인)</v>
      </c>
      <c r="AA155">
        <v>2157</v>
      </c>
      <c r="AB155" t="str">
        <v>SUV2</v>
      </c>
    </row>
    <row r="156">
      <c r="A156" t="str">
        <v>쌍용</v>
      </c>
      <c r="B156" t="str">
        <v>올뉴렉스턴 2.2 디젤(7인)</v>
      </c>
      <c r="C156" t="str">
        <v>다인승</v>
      </c>
      <c r="D156" t="str">
        <v>B</v>
      </c>
      <c r="E156" t="str">
        <v>디젤</v>
      </c>
      <c r="F156">
        <v>2157</v>
      </c>
      <c r="G156">
        <v>8</v>
      </c>
      <c r="H156">
        <v>0.03</v>
      </c>
      <c r="J156" t="str">
        <v>평택</v>
      </c>
      <c r="K156" t="str">
        <v>장착불가</v>
      </c>
      <c r="L156">
        <v>99000</v>
      </c>
      <c r="M156">
        <v>99000</v>
      </c>
      <c r="N156">
        <v>99000</v>
      </c>
      <c r="O156">
        <v>198000</v>
      </c>
      <c r="P156">
        <v>132000</v>
      </c>
      <c r="Q156">
        <v>114000</v>
      </c>
      <c r="R156">
        <v>110000</v>
      </c>
      <c r="S156">
        <v>187000</v>
      </c>
      <c r="T156">
        <v>224000</v>
      </c>
      <c r="U156">
        <v>164000</v>
      </c>
      <c r="V156">
        <v>219000</v>
      </c>
      <c r="W156">
        <v>440000</v>
      </c>
      <c r="X156">
        <v>1000000</v>
      </c>
      <c r="Z156" t="str">
        <v>올뉴렉스턴 2.2 디젤(7인)</v>
      </c>
      <c r="AA156">
        <v>2157</v>
      </c>
      <c r="AB156" t="str">
        <v>SUV2</v>
      </c>
    </row>
    <row r="157">
      <c r="A157" t="str">
        <v>쌍용</v>
      </c>
      <c r="B157" t="str">
        <v>토레스 가솔린 1.5</v>
      </c>
      <c r="C157" t="str">
        <v>승용</v>
      </c>
      <c r="D157" t="str">
        <v>A</v>
      </c>
      <c r="E157" t="str">
        <v>가솔린</v>
      </c>
      <c r="F157">
        <v>1497</v>
      </c>
      <c r="G157">
        <v>8</v>
      </c>
      <c r="H157">
        <v>0.01</v>
      </c>
      <c r="J157" t="str">
        <v>평택</v>
      </c>
      <c r="K157" t="str">
        <v>장착불가</v>
      </c>
      <c r="L157">
        <v>99000</v>
      </c>
      <c r="M157">
        <v>99000</v>
      </c>
      <c r="N157">
        <v>99000</v>
      </c>
      <c r="O157">
        <v>198000</v>
      </c>
      <c r="P157">
        <v>132000</v>
      </c>
      <c r="Q157">
        <v>114000</v>
      </c>
      <c r="R157">
        <v>110000</v>
      </c>
      <c r="S157">
        <v>187000</v>
      </c>
      <c r="T157">
        <v>224000</v>
      </c>
      <c r="U157">
        <v>164000</v>
      </c>
      <c r="V157">
        <v>219000</v>
      </c>
      <c r="W157">
        <v>440000</v>
      </c>
      <c r="X157">
        <v>1000000</v>
      </c>
      <c r="Z157" t="str">
        <v>토레스 가솔린 1.5</v>
      </c>
      <c r="AA157">
        <v>1497</v>
      </c>
      <c r="AB157" t="str">
        <v>SUV2</v>
      </c>
    </row>
    <row r="158">
      <c r="A158" t="str">
        <v>쌍용</v>
      </c>
      <c r="B158" t="str">
        <v>티볼리 1.6 디젤</v>
      </c>
      <c r="C158" t="str">
        <v>승용</v>
      </c>
      <c r="D158" t="str">
        <v>A</v>
      </c>
      <c r="E158" t="str">
        <v>디젤</v>
      </c>
      <c r="F158">
        <v>1597</v>
      </c>
      <c r="G158">
        <v>8</v>
      </c>
      <c r="H158">
        <v>0.03</v>
      </c>
      <c r="J158" t="str">
        <v>평택</v>
      </c>
      <c r="K158" t="str">
        <v>장착불가</v>
      </c>
      <c r="L158">
        <v>99000</v>
      </c>
      <c r="M158">
        <v>99000</v>
      </c>
      <c r="N158">
        <v>99000</v>
      </c>
      <c r="O158">
        <v>198000</v>
      </c>
      <c r="P158">
        <v>132000</v>
      </c>
      <c r="Q158">
        <v>114000</v>
      </c>
      <c r="R158">
        <v>110000</v>
      </c>
      <c r="S158">
        <v>187000</v>
      </c>
      <c r="T158">
        <v>224000</v>
      </c>
      <c r="U158">
        <v>164000</v>
      </c>
      <c r="V158">
        <v>219000</v>
      </c>
      <c r="W158">
        <v>440000</v>
      </c>
      <c r="X158">
        <v>316400</v>
      </c>
      <c r="Z158" t="str">
        <v>티볼리 1.6 디젤</v>
      </c>
      <c r="AA158">
        <v>1597</v>
      </c>
      <c r="AB158" t="str">
        <v>SUV1</v>
      </c>
    </row>
    <row r="159">
      <c r="A159" t="str">
        <v>쌍용</v>
      </c>
      <c r="B159" t="str">
        <v>티볼리 1.5 가솔린</v>
      </c>
      <c r="C159" t="str">
        <v>승용</v>
      </c>
      <c r="D159" t="str">
        <v>A</v>
      </c>
      <c r="E159" t="str">
        <v>가솔린</v>
      </c>
      <c r="F159">
        <v>1497</v>
      </c>
      <c r="G159">
        <v>8</v>
      </c>
      <c r="H159">
        <v>0.03</v>
      </c>
      <c r="J159" t="str">
        <v>평택</v>
      </c>
      <c r="K159" t="str">
        <v>장착불가</v>
      </c>
      <c r="L159">
        <v>99000</v>
      </c>
      <c r="M159">
        <v>99000</v>
      </c>
      <c r="N159">
        <v>99000</v>
      </c>
      <c r="O159">
        <v>198000</v>
      </c>
      <c r="P159">
        <v>132000</v>
      </c>
      <c r="Q159">
        <v>114000</v>
      </c>
      <c r="R159">
        <v>110000</v>
      </c>
      <c r="S159">
        <v>187000</v>
      </c>
      <c r="T159">
        <v>224000</v>
      </c>
      <c r="U159">
        <v>164000</v>
      </c>
      <c r="V159">
        <v>219000</v>
      </c>
      <c r="W159">
        <v>440000</v>
      </c>
      <c r="X159">
        <v>316400</v>
      </c>
      <c r="Z159" t="str">
        <v>티볼리 1.5 가솔린</v>
      </c>
      <c r="AA159">
        <v>1497</v>
      </c>
      <c r="AB159" t="str">
        <v>SUV1</v>
      </c>
    </row>
    <row r="160">
      <c r="A160" t="str">
        <v>쌍용</v>
      </c>
      <c r="B160" t="str">
        <v>티볼리 1.6 가솔린</v>
      </c>
      <c r="C160" t="str">
        <v>승용</v>
      </c>
      <c r="D160" t="str">
        <v>A</v>
      </c>
      <c r="E160" t="str">
        <v>가솔린</v>
      </c>
      <c r="F160">
        <v>1597</v>
      </c>
      <c r="G160">
        <v>8</v>
      </c>
      <c r="H160">
        <v>0.03</v>
      </c>
      <c r="J160" t="str">
        <v>평택</v>
      </c>
      <c r="K160" t="str">
        <v>장착불가</v>
      </c>
      <c r="L160">
        <v>99000</v>
      </c>
      <c r="M160">
        <v>99000</v>
      </c>
      <c r="N160">
        <v>99000</v>
      </c>
      <c r="O160">
        <v>198000</v>
      </c>
      <c r="P160">
        <v>132000</v>
      </c>
      <c r="Q160">
        <v>114000</v>
      </c>
      <c r="R160">
        <v>110000</v>
      </c>
      <c r="S160">
        <v>187000</v>
      </c>
      <c r="T160">
        <v>224000</v>
      </c>
      <c r="U160">
        <v>164000</v>
      </c>
      <c r="V160">
        <v>219000</v>
      </c>
      <c r="W160">
        <v>440000</v>
      </c>
      <c r="X160">
        <v>316400</v>
      </c>
      <c r="Z160" t="str">
        <v>티볼리 1.6 가솔린</v>
      </c>
      <c r="AA160">
        <v>1597</v>
      </c>
      <c r="AB160" t="str">
        <v>SUV1</v>
      </c>
    </row>
    <row r="161">
      <c r="A161" t="str">
        <v>쌍용</v>
      </c>
      <c r="B161" t="str">
        <v>티볼리 에어 가솔린</v>
      </c>
      <c r="C161" t="str">
        <v>승용</v>
      </c>
      <c r="D161" t="str">
        <v>A</v>
      </c>
      <c r="E161" t="str">
        <v>가솔린</v>
      </c>
      <c r="F161">
        <v>1497</v>
      </c>
      <c r="G161">
        <v>8</v>
      </c>
      <c r="H161">
        <v>0.03</v>
      </c>
      <c r="J161" t="str">
        <v>평택</v>
      </c>
      <c r="K161" t="str">
        <v>장착불가</v>
      </c>
      <c r="L161">
        <v>99000</v>
      </c>
      <c r="M161">
        <v>99000</v>
      </c>
      <c r="N161">
        <v>99000</v>
      </c>
      <c r="O161">
        <v>198000</v>
      </c>
      <c r="P161">
        <v>132000</v>
      </c>
      <c r="Q161">
        <v>114000</v>
      </c>
      <c r="R161">
        <v>110000</v>
      </c>
      <c r="S161">
        <v>187000</v>
      </c>
      <c r="T161">
        <v>224000</v>
      </c>
      <c r="U161">
        <v>164000</v>
      </c>
      <c r="V161">
        <v>219000</v>
      </c>
      <c r="W161">
        <v>440000</v>
      </c>
      <c r="X161">
        <v>316400</v>
      </c>
      <c r="Z161" t="str">
        <v>티볼리 에어 가솔린</v>
      </c>
      <c r="AA161">
        <v>1497</v>
      </c>
      <c r="AB161" t="str">
        <v>SUV1</v>
      </c>
    </row>
    <row r="162">
      <c r="A162" t="str">
        <v>쌍용</v>
      </c>
      <c r="B162" t="str">
        <v>코란도 1.6 디젤</v>
      </c>
      <c r="C162" t="str">
        <v>승용</v>
      </c>
      <c r="D162" t="str">
        <v>C</v>
      </c>
      <c r="E162" t="str">
        <v>디젤</v>
      </c>
      <c r="F162">
        <v>1597</v>
      </c>
      <c r="G162">
        <v>8</v>
      </c>
      <c r="H162">
        <v>0.03</v>
      </c>
      <c r="J162" t="str">
        <v>평택</v>
      </c>
      <c r="K162" t="str">
        <v>장착불가</v>
      </c>
      <c r="L162">
        <v>99000</v>
      </c>
      <c r="M162">
        <v>99000</v>
      </c>
      <c r="N162">
        <v>99000</v>
      </c>
      <c r="O162">
        <v>198000</v>
      </c>
      <c r="P162">
        <v>132000</v>
      </c>
      <c r="Q162">
        <v>114000</v>
      </c>
      <c r="R162">
        <v>110000</v>
      </c>
      <c r="S162">
        <v>187000</v>
      </c>
      <c r="T162">
        <v>224000</v>
      </c>
      <c r="U162">
        <v>164000</v>
      </c>
      <c r="V162">
        <v>219000</v>
      </c>
      <c r="W162">
        <v>440000</v>
      </c>
      <c r="X162">
        <v>331400</v>
      </c>
      <c r="Z162" t="str">
        <v>코란도 1.6 디젤</v>
      </c>
      <c r="AA162">
        <v>1597</v>
      </c>
      <c r="AB162" t="str">
        <v>SUV1</v>
      </c>
    </row>
    <row r="163">
      <c r="A163" t="str">
        <v>쌍용</v>
      </c>
      <c r="B163" t="str">
        <v>코란도 1.5 가솔린</v>
      </c>
      <c r="C163" t="str">
        <v>승용</v>
      </c>
      <c r="D163" t="str">
        <v>C</v>
      </c>
      <c r="E163" t="str">
        <v>가솔린</v>
      </c>
      <c r="F163">
        <v>1497</v>
      </c>
      <c r="G163">
        <v>8</v>
      </c>
      <c r="H163">
        <v>0.03</v>
      </c>
      <c r="J163" t="str">
        <v>평택</v>
      </c>
      <c r="K163" t="str">
        <v>장착불가</v>
      </c>
      <c r="L163">
        <v>99000</v>
      </c>
      <c r="M163">
        <v>99000</v>
      </c>
      <c r="N163">
        <v>99000</v>
      </c>
      <c r="O163">
        <v>198000</v>
      </c>
      <c r="P163">
        <v>132000</v>
      </c>
      <c r="Q163">
        <v>114000</v>
      </c>
      <c r="R163">
        <v>110000</v>
      </c>
      <c r="S163">
        <v>187000</v>
      </c>
      <c r="T163">
        <v>224000</v>
      </c>
      <c r="U163">
        <v>164000</v>
      </c>
      <c r="V163">
        <v>219000</v>
      </c>
      <c r="W163">
        <v>440000</v>
      </c>
      <c r="X163">
        <v>331400</v>
      </c>
      <c r="Z163" t="str">
        <v>코란도 1.5 가솔린</v>
      </c>
      <c r="AA163">
        <v>1497</v>
      </c>
      <c r="AB163" t="str">
        <v>SUV1</v>
      </c>
    </row>
    <row r="164">
      <c r="A164" t="str">
        <v>쌍용</v>
      </c>
      <c r="B164" t="str">
        <v>코란도 2.2 투리스모(9인)</v>
      </c>
      <c r="C164" t="str">
        <v>다인승</v>
      </c>
      <c r="D164" t="str">
        <v>C</v>
      </c>
      <c r="E164" t="str">
        <v>디젤</v>
      </c>
      <c r="F164">
        <v>2157</v>
      </c>
      <c r="G164">
        <v>8</v>
      </c>
      <c r="H164">
        <v>0.03</v>
      </c>
      <c r="I164" t="str">
        <v>완전</v>
      </c>
      <c r="J164" t="str">
        <v>평택</v>
      </c>
      <c r="K164" t="str">
        <v>장착불가</v>
      </c>
      <c r="L164">
        <v>99000</v>
      </c>
      <c r="M164">
        <v>99000</v>
      </c>
      <c r="N164">
        <v>99000</v>
      </c>
      <c r="O164">
        <v>198000</v>
      </c>
      <c r="P164">
        <v>132000</v>
      </c>
      <c r="Q164">
        <v>114000</v>
      </c>
      <c r="R164">
        <v>110000</v>
      </c>
      <c r="S164">
        <v>187000</v>
      </c>
      <c r="T164">
        <v>224000</v>
      </c>
      <c r="U164">
        <v>164000</v>
      </c>
      <c r="V164">
        <v>219000</v>
      </c>
      <c r="W164">
        <v>440000</v>
      </c>
      <c r="X164">
        <v>331400</v>
      </c>
      <c r="Z164" t="str">
        <v>코란도 2.2 투리스모(9인)</v>
      </c>
      <c r="AA164">
        <v>2157</v>
      </c>
      <c r="AB164" t="str">
        <v>SUV1</v>
      </c>
    </row>
    <row r="165">
      <c r="A165" t="str">
        <v>쌍용</v>
      </c>
      <c r="B165" t="str">
        <v>코란도 2.2 투리스모(11인)</v>
      </c>
      <c r="C165" t="str">
        <v>승합</v>
      </c>
      <c r="D165" t="str">
        <v>C</v>
      </c>
      <c r="E165" t="str">
        <v>디젤</v>
      </c>
      <c r="F165">
        <v>2157</v>
      </c>
      <c r="G165">
        <v>10</v>
      </c>
      <c r="H165">
        <v>0.03</v>
      </c>
      <c r="I165" t="str">
        <v>완전</v>
      </c>
      <c r="J165" t="str">
        <v>평택</v>
      </c>
      <c r="K165" t="str">
        <v>장착불가</v>
      </c>
      <c r="L165">
        <v>99000</v>
      </c>
      <c r="M165">
        <v>99000</v>
      </c>
      <c r="N165">
        <v>99000</v>
      </c>
      <c r="O165">
        <v>198000</v>
      </c>
      <c r="P165">
        <v>132000</v>
      </c>
      <c r="Q165">
        <v>114000</v>
      </c>
      <c r="R165">
        <v>110000</v>
      </c>
      <c r="S165">
        <v>187000</v>
      </c>
      <c r="T165">
        <v>224000</v>
      </c>
      <c r="U165">
        <v>164000</v>
      </c>
      <c r="V165">
        <v>219000</v>
      </c>
      <c r="W165">
        <v>440000</v>
      </c>
      <c r="X165">
        <v>331400</v>
      </c>
      <c r="Z165" t="str">
        <v>코란도 2.2 투리스모(11인)</v>
      </c>
      <c r="AA165">
        <v>2157</v>
      </c>
      <c r="AB165" t="str">
        <v>승합</v>
      </c>
    </row>
    <row r="170">
      <c r="AA170" t="str">
        <v>`</v>
      </c>
    </row>
  </sheetData>
  <mergeCells count="1">
    <mergeCell ref="X2:X3"/>
  </mergeCells>
  <pageMargins left="0.7" right="0.7" top="0.75" bottom="0.75" header="0.3" footer="0.3"/>
  <ignoredErrors>
    <ignoredError numberStoredAsText="1" sqref="A2:AD1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2:N66"/>
  <sheetViews>
    <sheetView workbookViewId="0" rightToLeft="0"/>
  </sheetViews>
  <sheetData>
    <row r="2">
      <c r="A2" t="str">
        <v>▶ 정비비</v>
      </c>
    </row>
    <row r="4">
      <c r="A4" t="str">
        <v xml:space="preserve">   - 현재 적용 테이블</v>
      </c>
    </row>
    <row r="5">
      <c r="B5" t="str">
        <v>순회정비 : 아래 테이블</v>
      </c>
      <c r="I5" t="str">
        <v>① 2014년 MT팀장의견으로 적용비율 결정</v>
      </c>
    </row>
    <row r="6">
      <c r="B6" t="str">
        <v>입고정비 : 테이블 80%</v>
      </c>
      <c r="I6" t="str">
        <v>② 과거 5년 정비비 실적으로 계산</v>
      </c>
    </row>
    <row r="7">
      <c r="B7" t="str">
        <v>베이직 : 아래 테이블의 베이직 적용</v>
      </c>
    </row>
    <row r="8">
      <c r="B8" t="str">
        <v>실속형 : 아래 테이블의 30%</v>
      </c>
    </row>
    <row r="10">
      <c r="B10" t="str">
        <v>운전거리</v>
      </c>
      <c r="C10" t="str">
        <v>개월수</v>
      </c>
      <c r="D10" t="str">
        <v>경형</v>
      </c>
      <c r="E10" t="str">
        <v>소형</v>
      </c>
      <c r="F10" t="str">
        <v>중형</v>
      </c>
      <c r="G10" t="str">
        <v>대형</v>
      </c>
      <c r="H10" t="str">
        <v>고급</v>
      </c>
      <c r="I10" t="str">
        <v>최고급</v>
      </c>
      <c r="J10" t="str">
        <v>SUV1</v>
      </c>
      <c r="K10" t="str">
        <v>SUV2</v>
      </c>
      <c r="L10" t="str">
        <v>SUV3</v>
      </c>
      <c r="M10" t="str">
        <v>승합</v>
      </c>
      <c r="N10" t="str">
        <v>비고</v>
      </c>
    </row>
    <row r="11">
      <c r="B11" t="str">
        <v>1만Km</v>
      </c>
      <c r="C11">
        <v>24</v>
      </c>
      <c r="D11">
        <v>18583</v>
      </c>
      <c r="E11">
        <v>24457</v>
      </c>
      <c r="F11">
        <v>28016</v>
      </c>
      <c r="G11">
        <v>33596</v>
      </c>
      <c r="H11">
        <v>37328</v>
      </c>
      <c r="I11">
        <v>46508</v>
      </c>
      <c r="J11">
        <v>28290</v>
      </c>
      <c r="K11">
        <v>33454</v>
      </c>
      <c r="L11">
        <v>40000</v>
      </c>
      <c r="M11">
        <v>35351</v>
      </c>
    </row>
    <row r="12">
      <c r="B12" t="str">
        <v>1만Km</v>
      </c>
      <c r="C12">
        <v>30</v>
      </c>
      <c r="D12">
        <v>20596</v>
      </c>
      <c r="E12">
        <v>26812</v>
      </c>
      <c r="F12">
        <v>30872</v>
      </c>
      <c r="G12">
        <v>36990</v>
      </c>
      <c r="H12">
        <v>41019</v>
      </c>
      <c r="I12">
        <v>50687</v>
      </c>
      <c r="J12">
        <v>31727</v>
      </c>
      <c r="K12">
        <v>37097</v>
      </c>
      <c r="L12">
        <v>44207</v>
      </c>
      <c r="M12">
        <v>39660</v>
      </c>
    </row>
    <row r="13">
      <c r="B13" t="str">
        <v>1만Km</v>
      </c>
      <c r="C13">
        <v>36</v>
      </c>
      <c r="D13">
        <v>22897</v>
      </c>
      <c r="E13">
        <v>29646</v>
      </c>
      <c r="F13">
        <v>34261</v>
      </c>
      <c r="G13">
        <v>41184</v>
      </c>
      <c r="H13">
        <v>45800</v>
      </c>
      <c r="I13">
        <v>56182</v>
      </c>
      <c r="J13">
        <v>36143</v>
      </c>
      <c r="K13">
        <v>41650</v>
      </c>
      <c r="L13">
        <v>49719</v>
      </c>
      <c r="M13">
        <v>44172</v>
      </c>
    </row>
    <row r="14">
      <c r="B14" t="str">
        <v>1만Km</v>
      </c>
      <c r="C14">
        <v>42</v>
      </c>
      <c r="D14">
        <v>24278</v>
      </c>
      <c r="E14">
        <v>31294</v>
      </c>
      <c r="F14">
        <v>36423</v>
      </c>
      <c r="G14">
        <v>43824</v>
      </c>
      <c r="H14">
        <v>48571</v>
      </c>
      <c r="I14">
        <v>59295</v>
      </c>
      <c r="J14">
        <v>36642</v>
      </c>
      <c r="K14">
        <v>44420</v>
      </c>
      <c r="L14">
        <v>52848</v>
      </c>
      <c r="M14">
        <v>48459</v>
      </c>
    </row>
    <row r="15">
      <c r="B15" t="str">
        <v>1만Km</v>
      </c>
      <c r="C15">
        <v>48</v>
      </c>
      <c r="D15">
        <v>26033</v>
      </c>
      <c r="E15">
        <v>33477</v>
      </c>
      <c r="F15">
        <v>39159</v>
      </c>
      <c r="G15">
        <v>47253</v>
      </c>
      <c r="H15">
        <v>52390</v>
      </c>
      <c r="I15">
        <v>63660</v>
      </c>
      <c r="J15">
        <v>42111</v>
      </c>
      <c r="K15">
        <v>48090</v>
      </c>
      <c r="L15">
        <v>57225</v>
      </c>
      <c r="M15">
        <v>52903</v>
      </c>
    </row>
    <row r="16">
      <c r="B16" t="str">
        <v>1만Km</v>
      </c>
      <c r="C16">
        <v>54</v>
      </c>
      <c r="D16">
        <v>26852</v>
      </c>
      <c r="E16">
        <v>34431</v>
      </c>
      <c r="F16">
        <v>40407</v>
      </c>
      <c r="G16">
        <v>48746</v>
      </c>
      <c r="H16">
        <v>53946</v>
      </c>
      <c r="I16">
        <v>65416</v>
      </c>
      <c r="J16">
        <v>43520</v>
      </c>
      <c r="K16">
        <v>49672</v>
      </c>
      <c r="L16">
        <v>59006</v>
      </c>
      <c r="M16">
        <v>55330</v>
      </c>
    </row>
    <row r="17">
      <c r="B17" t="str">
        <v>1만Km</v>
      </c>
      <c r="C17">
        <v>60</v>
      </c>
      <c r="D17">
        <v>28058</v>
      </c>
      <c r="E17">
        <v>35916</v>
      </c>
      <c r="F17">
        <v>42254</v>
      </c>
      <c r="G17">
        <v>51047</v>
      </c>
      <c r="H17">
        <v>56523</v>
      </c>
      <c r="I17">
        <v>68367</v>
      </c>
      <c r="J17">
        <v>45881</v>
      </c>
      <c r="K17">
        <v>52162</v>
      </c>
      <c r="L17">
        <v>61991</v>
      </c>
      <c r="M17">
        <v>58206</v>
      </c>
    </row>
    <row r="18">
      <c r="B18" t="str">
        <v>1.5만Km</v>
      </c>
      <c r="C18">
        <v>24</v>
      </c>
      <c r="D18">
        <v>19821</v>
      </c>
      <c r="E18">
        <v>26054</v>
      </c>
      <c r="F18">
        <v>29862</v>
      </c>
      <c r="G18">
        <v>35828</v>
      </c>
      <c r="H18">
        <v>39853</v>
      </c>
      <c r="I18">
        <v>49437</v>
      </c>
      <c r="J18">
        <v>30390</v>
      </c>
      <c r="K18">
        <v>35870</v>
      </c>
      <c r="L18">
        <v>42714</v>
      </c>
      <c r="M18">
        <v>37766</v>
      </c>
    </row>
    <row r="19">
      <c r="B19" t="str">
        <v>1.5만Km</v>
      </c>
      <c r="C19">
        <v>30</v>
      </c>
      <c r="D19">
        <v>21971</v>
      </c>
      <c r="E19">
        <v>28568</v>
      </c>
      <c r="F19">
        <v>32900</v>
      </c>
      <c r="G19">
        <v>39437</v>
      </c>
      <c r="H19">
        <v>43786</v>
      </c>
      <c r="I19">
        <v>53854</v>
      </c>
      <c r="J19">
        <v>34068</v>
      </c>
      <c r="K19">
        <v>39774</v>
      </c>
      <c r="L19">
        <v>47178</v>
      </c>
      <c r="M19">
        <v>42344</v>
      </c>
    </row>
    <row r="20">
      <c r="B20" t="str">
        <v>1.5만Km</v>
      </c>
      <c r="C20">
        <v>36</v>
      </c>
      <c r="D20">
        <v>24362</v>
      </c>
      <c r="E20">
        <v>31508</v>
      </c>
      <c r="F20">
        <v>36412</v>
      </c>
      <c r="G20">
        <v>43774</v>
      </c>
      <c r="H20">
        <v>48728</v>
      </c>
      <c r="I20">
        <v>59508</v>
      </c>
      <c r="J20">
        <v>38646</v>
      </c>
      <c r="K20">
        <v>44501</v>
      </c>
      <c r="L20">
        <v>52863</v>
      </c>
      <c r="M20">
        <v>47036</v>
      </c>
    </row>
    <row r="21">
      <c r="B21" t="str">
        <v>1.5만Km</v>
      </c>
      <c r="C21">
        <v>42</v>
      </c>
      <c r="D21">
        <v>25809</v>
      </c>
      <c r="E21">
        <v>33232</v>
      </c>
      <c r="F21">
        <v>38661</v>
      </c>
      <c r="G21">
        <v>46516</v>
      </c>
      <c r="H21">
        <v>51615</v>
      </c>
      <c r="I21">
        <v>62734</v>
      </c>
      <c r="J21">
        <v>41260</v>
      </c>
      <c r="K21">
        <v>47395</v>
      </c>
      <c r="L21">
        <v>56114</v>
      </c>
      <c r="M21">
        <v>51451</v>
      </c>
    </row>
    <row r="22">
      <c r="B22" t="str">
        <v>1.5만Km</v>
      </c>
      <c r="C22">
        <v>48</v>
      </c>
      <c r="D22">
        <v>27612</v>
      </c>
      <c r="E22">
        <v>35473</v>
      </c>
      <c r="F22">
        <v>41463</v>
      </c>
      <c r="G22">
        <v>50021</v>
      </c>
      <c r="H22">
        <v>55520</v>
      </c>
      <c r="I22">
        <v>67185</v>
      </c>
      <c r="J22">
        <v>44815</v>
      </c>
      <c r="K22">
        <v>51159</v>
      </c>
      <c r="L22">
        <v>60583</v>
      </c>
      <c r="M22">
        <v>55992</v>
      </c>
    </row>
    <row r="23">
      <c r="B23" t="str">
        <v>1.5만Km</v>
      </c>
      <c r="C23">
        <v>54</v>
      </c>
      <c r="D23">
        <v>28468</v>
      </c>
      <c r="E23">
        <v>36469</v>
      </c>
      <c r="F23">
        <v>42759</v>
      </c>
      <c r="G23">
        <v>51572</v>
      </c>
      <c r="H23">
        <v>57141</v>
      </c>
      <c r="I23">
        <v>69003</v>
      </c>
      <c r="J23">
        <v>46289</v>
      </c>
      <c r="K23">
        <v>52810</v>
      </c>
      <c r="L23">
        <v>62432</v>
      </c>
      <c r="M23">
        <v>58490</v>
      </c>
    </row>
    <row r="24">
      <c r="B24" t="str">
        <v>1.5만Km</v>
      </c>
      <c r="C24">
        <v>60</v>
      </c>
      <c r="D24">
        <v>29702</v>
      </c>
      <c r="E24">
        <v>37986</v>
      </c>
      <c r="F24">
        <v>44643</v>
      </c>
      <c r="G24">
        <v>53915</v>
      </c>
      <c r="H24">
        <v>59766</v>
      </c>
      <c r="I24">
        <v>71999</v>
      </c>
      <c r="J24">
        <v>48701</v>
      </c>
      <c r="K24">
        <v>55353</v>
      </c>
      <c r="L24">
        <v>65469</v>
      </c>
      <c r="M24">
        <v>61422</v>
      </c>
    </row>
    <row r="25">
      <c r="B25" t="str">
        <v>2만Km</v>
      </c>
      <c r="C25">
        <v>24</v>
      </c>
      <c r="D25">
        <v>25245</v>
      </c>
      <c r="E25">
        <v>32978</v>
      </c>
      <c r="F25">
        <v>37925</v>
      </c>
      <c r="G25">
        <v>45872</v>
      </c>
      <c r="H25">
        <v>51636</v>
      </c>
      <c r="I25">
        <v>63077</v>
      </c>
      <c r="J25">
        <v>40983</v>
      </c>
      <c r="K25">
        <v>47026</v>
      </c>
      <c r="L25">
        <v>56193</v>
      </c>
      <c r="M25">
        <v>47124</v>
      </c>
    </row>
    <row r="26">
      <c r="B26" t="str">
        <v>2만Km</v>
      </c>
      <c r="C26">
        <v>30</v>
      </c>
      <c r="D26">
        <v>29284</v>
      </c>
      <c r="E26">
        <v>37815</v>
      </c>
      <c r="F26">
        <v>43650</v>
      </c>
      <c r="G26">
        <v>52723</v>
      </c>
      <c r="H26">
        <v>59367</v>
      </c>
      <c r="I26">
        <v>72064</v>
      </c>
      <c r="J26">
        <v>48129</v>
      </c>
      <c r="K26">
        <v>54516</v>
      </c>
      <c r="L26">
        <v>65178</v>
      </c>
      <c r="M26">
        <v>54434</v>
      </c>
    </row>
    <row r="27">
      <c r="B27" t="str">
        <v>2만Km</v>
      </c>
      <c r="C27">
        <v>36</v>
      </c>
      <c r="D27">
        <v>31336</v>
      </c>
      <c r="E27">
        <v>40250</v>
      </c>
      <c r="F27">
        <v>46557</v>
      </c>
      <c r="G27">
        <v>56197</v>
      </c>
      <c r="H27">
        <v>63259</v>
      </c>
      <c r="I27">
        <v>76545</v>
      </c>
      <c r="J27">
        <v>51711</v>
      </c>
      <c r="K27">
        <v>58327</v>
      </c>
      <c r="L27">
        <v>69701</v>
      </c>
      <c r="M27">
        <v>58283</v>
      </c>
    </row>
    <row r="28">
      <c r="B28" t="str">
        <v>2만Km</v>
      </c>
      <c r="C28">
        <v>42</v>
      </c>
      <c r="D28">
        <v>33596</v>
      </c>
      <c r="E28">
        <v>43017</v>
      </c>
      <c r="F28">
        <v>50021</v>
      </c>
      <c r="G28">
        <v>60469</v>
      </c>
      <c r="H28">
        <v>67949</v>
      </c>
      <c r="I28">
        <v>81893</v>
      </c>
      <c r="J28">
        <v>56001</v>
      </c>
      <c r="K28">
        <v>62884</v>
      </c>
      <c r="L28">
        <v>75044</v>
      </c>
      <c r="M28">
        <v>64077</v>
      </c>
    </row>
    <row r="29">
      <c r="B29" t="str">
        <v>2만Km</v>
      </c>
      <c r="C29">
        <v>48</v>
      </c>
      <c r="D29">
        <v>35566</v>
      </c>
      <c r="E29">
        <v>45404</v>
      </c>
      <c r="F29">
        <v>52974</v>
      </c>
      <c r="G29">
        <v>64064</v>
      </c>
      <c r="H29">
        <v>71918</v>
      </c>
      <c r="I29">
        <v>86479</v>
      </c>
      <c r="J29">
        <v>59611</v>
      </c>
      <c r="K29">
        <v>66754</v>
      </c>
      <c r="L29">
        <v>79627</v>
      </c>
      <c r="M29">
        <v>68687</v>
      </c>
    </row>
    <row r="30">
      <c r="B30" t="str">
        <v>2만Km</v>
      </c>
      <c r="C30">
        <v>54</v>
      </c>
      <c r="D30">
        <v>36823</v>
      </c>
      <c r="E30">
        <v>46938</v>
      </c>
      <c r="F30">
        <v>54902</v>
      </c>
      <c r="G30">
        <v>66446</v>
      </c>
      <c r="H30">
        <v>74529</v>
      </c>
      <c r="I30">
        <v>89435</v>
      </c>
      <c r="J30">
        <v>62020</v>
      </c>
      <c r="K30">
        <v>69298</v>
      </c>
      <c r="L30">
        <v>82598</v>
      </c>
      <c r="M30">
        <v>71977</v>
      </c>
    </row>
    <row r="31">
      <c r="B31" t="str">
        <v>2만Km</v>
      </c>
      <c r="C31">
        <v>60</v>
      </c>
      <c r="D31">
        <v>38020</v>
      </c>
      <c r="E31">
        <v>48375</v>
      </c>
      <c r="F31">
        <v>56683</v>
      </c>
      <c r="G31">
        <v>68607</v>
      </c>
      <c r="H31">
        <v>76914</v>
      </c>
      <c r="I31">
        <v>92174</v>
      </c>
      <c r="J31">
        <v>64215</v>
      </c>
      <c r="K31">
        <v>71640</v>
      </c>
      <c r="L31">
        <v>85364</v>
      </c>
      <c r="M31">
        <v>74767</v>
      </c>
    </row>
    <row r="32">
      <c r="B32" t="str">
        <v>2.5만Km</v>
      </c>
      <c r="C32">
        <v>24</v>
      </c>
      <c r="D32">
        <v>27841</v>
      </c>
      <c r="E32">
        <v>35986</v>
      </c>
      <c r="F32">
        <v>41209</v>
      </c>
      <c r="G32">
        <v>49464</v>
      </c>
      <c r="H32">
        <v>55590</v>
      </c>
      <c r="I32">
        <v>67239</v>
      </c>
      <c r="J32">
        <v>44812</v>
      </c>
      <c r="K32">
        <v>51105</v>
      </c>
      <c r="L32">
        <v>60272</v>
      </c>
      <c r="M32">
        <v>51137</v>
      </c>
    </row>
    <row r="33">
      <c r="B33" t="str">
        <v>2.5만Km</v>
      </c>
      <c r="C33">
        <v>30</v>
      </c>
      <c r="D33">
        <v>34190</v>
      </c>
      <c r="E33">
        <v>43669</v>
      </c>
      <c r="F33">
        <v>50207</v>
      </c>
      <c r="G33">
        <v>60253</v>
      </c>
      <c r="H33">
        <v>67863</v>
      </c>
      <c r="I33">
        <v>81661</v>
      </c>
      <c r="J33">
        <v>56212</v>
      </c>
      <c r="K33">
        <v>62849</v>
      </c>
      <c r="L33">
        <v>74537</v>
      </c>
      <c r="M33">
        <v>62136</v>
      </c>
    </row>
    <row r="34">
      <c r="B34" t="str">
        <v>2.5만Km</v>
      </c>
      <c r="C34">
        <v>36</v>
      </c>
      <c r="D34">
        <v>35868</v>
      </c>
      <c r="E34">
        <v>45664</v>
      </c>
      <c r="F34">
        <v>52843</v>
      </c>
      <c r="G34">
        <v>63493</v>
      </c>
      <c r="H34">
        <v>71306</v>
      </c>
      <c r="I34">
        <v>85488</v>
      </c>
      <c r="J34">
        <v>59264</v>
      </c>
      <c r="K34">
        <v>66331</v>
      </c>
      <c r="L34">
        <v>78478</v>
      </c>
      <c r="M34">
        <v>67226</v>
      </c>
    </row>
    <row r="35">
      <c r="B35" t="str">
        <v>2.5만Km</v>
      </c>
      <c r="C35">
        <v>42</v>
      </c>
      <c r="D35">
        <v>36751</v>
      </c>
      <c r="E35">
        <v>46732</v>
      </c>
      <c r="F35">
        <v>54318</v>
      </c>
      <c r="G35">
        <v>65360</v>
      </c>
      <c r="H35">
        <v>73248</v>
      </c>
      <c r="I35">
        <v>87565</v>
      </c>
      <c r="J35">
        <v>60997</v>
      </c>
      <c r="K35">
        <v>68301</v>
      </c>
      <c r="L35">
        <v>80635</v>
      </c>
      <c r="M35">
        <v>70559</v>
      </c>
    </row>
    <row r="36">
      <c r="B36" t="str">
        <v>2.5만Km</v>
      </c>
      <c r="C36">
        <v>48</v>
      </c>
      <c r="D36">
        <v>37689</v>
      </c>
      <c r="E36">
        <v>47846</v>
      </c>
      <c r="F36">
        <v>55781</v>
      </c>
      <c r="G36">
        <v>67152</v>
      </c>
      <c r="H36">
        <v>75157</v>
      </c>
      <c r="I36">
        <v>89697</v>
      </c>
      <c r="J36">
        <v>62689</v>
      </c>
      <c r="K36">
        <v>70231</v>
      </c>
      <c r="L36">
        <v>82829</v>
      </c>
      <c r="M36">
        <v>73323</v>
      </c>
    </row>
    <row r="37">
      <c r="B37" t="str">
        <v>2.5만Km</v>
      </c>
      <c r="C37">
        <v>54</v>
      </c>
      <c r="D37">
        <v>40717</v>
      </c>
      <c r="E37">
        <v>51573</v>
      </c>
      <c r="F37">
        <v>60369</v>
      </c>
      <c r="G37">
        <v>72789</v>
      </c>
      <c r="H37">
        <v>81417</v>
      </c>
      <c r="I37">
        <v>96952</v>
      </c>
      <c r="J37">
        <v>68451</v>
      </c>
      <c r="K37">
        <v>76247</v>
      </c>
      <c r="L37">
        <v>90007</v>
      </c>
      <c r="M37">
        <v>80513</v>
      </c>
    </row>
    <row r="38">
      <c r="B38" t="str">
        <v>2.5만Km</v>
      </c>
      <c r="C38">
        <v>60</v>
      </c>
      <c r="D38">
        <v>43331</v>
      </c>
      <c r="E38">
        <v>54765</v>
      </c>
      <c r="F38">
        <v>64279</v>
      </c>
      <c r="G38">
        <v>77554</v>
      </c>
      <c r="H38">
        <v>86721</v>
      </c>
      <c r="I38">
        <v>103130</v>
      </c>
      <c r="J38">
        <v>73331</v>
      </c>
      <c r="K38">
        <v>81365</v>
      </c>
      <c r="L38">
        <v>96139</v>
      </c>
      <c r="M38">
        <v>86424</v>
      </c>
    </row>
    <row r="39">
      <c r="B39" t="str">
        <v>3만Km</v>
      </c>
      <c r="C39">
        <v>24</v>
      </c>
      <c r="D39">
        <v>39818</v>
      </c>
      <c r="E39">
        <v>51010</v>
      </c>
      <c r="F39">
        <v>58591</v>
      </c>
      <c r="G39">
        <v>70618</v>
      </c>
      <c r="H39">
        <v>80162</v>
      </c>
      <c r="I39">
        <v>96508</v>
      </c>
      <c r="J39">
        <v>66862</v>
      </c>
      <c r="K39">
        <v>74217</v>
      </c>
      <c r="L39">
        <v>88696</v>
      </c>
      <c r="M39">
        <v>70472</v>
      </c>
    </row>
    <row r="40">
      <c r="B40" t="str">
        <v>3만Km</v>
      </c>
      <c r="C40">
        <v>30</v>
      </c>
      <c r="D40">
        <v>44297</v>
      </c>
      <c r="E40">
        <v>56493</v>
      </c>
      <c r="F40">
        <v>65363</v>
      </c>
      <c r="G40">
        <v>78969</v>
      </c>
      <c r="H40">
        <v>89462</v>
      </c>
      <c r="I40">
        <v>107148</v>
      </c>
      <c r="J40">
        <v>75364</v>
      </c>
      <c r="K40">
        <v>83226</v>
      </c>
      <c r="L40">
        <v>99383</v>
      </c>
      <c r="M40">
        <v>80960</v>
      </c>
    </row>
    <row r="41">
      <c r="B41" t="str">
        <v>3만Km</v>
      </c>
      <c r="C41">
        <v>36</v>
      </c>
      <c r="D41">
        <v>46324</v>
      </c>
      <c r="E41">
        <v>58885</v>
      </c>
      <c r="F41">
        <v>68391</v>
      </c>
      <c r="G41">
        <v>82606</v>
      </c>
      <c r="H41">
        <v>93343</v>
      </c>
      <c r="I41">
        <v>111533</v>
      </c>
      <c r="J41">
        <v>78907</v>
      </c>
      <c r="K41">
        <v>87107</v>
      </c>
      <c r="L41">
        <v>103799</v>
      </c>
      <c r="M41">
        <v>86313</v>
      </c>
    </row>
    <row r="42">
      <c r="B42" t="str">
        <v>3만Km</v>
      </c>
      <c r="C42">
        <v>42</v>
      </c>
      <c r="D42">
        <v>48594</v>
      </c>
      <c r="E42">
        <v>61676</v>
      </c>
      <c r="F42">
        <v>71827</v>
      </c>
      <c r="G42">
        <v>86859</v>
      </c>
      <c r="H42">
        <v>98102</v>
      </c>
      <c r="I42">
        <v>116987</v>
      </c>
      <c r="J42">
        <v>83259</v>
      </c>
      <c r="K42">
        <v>91700</v>
      </c>
      <c r="L42">
        <v>109275</v>
      </c>
      <c r="M42">
        <v>91542</v>
      </c>
    </row>
    <row r="43">
      <c r="B43" t="str">
        <v>3만Km</v>
      </c>
      <c r="C43">
        <v>48</v>
      </c>
      <c r="D43">
        <v>50067</v>
      </c>
      <c r="E43">
        <v>63441</v>
      </c>
      <c r="F43">
        <v>74178</v>
      </c>
      <c r="G43">
        <v>89738</v>
      </c>
      <c r="H43">
        <v>101110</v>
      </c>
      <c r="I43">
        <v>120367</v>
      </c>
      <c r="J43">
        <v>85950</v>
      </c>
      <c r="K43">
        <v>94723</v>
      </c>
      <c r="L43">
        <v>112674</v>
      </c>
      <c r="M43">
        <v>96394</v>
      </c>
    </row>
    <row r="44">
      <c r="B44" t="str">
        <v>3만Km</v>
      </c>
      <c r="C44">
        <v>54</v>
      </c>
      <c r="D44">
        <v>51816</v>
      </c>
      <c r="E44">
        <v>65606</v>
      </c>
      <c r="F44">
        <v>76938</v>
      </c>
      <c r="G44">
        <v>93191</v>
      </c>
      <c r="H44">
        <v>104913</v>
      </c>
      <c r="I44">
        <v>124692</v>
      </c>
      <c r="J44">
        <v>89404</v>
      </c>
      <c r="K44">
        <v>98420</v>
      </c>
      <c r="L44">
        <v>117033</v>
      </c>
      <c r="M44">
        <v>101194</v>
      </c>
    </row>
    <row r="45">
      <c r="B45" t="str">
        <v>3만Km</v>
      </c>
      <c r="C45">
        <v>60</v>
      </c>
      <c r="D45">
        <v>52611</v>
      </c>
      <c r="E45">
        <v>66535</v>
      </c>
      <c r="F45">
        <v>78204</v>
      </c>
      <c r="G45">
        <v>94732</v>
      </c>
      <c r="H45">
        <v>106492</v>
      </c>
      <c r="I45">
        <v>126432</v>
      </c>
      <c r="J45">
        <v>90843</v>
      </c>
      <c r="K45">
        <v>100042</v>
      </c>
      <c r="L45">
        <v>118818</v>
      </c>
      <c r="M45">
        <v>103992</v>
      </c>
    </row>
    <row r="46">
      <c r="B46" t="str">
        <v>3.5만Km</v>
      </c>
      <c r="C46">
        <v>24</v>
      </c>
      <c r="D46">
        <v>51447</v>
      </c>
      <c r="E46">
        <v>65678</v>
      </c>
      <c r="F46">
        <v>75408</v>
      </c>
      <c r="G46">
        <v>91020</v>
      </c>
      <c r="H46">
        <v>103724</v>
      </c>
      <c r="I46">
        <v>124331</v>
      </c>
      <c r="J46">
        <v>88087</v>
      </c>
      <c r="K46">
        <v>96233</v>
      </c>
      <c r="L46">
        <v>115355</v>
      </c>
      <c r="M46">
        <v>89676</v>
      </c>
    </row>
    <row r="47">
      <c r="B47" t="str">
        <v>3.5만Km</v>
      </c>
      <c r="C47">
        <v>30</v>
      </c>
      <c r="D47">
        <v>52734</v>
      </c>
      <c r="E47">
        <v>67161</v>
      </c>
      <c r="F47">
        <v>77557</v>
      </c>
      <c r="G47">
        <v>93714</v>
      </c>
      <c r="H47">
        <v>106433</v>
      </c>
      <c r="I47">
        <v>127021</v>
      </c>
      <c r="J47">
        <v>90476</v>
      </c>
      <c r="K47">
        <v>99165</v>
      </c>
      <c r="L47">
        <v>118325</v>
      </c>
      <c r="M47">
        <v>95103</v>
      </c>
    </row>
    <row r="48">
      <c r="B48" t="str">
        <v>3.5만Km</v>
      </c>
      <c r="C48">
        <v>36</v>
      </c>
      <c r="D48">
        <v>56327</v>
      </c>
      <c r="E48">
        <v>71546</v>
      </c>
      <c r="F48">
        <v>82898</v>
      </c>
      <c r="G48">
        <v>100229</v>
      </c>
      <c r="H48">
        <v>113699</v>
      </c>
      <c r="I48">
        <v>135515</v>
      </c>
      <c r="J48">
        <v>97144</v>
      </c>
      <c r="K48">
        <v>106126</v>
      </c>
      <c r="L48">
        <v>126736</v>
      </c>
      <c r="M48">
        <v>102914</v>
      </c>
    </row>
    <row r="49">
      <c r="B49" t="str">
        <v>3.5만Km</v>
      </c>
      <c r="C49">
        <v>42</v>
      </c>
      <c r="D49">
        <v>59859</v>
      </c>
      <c r="E49">
        <v>75861</v>
      </c>
      <c r="F49">
        <v>88275</v>
      </c>
      <c r="G49">
        <v>106825</v>
      </c>
      <c r="H49">
        <v>120962</v>
      </c>
      <c r="I49">
        <v>143818</v>
      </c>
      <c r="J49">
        <v>103787</v>
      </c>
      <c r="K49">
        <v>113209</v>
      </c>
      <c r="L49">
        <v>135030</v>
      </c>
      <c r="M49">
        <v>111760</v>
      </c>
    </row>
    <row r="50">
      <c r="B50" t="str">
        <v>3.5만Km</v>
      </c>
      <c r="C50">
        <v>48</v>
      </c>
      <c r="D50">
        <v>62153</v>
      </c>
      <c r="E50">
        <v>78681</v>
      </c>
      <c r="F50">
        <v>91828</v>
      </c>
      <c r="G50">
        <v>111210</v>
      </c>
      <c r="H50">
        <v>125773</v>
      </c>
      <c r="I50">
        <v>149410</v>
      </c>
      <c r="J50">
        <v>108145</v>
      </c>
      <c r="K50">
        <v>117845</v>
      </c>
      <c r="L50">
        <v>140573</v>
      </c>
      <c r="M50">
        <v>117697</v>
      </c>
    </row>
    <row r="51">
      <c r="B51" t="str">
        <v>3.5만Km</v>
      </c>
      <c r="C51">
        <v>54</v>
      </c>
      <c r="D51">
        <v>60797</v>
      </c>
      <c r="E51">
        <v>76870</v>
      </c>
      <c r="F51">
        <v>89941</v>
      </c>
      <c r="G51">
        <v>108820</v>
      </c>
      <c r="H51">
        <v>122691</v>
      </c>
      <c r="I51">
        <v>145561</v>
      </c>
      <c r="J51">
        <v>105256</v>
      </c>
      <c r="K51">
        <v>115204</v>
      </c>
      <c r="L51">
        <v>136888</v>
      </c>
      <c r="M51">
        <v>117260</v>
      </c>
    </row>
    <row r="52">
      <c r="B52" t="str">
        <v>3.5만Km</v>
      </c>
      <c r="C52">
        <v>60</v>
      </c>
      <c r="D52">
        <v>62471</v>
      </c>
      <c r="E52">
        <v>78927</v>
      </c>
      <c r="F52">
        <v>92503</v>
      </c>
      <c r="G52">
        <v>111987</v>
      </c>
      <c r="H52">
        <v>126206</v>
      </c>
      <c r="I52">
        <v>149648</v>
      </c>
      <c r="J52">
        <v>108486</v>
      </c>
      <c r="K52">
        <v>118576</v>
      </c>
      <c r="L52">
        <v>140962</v>
      </c>
      <c r="M52">
        <v>121329</v>
      </c>
    </row>
    <row r="53">
      <c r="B53" t="str">
        <v>4만Km</v>
      </c>
      <c r="C53">
        <v>24</v>
      </c>
      <c r="D53">
        <v>54429</v>
      </c>
      <c r="E53">
        <v>69956</v>
      </c>
      <c r="F53">
        <v>80307</v>
      </c>
      <c r="G53">
        <v>96767</v>
      </c>
      <c r="H53">
        <v>109823</v>
      </c>
      <c r="I53">
        <v>132648</v>
      </c>
      <c r="J53">
        <v>91336</v>
      </c>
      <c r="K53">
        <v>101474</v>
      </c>
      <c r="L53">
        <v>121338</v>
      </c>
      <c r="M53">
        <v>96097</v>
      </c>
    </row>
    <row r="54">
      <c r="B54" t="str">
        <v>4만Km</v>
      </c>
      <c r="C54">
        <v>30</v>
      </c>
      <c r="D54">
        <v>55965</v>
      </c>
      <c r="E54">
        <v>71803</v>
      </c>
      <c r="F54">
        <v>82893</v>
      </c>
      <c r="G54">
        <v>100081</v>
      </c>
      <c r="H54">
        <v>113315</v>
      </c>
      <c r="I54">
        <v>136322</v>
      </c>
      <c r="J54">
        <v>94432</v>
      </c>
      <c r="K54">
        <v>105055</v>
      </c>
      <c r="L54">
        <v>125284</v>
      </c>
      <c r="M54">
        <v>101867</v>
      </c>
    </row>
    <row r="55">
      <c r="B55" t="str">
        <v>4만Km</v>
      </c>
      <c r="C55">
        <v>36</v>
      </c>
      <c r="D55">
        <v>60850</v>
      </c>
      <c r="E55">
        <v>77811</v>
      </c>
      <c r="F55">
        <v>90348</v>
      </c>
      <c r="G55">
        <v>109276</v>
      </c>
      <c r="H55">
        <v>123521</v>
      </c>
      <c r="I55">
        <v>148081</v>
      </c>
      <c r="J55">
        <v>103765</v>
      </c>
      <c r="K55">
        <v>114911</v>
      </c>
      <c r="L55">
        <v>137011</v>
      </c>
      <c r="M55">
        <v>113719</v>
      </c>
    </row>
    <row r="56">
      <c r="B56" t="str">
        <v>4만Km</v>
      </c>
      <c r="C56">
        <v>42</v>
      </c>
      <c r="D56">
        <v>64340</v>
      </c>
      <c r="E56">
        <v>82103</v>
      </c>
      <c r="F56">
        <v>95673</v>
      </c>
      <c r="G56">
        <v>115844</v>
      </c>
      <c r="H56">
        <v>130810</v>
      </c>
      <c r="I56">
        <v>156480</v>
      </c>
      <c r="J56">
        <v>110432</v>
      </c>
      <c r="K56">
        <v>121952</v>
      </c>
      <c r="L56">
        <v>145388</v>
      </c>
      <c r="M56">
        <v>122184</v>
      </c>
    </row>
    <row r="57">
      <c r="B57" t="str">
        <v>4만Km</v>
      </c>
      <c r="C57">
        <v>48</v>
      </c>
      <c r="D57">
        <v>64550</v>
      </c>
      <c r="E57">
        <v>82358</v>
      </c>
      <c r="F57">
        <v>96256</v>
      </c>
      <c r="G57">
        <v>116667</v>
      </c>
      <c r="H57">
        <v>131547</v>
      </c>
      <c r="I57">
        <v>157118</v>
      </c>
      <c r="J57">
        <v>111001</v>
      </c>
      <c r="K57">
        <v>122801</v>
      </c>
      <c r="L57">
        <v>146170</v>
      </c>
      <c r="M57">
        <v>124690</v>
      </c>
    </row>
    <row r="58">
      <c r="B58" t="str">
        <v>4만Km</v>
      </c>
      <c r="C58">
        <v>54</v>
      </c>
      <c r="D58">
        <v>66803</v>
      </c>
      <c r="E58">
        <v>85119</v>
      </c>
      <c r="F58">
        <v>99658</v>
      </c>
      <c r="G58">
        <v>120851</v>
      </c>
      <c r="H58">
        <v>136207</v>
      </c>
      <c r="I58">
        <v>162491</v>
      </c>
      <c r="J58">
        <v>115303</v>
      </c>
      <c r="K58">
        <v>127301</v>
      </c>
      <c r="L58">
        <v>151541</v>
      </c>
      <c r="M58">
        <v>129959</v>
      </c>
    </row>
    <row r="59">
      <c r="B59" t="str">
        <v>4만Km</v>
      </c>
      <c r="C59">
        <v>60</v>
      </c>
      <c r="D59">
        <v>68562</v>
      </c>
      <c r="E59">
        <v>87265</v>
      </c>
      <c r="F59">
        <v>102306</v>
      </c>
      <c r="G59">
        <v>124106</v>
      </c>
      <c r="H59">
        <v>139832</v>
      </c>
      <c r="I59">
        <v>166653</v>
      </c>
      <c r="J59">
        <v>118674</v>
      </c>
      <c r="K59">
        <v>130813</v>
      </c>
      <c r="L59">
        <v>155725</v>
      </c>
      <c r="M59">
        <v>134091</v>
      </c>
    </row>
  </sheetData>
  <pageMargins left="0.7" right="0.7" top="0.75" bottom="0.75" header="0.3" footer="0.3"/>
  <ignoredErrors>
    <ignoredError numberStoredAsText="1" sqref="A2:N6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C694"/>
  <sheetViews>
    <sheetView workbookViewId="0" rightToLeft="0"/>
  </sheetViews>
  <sheetData>
    <row r="1">
      <c r="A1" t="str">
        <v>차종코드</v>
      </c>
      <c r="B1" t="str">
        <v>차종그룹</v>
      </c>
      <c r="C1" t="str">
        <v>차종명</v>
      </c>
      <c r="D1" t="str">
        <v>차종등록일</v>
      </c>
      <c r="E1" t="str">
        <v>차량금액</v>
      </c>
      <c r="F1" t="str">
        <v>연료종류</v>
      </c>
      <c r="G1" t="str">
        <v>변속기</v>
      </c>
      <c r="H1" t="str">
        <v>배기량</v>
      </c>
      <c r="I1" t="str">
        <v>에이전트</v>
      </c>
      <c r="J1" t="str">
        <v>판매여부</v>
      </c>
      <c r="K1" t="str">
        <v>제작사</v>
      </c>
      <c r="L1" t="str">
        <v>차종</v>
      </c>
      <c r="M1" t="str">
        <v>사용여부</v>
      </c>
      <c r="N1" t="str">
        <v>요금그룹</v>
      </c>
      <c r="O1" t="str">
        <v>유류1</v>
      </c>
      <c r="P1" t="str">
        <v>유류2</v>
      </c>
      <c r="Q1" t="str">
        <v>탑승인원</v>
      </c>
      <c r="R1" t="str">
        <v>중고차잔가율</v>
      </c>
      <c r="S1" t="str">
        <v>출하장명</v>
      </c>
      <c r="T1" t="str">
        <v>앞타이어</v>
      </c>
      <c r="U1" t="str">
        <v>앞타이어금액</v>
      </c>
      <c r="V1" t="str">
        <v>뒤타이어</v>
      </c>
      <c r="W1" t="str">
        <v>뒤타이어금액</v>
      </c>
      <c r="X1" t="str">
        <v>최초등록자</v>
      </c>
      <c r="Y1" t="str">
        <v>최초등록일시</v>
      </c>
      <c r="Z1" t="str">
        <v>최종수정자</v>
      </c>
      <c r="AA1" t="str">
        <v>최종수정일시</v>
      </c>
      <c r="AC1" t="str">
        <v>탈부착비용</v>
      </c>
    </row>
    <row r="2">
      <c r="A2">
        <v>110380</v>
      </c>
      <c r="B2" t="str">
        <v>CLIO</v>
      </c>
      <c r="C2" t="str">
        <v>CLIO 1.5dCi ICONIC - AT</v>
      </c>
      <c r="D2">
        <v>43669</v>
      </c>
      <c r="E2">
        <v>21110000</v>
      </c>
      <c r="F2" t="str">
        <v>경유</v>
      </c>
      <c r="G2" t="str">
        <v>AT</v>
      </c>
      <c r="H2">
        <v>1461</v>
      </c>
      <c r="I2" t="str">
        <v>오픈함</v>
      </c>
      <c r="J2" t="str">
        <v>Y</v>
      </c>
      <c r="K2" t="str">
        <v>르노삼성</v>
      </c>
      <c r="L2" t="str">
        <v>CLIO</v>
      </c>
      <c r="M2" t="str">
        <v>Y</v>
      </c>
      <c r="N2" t="str">
        <v>E1</v>
      </c>
      <c r="O2">
        <v>0</v>
      </c>
      <c r="Q2">
        <v>5</v>
      </c>
      <c r="R2" t="str">
        <v>E등급</v>
      </c>
      <c r="S2" t="str">
        <v>출하장미지정</v>
      </c>
      <c r="T2" t="str">
        <v>205/45R17</v>
      </c>
      <c r="U2">
        <v>144000</v>
      </c>
      <c r="V2" t="str">
        <v>205/45R17</v>
      </c>
      <c r="W2">
        <v>144000</v>
      </c>
      <c r="X2" t="str">
        <v>anbh_안병홍</v>
      </c>
      <c r="Y2">
        <v>43669.675208333334</v>
      </c>
      <c r="Z2" t="str">
        <v>anbh_안병홍</v>
      </c>
      <c r="AA2">
        <v>43669.675208333334</v>
      </c>
      <c r="AB2">
        <f>W2*2</f>
        <v>288000</v>
      </c>
    </row>
    <row r="3">
      <c r="A3">
        <v>110379</v>
      </c>
      <c r="B3" t="str">
        <v>CLIO</v>
      </c>
      <c r="C3" t="str">
        <v>CLIO 1.5dCi INTENS Panoramic - AT</v>
      </c>
      <c r="D3">
        <v>43669</v>
      </c>
      <c r="E3">
        <v>22980000</v>
      </c>
      <c r="F3" t="str">
        <v>경유</v>
      </c>
      <c r="G3" t="str">
        <v>AT</v>
      </c>
      <c r="H3">
        <v>1461</v>
      </c>
      <c r="I3" t="str">
        <v>오픈함</v>
      </c>
      <c r="J3" t="str">
        <v>Y</v>
      </c>
      <c r="K3" t="str">
        <v>르노삼성</v>
      </c>
      <c r="L3" t="str">
        <v>CLIO</v>
      </c>
      <c r="M3" t="str">
        <v>Y</v>
      </c>
      <c r="N3" t="str">
        <v>E1</v>
      </c>
      <c r="O3">
        <v>0</v>
      </c>
      <c r="Q3">
        <v>5</v>
      </c>
      <c r="R3" t="str">
        <v>E등급</v>
      </c>
      <c r="S3" t="str">
        <v>출하장미지정</v>
      </c>
      <c r="T3" t="str">
        <v>205/45R17</v>
      </c>
      <c r="U3">
        <v>144000</v>
      </c>
      <c r="V3" t="str">
        <v>205/45R17</v>
      </c>
      <c r="W3">
        <v>144000</v>
      </c>
      <c r="X3" t="str">
        <v>anbh_안병홍</v>
      </c>
      <c r="Y3">
        <v>43669.63496527778</v>
      </c>
      <c r="Z3" t="str">
        <v>anbh_안병홍</v>
      </c>
      <c r="AA3">
        <v>43669.63496527778</v>
      </c>
      <c r="AB3">
        <f>W3*2</f>
        <v>288000</v>
      </c>
    </row>
    <row r="4">
      <c r="A4">
        <v>110227</v>
      </c>
      <c r="B4" t="str">
        <v>CLIO</v>
      </c>
      <c r="C4" t="str">
        <v>CLIO 1.5dCi ZEN - AT</v>
      </c>
      <c r="D4">
        <v>43544</v>
      </c>
      <c r="E4">
        <v>19540000</v>
      </c>
      <c r="F4" t="str">
        <v>경유</v>
      </c>
      <c r="G4" t="str">
        <v>AT</v>
      </c>
      <c r="H4">
        <v>1461</v>
      </c>
      <c r="I4" t="str">
        <v>오픈함</v>
      </c>
      <c r="J4" t="str">
        <v>Y</v>
      </c>
      <c r="K4" t="str">
        <v>르노삼성</v>
      </c>
      <c r="L4" t="str">
        <v>CLIO</v>
      </c>
      <c r="M4" t="str">
        <v>Y</v>
      </c>
      <c r="N4" t="str">
        <v>E1</v>
      </c>
      <c r="O4">
        <v>0</v>
      </c>
      <c r="Q4">
        <v>5</v>
      </c>
      <c r="R4" t="str">
        <v>E등급</v>
      </c>
      <c r="S4" t="str">
        <v>출하장미지정</v>
      </c>
      <c r="T4" t="str">
        <v>205/45R17</v>
      </c>
      <c r="U4">
        <v>144000</v>
      </c>
      <c r="V4" t="str">
        <v>205/45R17</v>
      </c>
      <c r="W4">
        <v>144000</v>
      </c>
      <c r="X4" t="str">
        <v>anbh_안병홍</v>
      </c>
      <c r="Y4">
        <v>43544.504641203705</v>
      </c>
      <c r="Z4" t="str">
        <v>anbh_안병홍</v>
      </c>
      <c r="AA4">
        <v>43544.50686342592</v>
      </c>
      <c r="AB4">
        <f>W4*2</f>
        <v>288000</v>
      </c>
    </row>
    <row r="5">
      <c r="A5">
        <v>110728</v>
      </c>
      <c r="B5" t="str">
        <v>i30</v>
      </c>
      <c r="C5" t="str">
        <v>i30 가솔린1.6터보 N 라인 7단DCT - AT</v>
      </c>
      <c r="D5">
        <v>43760</v>
      </c>
      <c r="E5">
        <v>24990000</v>
      </c>
      <c r="F5" t="str">
        <v>가솔린</v>
      </c>
      <c r="G5" t="str">
        <v>AT</v>
      </c>
      <c r="H5">
        <v>1591</v>
      </c>
      <c r="I5" t="str">
        <v>오픈함</v>
      </c>
      <c r="J5" t="str">
        <v>Y</v>
      </c>
      <c r="K5" t="str">
        <v>현대</v>
      </c>
      <c r="L5" t="str">
        <v>i30</v>
      </c>
      <c r="M5" t="str">
        <v>Y</v>
      </c>
      <c r="N5" t="str">
        <v>D2</v>
      </c>
      <c r="O5">
        <v>50</v>
      </c>
      <c r="P5">
        <v>0</v>
      </c>
      <c r="Q5">
        <v>5</v>
      </c>
      <c r="R5" t="str">
        <v>C등급</v>
      </c>
      <c r="S5" t="str">
        <v>현대_울산</v>
      </c>
      <c r="T5" t="str">
        <v>225/40R18</v>
      </c>
      <c r="U5">
        <v>150000</v>
      </c>
      <c r="V5" t="str">
        <v>225/40R18</v>
      </c>
      <c r="W5">
        <v>150000</v>
      </c>
      <c r="X5" t="str">
        <v>anbh_안병홍</v>
      </c>
      <c r="Y5">
        <v>43760.43714120371</v>
      </c>
      <c r="Z5" t="str">
        <v>anbh_안병홍</v>
      </c>
      <c r="AA5">
        <v>43898.012083333335</v>
      </c>
      <c r="AB5">
        <f>W5*2</f>
        <v>300000</v>
      </c>
    </row>
    <row r="6">
      <c r="A6">
        <v>100328</v>
      </c>
      <c r="B6" t="str">
        <v>i40</v>
      </c>
      <c r="C6" t="str">
        <v>i40 1.7 VGT Premium - AT</v>
      </c>
      <c r="D6">
        <v>40982</v>
      </c>
      <c r="E6">
        <v>26600000</v>
      </c>
      <c r="F6" t="str">
        <v>경유</v>
      </c>
      <c r="G6" t="str">
        <v>AT</v>
      </c>
      <c r="H6">
        <v>1685</v>
      </c>
      <c r="I6" t="str">
        <v>오픈안함</v>
      </c>
      <c r="J6" t="str">
        <v>Y</v>
      </c>
      <c r="K6" t="str">
        <v>현대</v>
      </c>
      <c r="L6" t="str">
        <v>i40</v>
      </c>
      <c r="M6" t="str">
        <v>N</v>
      </c>
      <c r="N6" t="str">
        <v>E3</v>
      </c>
      <c r="O6">
        <v>70</v>
      </c>
      <c r="P6">
        <v>0</v>
      </c>
      <c r="Q6">
        <v>5</v>
      </c>
      <c r="R6" t="str">
        <v>F등급</v>
      </c>
      <c r="S6" t="str">
        <v>현대_울산</v>
      </c>
      <c r="T6" t="str">
        <v>100_기본값</v>
      </c>
      <c r="V6" t="str">
        <v>100_기본값</v>
      </c>
      <c r="X6" t="str">
        <v>안병홍_안병홍</v>
      </c>
      <c r="Y6">
        <v>40982.77863425926</v>
      </c>
      <c r="Z6" t="str">
        <v>wonsil_남원실</v>
      </c>
      <c r="AA6">
        <v>42853.95460648148</v>
      </c>
      <c r="AB6">
        <f>W6*2</f>
        <v>0</v>
      </c>
    </row>
    <row r="7">
      <c r="A7">
        <v>100007</v>
      </c>
      <c r="B7" t="str">
        <v>i40</v>
      </c>
      <c r="C7" t="str">
        <v>i40 1.7 VGT Smart - AT</v>
      </c>
      <c r="D7">
        <v>40851</v>
      </c>
      <c r="E7">
        <v>24960000</v>
      </c>
      <c r="F7" t="str">
        <v>경유</v>
      </c>
      <c r="G7" t="str">
        <v>AT</v>
      </c>
      <c r="H7">
        <v>1685</v>
      </c>
      <c r="I7" t="str">
        <v>오픈안함</v>
      </c>
      <c r="J7" t="str">
        <v>Y</v>
      </c>
      <c r="K7" t="str">
        <v>현대</v>
      </c>
      <c r="L7" t="str">
        <v>i40</v>
      </c>
      <c r="M7" t="str">
        <v>N</v>
      </c>
      <c r="N7" t="str">
        <v>E3</v>
      </c>
      <c r="O7">
        <v>70</v>
      </c>
      <c r="P7">
        <v>0</v>
      </c>
      <c r="Q7">
        <v>5</v>
      </c>
      <c r="R7" t="str">
        <v>F등급</v>
      </c>
      <c r="S7" t="str">
        <v>현대_울산</v>
      </c>
      <c r="T7" t="str">
        <v>100_기본값</v>
      </c>
      <c r="V7" t="str">
        <v>100_기본값</v>
      </c>
      <c r="X7" t="str">
        <v>안병홍_안병홍</v>
      </c>
      <c r="Y7">
        <v>40851.69269675926</v>
      </c>
      <c r="Z7" t="str">
        <v>wonsil_남원실</v>
      </c>
      <c r="AA7">
        <v>42853.95287037037</v>
      </c>
      <c r="AB7">
        <f>W7*2</f>
        <v>0</v>
      </c>
    </row>
    <row r="8">
      <c r="A8">
        <v>100197</v>
      </c>
      <c r="B8" t="str">
        <v>i40</v>
      </c>
      <c r="C8" t="str">
        <v>i40 2.0 GDi Premium - AT</v>
      </c>
      <c r="D8">
        <v>40942</v>
      </c>
      <c r="E8">
        <v>26600000</v>
      </c>
      <c r="F8" t="str">
        <v>가솔린</v>
      </c>
      <c r="G8" t="str">
        <v>AT</v>
      </c>
      <c r="H8">
        <v>1999</v>
      </c>
      <c r="I8" t="str">
        <v>오픈안함</v>
      </c>
      <c r="J8" t="str">
        <v>Y</v>
      </c>
      <c r="K8" t="str">
        <v>현대</v>
      </c>
      <c r="L8" t="str">
        <v>i40</v>
      </c>
      <c r="M8" t="str">
        <v>N</v>
      </c>
      <c r="N8" t="str">
        <v>E3</v>
      </c>
      <c r="O8">
        <v>70</v>
      </c>
      <c r="P8">
        <v>0</v>
      </c>
      <c r="Q8">
        <v>5</v>
      </c>
      <c r="R8" t="str">
        <v>C등급</v>
      </c>
      <c r="S8" t="str">
        <v>현대_울산</v>
      </c>
      <c r="T8" t="str">
        <v>100_기본값</v>
      </c>
      <c r="V8" t="str">
        <v>100_기본값</v>
      </c>
      <c r="X8" t="str">
        <v>안병홍_안병홍</v>
      </c>
      <c r="Y8">
        <v>40942.68355324074</v>
      </c>
      <c r="Z8" t="str">
        <v>wonsil_남원실</v>
      </c>
      <c r="AA8">
        <v>42853.948530092595</v>
      </c>
      <c r="AB8">
        <f>W8*2</f>
        <v>0</v>
      </c>
    </row>
    <row r="9">
      <c r="A9">
        <v>100326</v>
      </c>
      <c r="B9" t="str">
        <v>i40</v>
      </c>
      <c r="C9" t="str">
        <v>i40 2.0 GDi Smart - AT</v>
      </c>
      <c r="D9">
        <v>40982</v>
      </c>
      <c r="E9">
        <v>24960000</v>
      </c>
      <c r="F9" t="str">
        <v>가솔린</v>
      </c>
      <c r="G9" t="str">
        <v>AT</v>
      </c>
      <c r="H9">
        <v>1999</v>
      </c>
      <c r="I9" t="str">
        <v>오픈안함</v>
      </c>
      <c r="J9" t="str">
        <v>Y</v>
      </c>
      <c r="K9" t="str">
        <v>현대</v>
      </c>
      <c r="L9" t="str">
        <v>i40</v>
      </c>
      <c r="M9" t="str">
        <v>N</v>
      </c>
      <c r="N9" t="str">
        <v>E3</v>
      </c>
      <c r="O9">
        <v>70</v>
      </c>
      <c r="P9">
        <v>0</v>
      </c>
      <c r="Q9">
        <v>5</v>
      </c>
      <c r="R9" t="str">
        <v>C등급</v>
      </c>
      <c r="S9" t="str">
        <v>현대_울산</v>
      </c>
      <c r="T9" t="str">
        <v>100_기본값</v>
      </c>
      <c r="V9" t="str">
        <v>100_기본값</v>
      </c>
      <c r="X9" t="str">
        <v>안병홍_안병홍</v>
      </c>
      <c r="Y9">
        <v>40982.77678240741</v>
      </c>
      <c r="Z9" t="str">
        <v>wonsil_남원실</v>
      </c>
      <c r="AA9">
        <v>42853.948275462964</v>
      </c>
      <c r="AB9">
        <f>W9*2</f>
        <v>0</v>
      </c>
    </row>
    <row r="10">
      <c r="A10">
        <v>100331</v>
      </c>
      <c r="B10" t="str">
        <v>i40</v>
      </c>
      <c r="C10" t="str">
        <v>i40 Saloon 1.7 VGT Premium - AT</v>
      </c>
      <c r="D10">
        <v>40982</v>
      </c>
      <c r="E10">
        <v>26800000</v>
      </c>
      <c r="F10" t="str">
        <v>경유</v>
      </c>
      <c r="G10" t="str">
        <v>AT</v>
      </c>
      <c r="H10">
        <v>1685</v>
      </c>
      <c r="I10" t="str">
        <v>오픈안함</v>
      </c>
      <c r="J10" t="str">
        <v>Y</v>
      </c>
      <c r="K10" t="str">
        <v>현대</v>
      </c>
      <c r="L10" t="str">
        <v>i40 Saloon</v>
      </c>
      <c r="M10" t="str">
        <v>N</v>
      </c>
      <c r="N10" t="str">
        <v>E3</v>
      </c>
      <c r="O10">
        <v>70</v>
      </c>
      <c r="P10">
        <v>0</v>
      </c>
      <c r="Q10">
        <v>5</v>
      </c>
      <c r="R10" t="str">
        <v>E등급</v>
      </c>
      <c r="S10" t="str">
        <v>현대_울산</v>
      </c>
      <c r="T10" t="str">
        <v>100_기본값</v>
      </c>
      <c r="V10" t="str">
        <v>100_기본값</v>
      </c>
      <c r="X10" t="str">
        <v>안병홍_안병홍</v>
      </c>
      <c r="Y10">
        <v>40982.782222222224</v>
      </c>
      <c r="Z10" t="str">
        <v>wonsil_남원실</v>
      </c>
      <c r="AA10">
        <v>42853.9575462963</v>
      </c>
      <c r="AB10">
        <f>W10*2</f>
        <v>0</v>
      </c>
    </row>
    <row r="11">
      <c r="A11">
        <v>100330</v>
      </c>
      <c r="B11" t="str">
        <v>i40</v>
      </c>
      <c r="C11" t="str">
        <v>i40 Saloon 1.7 VGT Smart - AT</v>
      </c>
      <c r="D11">
        <v>40982</v>
      </c>
      <c r="E11">
        <v>24210000</v>
      </c>
      <c r="F11" t="str">
        <v>경유</v>
      </c>
      <c r="G11" t="str">
        <v>AT</v>
      </c>
      <c r="H11">
        <v>1685</v>
      </c>
      <c r="I11" t="str">
        <v>오픈안함</v>
      </c>
      <c r="J11" t="str">
        <v>Y</v>
      </c>
      <c r="K11" t="str">
        <v>현대</v>
      </c>
      <c r="L11" t="str">
        <v>i40 Saloon</v>
      </c>
      <c r="M11" t="str">
        <v>N</v>
      </c>
      <c r="N11" t="str">
        <v>E3</v>
      </c>
      <c r="O11">
        <v>70</v>
      </c>
      <c r="P11">
        <v>0</v>
      </c>
      <c r="Q11">
        <v>5</v>
      </c>
      <c r="R11" t="str">
        <v>E등급</v>
      </c>
      <c r="S11" t="str">
        <v>현대_울산</v>
      </c>
      <c r="T11" t="str">
        <v>100_기본값</v>
      </c>
      <c r="V11" t="str">
        <v>100_기본값</v>
      </c>
      <c r="X11" t="str">
        <v>안병홍_안병홍</v>
      </c>
      <c r="Y11">
        <v>40982.781689814816</v>
      </c>
      <c r="Z11" t="str">
        <v>wonsil_남원실</v>
      </c>
      <c r="AA11">
        <v>42853.95628472222</v>
      </c>
      <c r="AB11">
        <f>W11*2</f>
        <v>0</v>
      </c>
    </row>
    <row r="12">
      <c r="A12">
        <v>100327</v>
      </c>
      <c r="B12" t="str">
        <v>i40</v>
      </c>
      <c r="C12" t="str">
        <v>i40 Saloon 2.0 GDi Premium - AT</v>
      </c>
      <c r="D12">
        <v>40982</v>
      </c>
      <c r="E12">
        <v>26800000</v>
      </c>
      <c r="F12" t="str">
        <v>가솔린</v>
      </c>
      <c r="G12" t="str">
        <v>AT</v>
      </c>
      <c r="H12">
        <v>1999</v>
      </c>
      <c r="I12" t="str">
        <v>오픈안함</v>
      </c>
      <c r="J12" t="str">
        <v>Y</v>
      </c>
      <c r="K12" t="str">
        <v>현대</v>
      </c>
      <c r="L12" t="str">
        <v>i40 Saloon</v>
      </c>
      <c r="M12" t="str">
        <v>N</v>
      </c>
      <c r="N12" t="str">
        <v>E3</v>
      </c>
      <c r="O12">
        <v>70</v>
      </c>
      <c r="P12">
        <v>0</v>
      </c>
      <c r="Q12">
        <v>5</v>
      </c>
      <c r="R12" t="str">
        <v>D등급</v>
      </c>
      <c r="S12" t="str">
        <v>현대_울산</v>
      </c>
      <c r="T12" t="str">
        <v>100_기본값</v>
      </c>
      <c r="V12" t="str">
        <v>100_기본값</v>
      </c>
      <c r="X12" t="str">
        <v>안병홍_안병홍</v>
      </c>
      <c r="Y12">
        <v>40982.777453703704</v>
      </c>
      <c r="Z12" t="str">
        <v>wonsil_남원실</v>
      </c>
      <c r="AA12">
        <v>42853.95111111111</v>
      </c>
      <c r="AB12">
        <f>W12*2</f>
        <v>0</v>
      </c>
    </row>
    <row r="13">
      <c r="A13">
        <v>100333</v>
      </c>
      <c r="B13" t="str">
        <v>i40</v>
      </c>
      <c r="C13" t="str">
        <v>i40 Saloon 2.0 GDi Smart - AT</v>
      </c>
      <c r="D13">
        <v>40982</v>
      </c>
      <c r="E13">
        <v>24210000</v>
      </c>
      <c r="F13" t="str">
        <v>가솔린</v>
      </c>
      <c r="G13" t="str">
        <v>AT</v>
      </c>
      <c r="H13">
        <v>1999</v>
      </c>
      <c r="I13" t="str">
        <v>오픈안함</v>
      </c>
      <c r="J13" t="str">
        <v>Y</v>
      </c>
      <c r="K13" t="str">
        <v>현대</v>
      </c>
      <c r="L13" t="str">
        <v>i40 Saloon</v>
      </c>
      <c r="M13" t="str">
        <v>N</v>
      </c>
      <c r="N13" t="str">
        <v>E3</v>
      </c>
      <c r="O13">
        <v>70</v>
      </c>
      <c r="P13">
        <v>0</v>
      </c>
      <c r="Q13">
        <v>5</v>
      </c>
      <c r="R13" t="str">
        <v>D등급</v>
      </c>
      <c r="S13" t="str">
        <v>현대_울산</v>
      </c>
      <c r="T13" t="str">
        <v>100_기본값</v>
      </c>
      <c r="V13" t="str">
        <v>100_기본값</v>
      </c>
      <c r="X13" t="str">
        <v>안병홍_안병홍</v>
      </c>
      <c r="Y13">
        <v>40982.78493055556</v>
      </c>
      <c r="Z13" t="str">
        <v>wonsil_남원실</v>
      </c>
      <c r="AA13">
        <v>42853.95</v>
      </c>
      <c r="AB13">
        <f>W13*2</f>
        <v>0</v>
      </c>
    </row>
    <row r="14">
      <c r="A14">
        <v>110886</v>
      </c>
      <c r="B14" t="str">
        <v>K3</v>
      </c>
      <c r="C14" t="str">
        <v>K3 1.6 가솔린 노블레스 - AT</v>
      </c>
      <c r="D14">
        <v>43831</v>
      </c>
      <c r="E14">
        <v>21440000</v>
      </c>
      <c r="F14" t="str">
        <v>가솔린</v>
      </c>
      <c r="G14" t="str">
        <v>AT</v>
      </c>
      <c r="H14">
        <v>1598</v>
      </c>
      <c r="I14" t="str">
        <v>오픈함</v>
      </c>
      <c r="J14" t="str">
        <v>Y</v>
      </c>
      <c r="K14" t="str">
        <v>기아</v>
      </c>
      <c r="L14" t="str">
        <v>K3</v>
      </c>
      <c r="M14" t="str">
        <v>Y</v>
      </c>
      <c r="N14" t="str">
        <v>D1</v>
      </c>
      <c r="O14">
        <v>50</v>
      </c>
      <c r="P14">
        <v>0</v>
      </c>
      <c r="Q14">
        <v>5</v>
      </c>
      <c r="R14" t="str">
        <v>D등급</v>
      </c>
      <c r="S14" t="str">
        <v>기아_화성</v>
      </c>
      <c r="T14" t="str">
        <v>205/55R16</v>
      </c>
      <c r="U14">
        <v>100800</v>
      </c>
      <c r="V14" t="str">
        <v>205/55R16</v>
      </c>
      <c r="W14">
        <v>100800</v>
      </c>
      <c r="X14" t="str">
        <v>anbh_안병홍</v>
      </c>
      <c r="Y14">
        <v>43833.500868055555</v>
      </c>
      <c r="Z14" t="str">
        <v>anbh_안병홍</v>
      </c>
      <c r="AA14">
        <v>43897.134108796294</v>
      </c>
      <c r="AB14">
        <f>W14*2</f>
        <v>201600</v>
      </c>
    </row>
    <row r="15">
      <c r="A15">
        <v>110884</v>
      </c>
      <c r="B15" t="str">
        <v>K3</v>
      </c>
      <c r="C15" t="str">
        <v>K3 1.6 가솔린 럭셔리 - AT</v>
      </c>
      <c r="D15">
        <v>43831</v>
      </c>
      <c r="E15">
        <v>17520000</v>
      </c>
      <c r="F15" t="str">
        <v>가솔린</v>
      </c>
      <c r="G15" t="str">
        <v>AT</v>
      </c>
      <c r="H15">
        <v>1598</v>
      </c>
      <c r="I15" t="str">
        <v>오픈함</v>
      </c>
      <c r="J15" t="str">
        <v>Y</v>
      </c>
      <c r="K15" t="str">
        <v>기아</v>
      </c>
      <c r="L15" t="str">
        <v>K3</v>
      </c>
      <c r="M15" t="str">
        <v>Y</v>
      </c>
      <c r="N15" t="str">
        <v>D1</v>
      </c>
      <c r="O15">
        <v>50</v>
      </c>
      <c r="P15">
        <v>0</v>
      </c>
      <c r="Q15">
        <v>5</v>
      </c>
      <c r="R15" t="str">
        <v>D등급</v>
      </c>
      <c r="S15" t="str">
        <v>기아_화성</v>
      </c>
      <c r="T15" t="str">
        <v>195/65R15</v>
      </c>
      <c r="U15">
        <v>90800</v>
      </c>
      <c r="V15" t="str">
        <v>195/65R15</v>
      </c>
      <c r="W15">
        <v>90800</v>
      </c>
      <c r="X15" t="str">
        <v>anbh_안병홍</v>
      </c>
      <c r="Y15">
        <v>43833.49793981481</v>
      </c>
      <c r="Z15" t="str">
        <v>anbh_안병홍</v>
      </c>
      <c r="AA15">
        <v>43897.13380787037</v>
      </c>
      <c r="AB15">
        <f>W15*2</f>
        <v>181600</v>
      </c>
    </row>
    <row r="16">
      <c r="A16">
        <v>110891</v>
      </c>
      <c r="B16" t="str">
        <v>K3</v>
      </c>
      <c r="C16" t="str">
        <v>K3 1.6 가솔린 터보 GT Basic 4도어 DCT - AT</v>
      </c>
      <c r="D16">
        <v>43831</v>
      </c>
      <c r="E16">
        <v>21160000</v>
      </c>
      <c r="F16" t="str">
        <v>가솔린</v>
      </c>
      <c r="G16" t="str">
        <v>AT</v>
      </c>
      <c r="H16">
        <v>1591</v>
      </c>
      <c r="I16" t="str">
        <v>오픈함</v>
      </c>
      <c r="J16" t="str">
        <v>Y</v>
      </c>
      <c r="K16" t="str">
        <v>기아</v>
      </c>
      <c r="L16" t="str">
        <v>K3</v>
      </c>
      <c r="M16" t="str">
        <v>Y</v>
      </c>
      <c r="N16" t="str">
        <v>D1</v>
      </c>
      <c r="O16">
        <v>50</v>
      </c>
      <c r="P16">
        <v>0</v>
      </c>
      <c r="Q16">
        <v>5</v>
      </c>
      <c r="R16" t="str">
        <v>D등급</v>
      </c>
      <c r="S16" t="str">
        <v>기아_화성</v>
      </c>
      <c r="T16" t="str">
        <v>225/40R18</v>
      </c>
      <c r="U16">
        <v>150000</v>
      </c>
      <c r="V16" t="str">
        <v>225/40R18</v>
      </c>
      <c r="W16">
        <v>150000</v>
      </c>
      <c r="X16" t="str">
        <v>anbh_안병홍</v>
      </c>
      <c r="Y16">
        <v>43833.588472222225</v>
      </c>
      <c r="Z16" t="str">
        <v>anbh_안병홍</v>
      </c>
      <c r="AA16">
        <v>43897.13087962963</v>
      </c>
      <c r="AB16">
        <f>W16*2</f>
        <v>300000</v>
      </c>
    </row>
    <row r="17">
      <c r="A17">
        <v>110892</v>
      </c>
      <c r="B17" t="str">
        <v>K3</v>
      </c>
      <c r="C17" t="str">
        <v>K3 1.6 가솔린 터보 GT Basic 5도어 DCT - AT</v>
      </c>
      <c r="D17">
        <v>43831</v>
      </c>
      <c r="E17">
        <v>21680000</v>
      </c>
      <c r="F17" t="str">
        <v>가솔린</v>
      </c>
      <c r="G17" t="str">
        <v>AT</v>
      </c>
      <c r="H17">
        <v>1591</v>
      </c>
      <c r="I17" t="str">
        <v>오픈함</v>
      </c>
      <c r="J17" t="str">
        <v>Y</v>
      </c>
      <c r="K17" t="str">
        <v>기아</v>
      </c>
      <c r="L17" t="str">
        <v>K3</v>
      </c>
      <c r="M17" t="str">
        <v>Y</v>
      </c>
      <c r="N17" t="str">
        <v>D1</v>
      </c>
      <c r="O17">
        <v>50</v>
      </c>
      <c r="P17">
        <v>0</v>
      </c>
      <c r="Q17">
        <v>5</v>
      </c>
      <c r="R17" t="str">
        <v>D등급</v>
      </c>
      <c r="S17" t="str">
        <v>기아_화성</v>
      </c>
      <c r="T17" t="str">
        <v>225/40R18</v>
      </c>
      <c r="U17">
        <v>150000</v>
      </c>
      <c r="V17" t="str">
        <v>225/40R18</v>
      </c>
      <c r="W17">
        <v>150000</v>
      </c>
      <c r="X17" t="str">
        <v>anbh_안병홍</v>
      </c>
      <c r="Y17">
        <v>43833.604675925926</v>
      </c>
      <c r="Z17" t="str">
        <v>anbh_안병홍</v>
      </c>
      <c r="AA17">
        <v>43897.131157407406</v>
      </c>
      <c r="AB17">
        <f>W17*2</f>
        <v>300000</v>
      </c>
    </row>
    <row r="18">
      <c r="A18">
        <v>110893</v>
      </c>
      <c r="B18" t="str">
        <v>K3</v>
      </c>
      <c r="C18" t="str">
        <v>K3 1.6 가솔린 터보 GT Plus 4도어 DCT - AT</v>
      </c>
      <c r="D18">
        <v>43831</v>
      </c>
      <c r="E18">
        <v>23640000</v>
      </c>
      <c r="F18" t="str">
        <v>가솔린</v>
      </c>
      <c r="G18" t="str">
        <v>AT</v>
      </c>
      <c r="H18">
        <v>1591</v>
      </c>
      <c r="I18" t="str">
        <v>오픈함</v>
      </c>
      <c r="J18" t="str">
        <v>Y</v>
      </c>
      <c r="K18" t="str">
        <v>기아</v>
      </c>
      <c r="L18" t="str">
        <v>K3</v>
      </c>
      <c r="M18" t="str">
        <v>Y</v>
      </c>
      <c r="N18" t="str">
        <v>D1</v>
      </c>
      <c r="O18">
        <v>50</v>
      </c>
      <c r="P18">
        <v>0</v>
      </c>
      <c r="Q18">
        <v>5</v>
      </c>
      <c r="R18" t="str">
        <v>D등급</v>
      </c>
      <c r="S18" t="str">
        <v>기아_화성</v>
      </c>
      <c r="T18" t="str">
        <v>225/40R18</v>
      </c>
      <c r="U18">
        <v>150000</v>
      </c>
      <c r="V18" t="str">
        <v>225/40R18</v>
      </c>
      <c r="W18">
        <v>150000</v>
      </c>
      <c r="X18" t="str">
        <v>anbh_안병홍</v>
      </c>
      <c r="Y18">
        <v>43833.605578703704</v>
      </c>
      <c r="Z18" t="str">
        <v>anbh_안병홍</v>
      </c>
      <c r="AA18">
        <v>43897.13136574074</v>
      </c>
      <c r="AB18">
        <f>W18*2</f>
        <v>300000</v>
      </c>
    </row>
    <row r="19">
      <c r="A19">
        <v>110894</v>
      </c>
      <c r="B19" t="str">
        <v>K3</v>
      </c>
      <c r="C19" t="str">
        <v>K3 1.6 가솔린 터보 GT Plus 5도어 DCT - AT</v>
      </c>
      <c r="D19">
        <v>43831</v>
      </c>
      <c r="E19">
        <v>24030000</v>
      </c>
      <c r="F19" t="str">
        <v>가솔린</v>
      </c>
      <c r="G19" t="str">
        <v>AT</v>
      </c>
      <c r="H19">
        <v>1591</v>
      </c>
      <c r="I19" t="str">
        <v>오픈함</v>
      </c>
      <c r="J19" t="str">
        <v>Y</v>
      </c>
      <c r="K19" t="str">
        <v>기아</v>
      </c>
      <c r="L19" t="str">
        <v>K3</v>
      </c>
      <c r="M19" t="str">
        <v>Y</v>
      </c>
      <c r="N19" t="str">
        <v>D1</v>
      </c>
      <c r="O19">
        <v>50</v>
      </c>
      <c r="P19">
        <v>0</v>
      </c>
      <c r="Q19">
        <v>5</v>
      </c>
      <c r="R19" t="str">
        <v>D등급</v>
      </c>
      <c r="S19" t="str">
        <v>기아_화성</v>
      </c>
      <c r="T19" t="str">
        <v>225/40R18</v>
      </c>
      <c r="U19">
        <v>150000</v>
      </c>
      <c r="V19" t="str">
        <v>225/40R18</v>
      </c>
      <c r="W19">
        <v>150000</v>
      </c>
      <c r="X19" t="str">
        <v>anbh_안병홍</v>
      </c>
      <c r="Y19">
        <v>43833.60605324074</v>
      </c>
      <c r="Z19" t="str">
        <v>anbh_안병홍</v>
      </c>
      <c r="AA19">
        <v>43897.13155092593</v>
      </c>
      <c r="AB19">
        <f>W19*2</f>
        <v>300000</v>
      </c>
    </row>
    <row r="20">
      <c r="A20">
        <v>110883</v>
      </c>
      <c r="B20" t="str">
        <v>K3</v>
      </c>
      <c r="C20" t="str">
        <v>K3 1.6 가솔린 트렌디 - AT</v>
      </c>
      <c r="D20">
        <v>43831</v>
      </c>
      <c r="E20">
        <v>15420000</v>
      </c>
      <c r="F20" t="str">
        <v>가솔린</v>
      </c>
      <c r="G20" t="str">
        <v>AT</v>
      </c>
      <c r="H20">
        <v>1598</v>
      </c>
      <c r="I20" t="str">
        <v>오픈함</v>
      </c>
      <c r="J20" t="str">
        <v>Y</v>
      </c>
      <c r="K20" t="str">
        <v>기아</v>
      </c>
      <c r="L20" t="str">
        <v>K3</v>
      </c>
      <c r="M20" t="str">
        <v>Y</v>
      </c>
      <c r="N20" t="str">
        <v>D1</v>
      </c>
      <c r="O20">
        <v>50</v>
      </c>
      <c r="P20">
        <v>0</v>
      </c>
      <c r="Q20">
        <v>5</v>
      </c>
      <c r="R20" t="str">
        <v>D등급</v>
      </c>
      <c r="S20" t="str">
        <v>기아_화성</v>
      </c>
      <c r="T20" t="str">
        <v>195/65R15</v>
      </c>
      <c r="U20">
        <v>90800</v>
      </c>
      <c r="V20" t="str">
        <v>195/65R15</v>
      </c>
      <c r="W20">
        <v>90800</v>
      </c>
      <c r="X20" t="str">
        <v>anbh_안병홍</v>
      </c>
      <c r="Y20">
        <v>43833.48488425926</v>
      </c>
      <c r="Z20" t="str">
        <v>anbh_안병홍</v>
      </c>
      <c r="AA20">
        <v>43897.133622685185</v>
      </c>
      <c r="AB20">
        <f>W20*2</f>
        <v>181600</v>
      </c>
    </row>
    <row r="21">
      <c r="A21">
        <v>110885</v>
      </c>
      <c r="B21" t="str">
        <v>K3</v>
      </c>
      <c r="C21" t="str">
        <v>K3 1.6 가솔린 프레스티지 - AT</v>
      </c>
      <c r="D21">
        <v>43831</v>
      </c>
      <c r="E21">
        <v>19620000</v>
      </c>
      <c r="F21" t="str">
        <v>가솔린</v>
      </c>
      <c r="G21" t="str">
        <v>AT</v>
      </c>
      <c r="H21">
        <v>1598</v>
      </c>
      <c r="I21" t="str">
        <v>오픈함</v>
      </c>
      <c r="J21" t="str">
        <v>Y</v>
      </c>
      <c r="K21" t="str">
        <v>기아</v>
      </c>
      <c r="L21" t="str">
        <v>K3</v>
      </c>
      <c r="M21" t="str">
        <v>Y</v>
      </c>
      <c r="N21" t="str">
        <v>D1</v>
      </c>
      <c r="O21">
        <v>50</v>
      </c>
      <c r="P21">
        <v>0</v>
      </c>
      <c r="Q21">
        <v>5</v>
      </c>
      <c r="R21" t="str">
        <v>D등급</v>
      </c>
      <c r="S21" t="str">
        <v>기아_화성</v>
      </c>
      <c r="T21" t="str">
        <v>205/55R16</v>
      </c>
      <c r="U21">
        <v>100800</v>
      </c>
      <c r="V21" t="str">
        <v>205/55R16</v>
      </c>
      <c r="W21">
        <v>100800</v>
      </c>
      <c r="X21" t="str">
        <v>anbh_안병홍</v>
      </c>
      <c r="Y21">
        <v>43833.49940972222</v>
      </c>
      <c r="Z21" t="str">
        <v>anbh_안병홍</v>
      </c>
      <c r="AA21">
        <v>43897.13395833333</v>
      </c>
      <c r="AB21">
        <f>W21*2</f>
        <v>201600</v>
      </c>
    </row>
    <row r="22">
      <c r="A22">
        <v>110203</v>
      </c>
      <c r="B22" t="str">
        <v>K5</v>
      </c>
      <c r="C22" t="str">
        <v>2020 K5 1.6 가솔린 터보 노블레스 - AT</v>
      </c>
      <c r="D22">
        <v>43538</v>
      </c>
      <c r="E22">
        <v>28290000</v>
      </c>
      <c r="F22" t="str">
        <v>가솔린</v>
      </c>
      <c r="G22" t="str">
        <v>AT</v>
      </c>
      <c r="H22">
        <v>1591</v>
      </c>
      <c r="I22" t="str">
        <v>오픈함</v>
      </c>
      <c r="J22" t="str">
        <v>Y</v>
      </c>
      <c r="K22" t="str">
        <v>기아</v>
      </c>
      <c r="L22" t="str">
        <v>2020 K5</v>
      </c>
      <c r="M22" t="str">
        <v>Y</v>
      </c>
      <c r="N22" t="str">
        <v>E2</v>
      </c>
      <c r="O22">
        <v>70</v>
      </c>
      <c r="P22">
        <v>0</v>
      </c>
      <c r="Q22">
        <v>5</v>
      </c>
      <c r="R22" t="str">
        <v>A등급</v>
      </c>
      <c r="S22" t="str">
        <v>기아_화성</v>
      </c>
      <c r="T22" t="str">
        <v>235/45R18</v>
      </c>
      <c r="U22">
        <v>174000</v>
      </c>
      <c r="V22" t="str">
        <v>235/45R18</v>
      </c>
      <c r="W22">
        <v>174000</v>
      </c>
      <c r="X22" t="str">
        <v>inni8888_김인규</v>
      </c>
      <c r="Y22">
        <v>43538.840578703705</v>
      </c>
      <c r="Z22" t="str">
        <v>anbh_안병홍</v>
      </c>
      <c r="AA22">
        <v>43897.10141203704</v>
      </c>
      <c r="AB22">
        <f>W22*2</f>
        <v>348000</v>
      </c>
    </row>
    <row r="23">
      <c r="A23">
        <v>110849</v>
      </c>
      <c r="B23" t="str">
        <v>K5</v>
      </c>
      <c r="C23" t="str">
        <v>2020 K5 1.6 가솔린 터보 시그니처 - AT</v>
      </c>
      <c r="D23">
        <v>43811</v>
      </c>
      <c r="E23">
        <v>30630000</v>
      </c>
      <c r="F23" t="str">
        <v>가솔린</v>
      </c>
      <c r="G23" t="str">
        <v>AT</v>
      </c>
      <c r="H23">
        <v>1591</v>
      </c>
      <c r="I23" t="str">
        <v>오픈함</v>
      </c>
      <c r="J23" t="str">
        <v>Y</v>
      </c>
      <c r="K23" t="str">
        <v>기아</v>
      </c>
      <c r="L23" t="str">
        <v>2020 K5</v>
      </c>
      <c r="M23" t="str">
        <v>Y</v>
      </c>
      <c r="N23" t="str">
        <v>E2</v>
      </c>
      <c r="O23">
        <v>70</v>
      </c>
      <c r="P23">
        <v>0</v>
      </c>
      <c r="Q23">
        <v>5</v>
      </c>
      <c r="R23" t="str">
        <v>A등급</v>
      </c>
      <c r="S23" t="str">
        <v>기아_화성</v>
      </c>
      <c r="T23" t="str">
        <v>235/45R18</v>
      </c>
      <c r="U23">
        <v>174000</v>
      </c>
      <c r="V23" t="str">
        <v>235/45R18</v>
      </c>
      <c r="W23">
        <v>174000</v>
      </c>
      <c r="X23" t="str">
        <v>anbh_안병홍</v>
      </c>
      <c r="Y23">
        <v>43811.93434027778</v>
      </c>
      <c r="Z23" t="str">
        <v>anbh_안병홍</v>
      </c>
      <c r="AA23">
        <v>43897.101631944446</v>
      </c>
      <c r="AB23">
        <f>W23*2</f>
        <v>348000</v>
      </c>
    </row>
    <row r="24">
      <c r="A24">
        <v>110848</v>
      </c>
      <c r="B24" t="str">
        <v>K5</v>
      </c>
      <c r="C24" t="str">
        <v>2020 K5 1.6 가솔린 터보 트렌디 - AT</v>
      </c>
      <c r="D24">
        <v>43811</v>
      </c>
      <c r="E24">
        <v>23690000</v>
      </c>
      <c r="F24" t="str">
        <v>가솔린</v>
      </c>
      <c r="G24" t="str">
        <v>AT</v>
      </c>
      <c r="H24">
        <v>1591</v>
      </c>
      <c r="I24" t="str">
        <v>오픈함</v>
      </c>
      <c r="J24" t="str">
        <v>Y</v>
      </c>
      <c r="K24" t="str">
        <v>기아</v>
      </c>
      <c r="L24" t="str">
        <v>2020 K5</v>
      </c>
      <c r="M24" t="str">
        <v>Y</v>
      </c>
      <c r="N24" t="str">
        <v>E2</v>
      </c>
      <c r="O24">
        <v>70</v>
      </c>
      <c r="P24">
        <v>0</v>
      </c>
      <c r="Q24">
        <v>5</v>
      </c>
      <c r="R24" t="str">
        <v>A등급</v>
      </c>
      <c r="S24" t="str">
        <v>기아_화성</v>
      </c>
      <c r="T24" t="str">
        <v>215/55R17</v>
      </c>
      <c r="U24">
        <v>131000</v>
      </c>
      <c r="V24" t="str">
        <v>215/55R17</v>
      </c>
      <c r="W24">
        <v>131000</v>
      </c>
      <c r="X24" t="str">
        <v>anbh_안병홍</v>
      </c>
      <c r="Y24">
        <v>43811.89586805556</v>
      </c>
      <c r="Z24" t="str">
        <v>anbh_안병홍</v>
      </c>
      <c r="AA24">
        <v>43897.101064814815</v>
      </c>
      <c r="AB24">
        <f>W24*2</f>
        <v>262000</v>
      </c>
    </row>
    <row r="25">
      <c r="A25">
        <v>110202</v>
      </c>
      <c r="B25" t="str">
        <v>K5</v>
      </c>
      <c r="C25" t="str">
        <v>2020 K5 1.6 가솔린 터보 프레스티지 - AT</v>
      </c>
      <c r="D25">
        <v>43538</v>
      </c>
      <c r="E25">
        <v>26420000</v>
      </c>
      <c r="F25" t="str">
        <v>가솔린</v>
      </c>
      <c r="G25" t="str">
        <v>AT</v>
      </c>
      <c r="H25">
        <v>1591</v>
      </c>
      <c r="I25" t="str">
        <v>오픈함</v>
      </c>
      <c r="J25" t="str">
        <v>Y</v>
      </c>
      <c r="K25" t="str">
        <v>기아</v>
      </c>
      <c r="L25" t="str">
        <v>2020 K5</v>
      </c>
      <c r="M25" t="str">
        <v>Y</v>
      </c>
      <c r="N25" t="str">
        <v>E2</v>
      </c>
      <c r="O25">
        <v>70</v>
      </c>
      <c r="P25">
        <v>0</v>
      </c>
      <c r="Q25">
        <v>5</v>
      </c>
      <c r="R25" t="str">
        <v>A등급</v>
      </c>
      <c r="S25" t="str">
        <v>기아_화성</v>
      </c>
      <c r="T25" t="str">
        <v>235/45R18</v>
      </c>
      <c r="U25">
        <v>174000</v>
      </c>
      <c r="V25" t="str">
        <v>235/45R18</v>
      </c>
      <c r="W25">
        <v>174000</v>
      </c>
      <c r="X25" t="str">
        <v>inni8888_김인규</v>
      </c>
      <c r="Y25">
        <v>43538.83826388889</v>
      </c>
      <c r="Z25" t="str">
        <v>anbh_안병홍</v>
      </c>
      <c r="AA25">
        <v>43897.10122685185</v>
      </c>
      <c r="AB25">
        <f>W25*2</f>
        <v>348000</v>
      </c>
    </row>
    <row r="26">
      <c r="A26">
        <v>110879</v>
      </c>
      <c r="B26" t="str">
        <v>K5</v>
      </c>
      <c r="C26" t="str">
        <v>2020 K5 2.0 LPG 노블레스 - AT</v>
      </c>
      <c r="D26">
        <v>43831</v>
      </c>
      <c r="E26">
        <v>28290000</v>
      </c>
      <c r="F26" t="str">
        <v>LPG</v>
      </c>
      <c r="G26" t="str">
        <v>AT</v>
      </c>
      <c r="H26">
        <v>1999</v>
      </c>
      <c r="I26" t="str">
        <v>오픈함</v>
      </c>
      <c r="J26" t="str">
        <v>Y</v>
      </c>
      <c r="K26" t="str">
        <v>기아</v>
      </c>
      <c r="L26" t="str">
        <v>2020 K5</v>
      </c>
      <c r="M26" t="str">
        <v>Y</v>
      </c>
      <c r="N26" t="str">
        <v>E3</v>
      </c>
      <c r="O26">
        <v>80</v>
      </c>
      <c r="P26">
        <v>0</v>
      </c>
      <c r="Q26">
        <v>5</v>
      </c>
      <c r="R26" t="str">
        <v>D등급</v>
      </c>
      <c r="S26" t="str">
        <v>기아_화성</v>
      </c>
      <c r="T26" t="str">
        <v>215/55R17</v>
      </c>
      <c r="U26">
        <v>131000</v>
      </c>
      <c r="V26" t="str">
        <v>215/55R17</v>
      </c>
      <c r="W26">
        <v>131000</v>
      </c>
      <c r="X26" t="str">
        <v>anbh_안병홍</v>
      </c>
      <c r="Y26">
        <v>43833.455925925926</v>
      </c>
      <c r="Z26" t="str">
        <v>anbh_안병홍</v>
      </c>
      <c r="AA26">
        <v>43897.10637731481</v>
      </c>
      <c r="AB26">
        <f>W26*2</f>
        <v>262000</v>
      </c>
    </row>
    <row r="27">
      <c r="A27">
        <v>110880</v>
      </c>
      <c r="B27" t="str">
        <v>K5</v>
      </c>
      <c r="C27" t="str">
        <v>2020 K5 2.0 LPG 시그니처 - AT</v>
      </c>
      <c r="D27">
        <v>43831</v>
      </c>
      <c r="E27">
        <v>29820000</v>
      </c>
      <c r="F27" t="str">
        <v>LPG</v>
      </c>
      <c r="G27" t="str">
        <v>AT</v>
      </c>
      <c r="H27">
        <v>1999</v>
      </c>
      <c r="I27" t="str">
        <v>오픈함</v>
      </c>
      <c r="J27" t="str">
        <v>Y</v>
      </c>
      <c r="K27" t="str">
        <v>기아</v>
      </c>
      <c r="L27" t="str">
        <v>2020 K5</v>
      </c>
      <c r="M27" t="str">
        <v>Y</v>
      </c>
      <c r="N27" t="str">
        <v>E3</v>
      </c>
      <c r="O27">
        <v>80</v>
      </c>
      <c r="P27">
        <v>0</v>
      </c>
      <c r="Q27">
        <v>5</v>
      </c>
      <c r="R27" t="str">
        <v>D등급</v>
      </c>
      <c r="S27" t="str">
        <v>기아_화성</v>
      </c>
      <c r="T27" t="str">
        <v>235/45R18</v>
      </c>
      <c r="U27">
        <v>174000</v>
      </c>
      <c r="V27" t="str">
        <v>235/45R18</v>
      </c>
      <c r="W27">
        <v>174000</v>
      </c>
      <c r="X27" t="str">
        <v>anbh_안병홍</v>
      </c>
      <c r="Y27">
        <v>43833.45679398148</v>
      </c>
      <c r="Z27" t="str">
        <v>anbh_안병홍</v>
      </c>
      <c r="AA27">
        <v>43897.10655092593</v>
      </c>
      <c r="AB27">
        <f>W27*2</f>
        <v>348000</v>
      </c>
    </row>
    <row r="28">
      <c r="A28">
        <v>110878</v>
      </c>
      <c r="B28" t="str">
        <v>K5</v>
      </c>
      <c r="C28" t="str">
        <v>2020 K5 2.0 LPG 프레스티지 - AT</v>
      </c>
      <c r="D28">
        <v>43831</v>
      </c>
      <c r="E28">
        <v>25700000</v>
      </c>
      <c r="F28" t="str">
        <v>LPG</v>
      </c>
      <c r="G28" t="str">
        <v>AT</v>
      </c>
      <c r="H28">
        <v>1999</v>
      </c>
      <c r="I28" t="str">
        <v>오픈함</v>
      </c>
      <c r="J28" t="str">
        <v>Y</v>
      </c>
      <c r="K28" t="str">
        <v>기아</v>
      </c>
      <c r="L28" t="str">
        <v>2020 K5</v>
      </c>
      <c r="M28" t="str">
        <v>Y</v>
      </c>
      <c r="N28" t="str">
        <v>E3</v>
      </c>
      <c r="O28">
        <v>80</v>
      </c>
      <c r="P28">
        <v>0</v>
      </c>
      <c r="Q28">
        <v>5</v>
      </c>
      <c r="R28" t="str">
        <v>D등급</v>
      </c>
      <c r="S28" t="str">
        <v>기아_화성</v>
      </c>
      <c r="T28" t="str">
        <v>215/55R17</v>
      </c>
      <c r="U28">
        <v>131000</v>
      </c>
      <c r="V28" t="str">
        <v>215/55R17</v>
      </c>
      <c r="W28">
        <v>131000</v>
      </c>
      <c r="X28" t="str">
        <v>anbh_안병홍</v>
      </c>
      <c r="Y28">
        <v>43833.448229166665</v>
      </c>
      <c r="Z28" t="str">
        <v>anbh_안병홍</v>
      </c>
      <c r="AA28">
        <v>43897.10619212963</v>
      </c>
      <c r="AB28">
        <f>W28*2</f>
        <v>262000</v>
      </c>
    </row>
    <row r="29">
      <c r="A29">
        <v>110187</v>
      </c>
      <c r="B29" t="str">
        <v>K5</v>
      </c>
      <c r="C29" t="str">
        <v>2020 K5 2.0 가솔린 노블레스 - AT</v>
      </c>
      <c r="D29">
        <v>43538</v>
      </c>
      <c r="E29">
        <v>27140000</v>
      </c>
      <c r="F29" t="str">
        <v>가솔린</v>
      </c>
      <c r="G29" t="str">
        <v>AT</v>
      </c>
      <c r="H29">
        <v>1999</v>
      </c>
      <c r="I29" t="str">
        <v>오픈함</v>
      </c>
      <c r="J29" t="str">
        <v>Y</v>
      </c>
      <c r="K29" t="str">
        <v>기아</v>
      </c>
      <c r="L29" t="str">
        <v>2020 K5</v>
      </c>
      <c r="M29" t="str">
        <v>Y</v>
      </c>
      <c r="N29" t="str">
        <v>E2</v>
      </c>
      <c r="O29">
        <v>70</v>
      </c>
      <c r="P29">
        <v>0</v>
      </c>
      <c r="Q29">
        <v>5</v>
      </c>
      <c r="R29" t="str">
        <v>A등급</v>
      </c>
      <c r="S29" t="str">
        <v>기아_화성</v>
      </c>
      <c r="T29" t="str">
        <v>215/55R17</v>
      </c>
      <c r="U29">
        <v>131000</v>
      </c>
      <c r="V29" t="str">
        <v>215/55R17</v>
      </c>
      <c r="W29">
        <v>131000</v>
      </c>
      <c r="X29" t="str">
        <v>inni8888_김인규</v>
      </c>
      <c r="Y29">
        <v>43538.784791666665</v>
      </c>
      <c r="Z29" t="str">
        <v>anbh_안병홍</v>
      </c>
      <c r="AA29">
        <v>43897.09019675926</v>
      </c>
      <c r="AB29">
        <f>W29*2</f>
        <v>262000</v>
      </c>
    </row>
    <row r="30">
      <c r="A30">
        <v>110842</v>
      </c>
      <c r="B30" t="str">
        <v>K5</v>
      </c>
      <c r="C30" t="str">
        <v>2020 K5 2.0 가솔린 시그니쳐 - AT</v>
      </c>
      <c r="D30">
        <v>43811</v>
      </c>
      <c r="E30">
        <v>29870000</v>
      </c>
      <c r="F30" t="str">
        <v>가솔린</v>
      </c>
      <c r="G30" t="str">
        <v>AT</v>
      </c>
      <c r="H30">
        <v>1999</v>
      </c>
      <c r="I30" t="str">
        <v>오픈함</v>
      </c>
      <c r="J30" t="str">
        <v>Y</v>
      </c>
      <c r="K30" t="str">
        <v>기아</v>
      </c>
      <c r="L30" t="str">
        <v>2020 K5</v>
      </c>
      <c r="M30" t="str">
        <v>Y</v>
      </c>
      <c r="N30" t="str">
        <v>E2</v>
      </c>
      <c r="O30">
        <v>70</v>
      </c>
      <c r="P30">
        <v>0</v>
      </c>
      <c r="Q30">
        <v>5</v>
      </c>
      <c r="R30" t="str">
        <v>A등급</v>
      </c>
      <c r="S30" t="str">
        <v>기아_화성</v>
      </c>
      <c r="T30" t="str">
        <v>235/45R18</v>
      </c>
      <c r="U30">
        <v>174000</v>
      </c>
      <c r="V30" t="str">
        <v>235/45R18</v>
      </c>
      <c r="W30">
        <v>174000</v>
      </c>
      <c r="X30" t="str">
        <v>mncat_홍새미나</v>
      </c>
      <c r="Y30">
        <v>43811.68582175926</v>
      </c>
      <c r="Z30" t="str">
        <v>anbh_안병홍</v>
      </c>
      <c r="AA30">
        <v>43897.090532407405</v>
      </c>
      <c r="AB30">
        <f>W30*2</f>
        <v>348000</v>
      </c>
    </row>
    <row r="31">
      <c r="A31">
        <v>110841</v>
      </c>
      <c r="B31" t="str">
        <v>K5</v>
      </c>
      <c r="C31" t="str">
        <v>2020 K5 2.0 가솔린 트렌디 - AT</v>
      </c>
      <c r="D31">
        <v>43811</v>
      </c>
      <c r="E31">
        <v>22930000</v>
      </c>
      <c r="F31" t="str">
        <v>가솔린</v>
      </c>
      <c r="G31" t="str">
        <v>AT</v>
      </c>
      <c r="H31">
        <v>1999</v>
      </c>
      <c r="I31" t="str">
        <v>오픈함</v>
      </c>
      <c r="J31" t="str">
        <v>Y</v>
      </c>
      <c r="K31" t="str">
        <v>기아</v>
      </c>
      <c r="L31" t="str">
        <v>2020 K5</v>
      </c>
      <c r="M31" t="str">
        <v>Y</v>
      </c>
      <c r="N31" t="str">
        <v>E2</v>
      </c>
      <c r="O31">
        <v>70</v>
      </c>
      <c r="P31">
        <v>0</v>
      </c>
      <c r="Q31">
        <v>5</v>
      </c>
      <c r="R31" t="str">
        <v>A등급</v>
      </c>
      <c r="S31" t="str">
        <v>기아_화성</v>
      </c>
      <c r="T31" t="str">
        <v>215/55R17</v>
      </c>
      <c r="U31">
        <v>131000</v>
      </c>
      <c r="V31" t="str">
        <v>215/55R17</v>
      </c>
      <c r="W31">
        <v>131000</v>
      </c>
      <c r="X31" t="str">
        <v>mncat_홍새미나</v>
      </c>
      <c r="Y31">
        <v>43811.665</v>
      </c>
      <c r="Z31" t="str">
        <v>anbh_안병홍</v>
      </c>
      <c r="AA31">
        <v>43897.089479166665</v>
      </c>
      <c r="AB31">
        <f>W31*2</f>
        <v>262000</v>
      </c>
    </row>
    <row r="32">
      <c r="A32">
        <v>110186</v>
      </c>
      <c r="B32" t="str">
        <v>K5</v>
      </c>
      <c r="C32" t="str">
        <v>2020 K5 2.0 가솔린 프레스티지 - AT</v>
      </c>
      <c r="D32">
        <v>43538</v>
      </c>
      <c r="E32">
        <v>25270000</v>
      </c>
      <c r="F32" t="str">
        <v>가솔린</v>
      </c>
      <c r="G32" t="str">
        <v>AT</v>
      </c>
      <c r="H32">
        <v>1999</v>
      </c>
      <c r="I32" t="str">
        <v>오픈함</v>
      </c>
      <c r="J32" t="str">
        <v>Y</v>
      </c>
      <c r="K32" t="str">
        <v>기아</v>
      </c>
      <c r="L32" t="str">
        <v>2020 K5</v>
      </c>
      <c r="M32" t="str">
        <v>Y</v>
      </c>
      <c r="N32" t="str">
        <v>E2</v>
      </c>
      <c r="O32">
        <v>70</v>
      </c>
      <c r="P32">
        <v>0</v>
      </c>
      <c r="Q32">
        <v>5</v>
      </c>
      <c r="R32" t="str">
        <v>A등급</v>
      </c>
      <c r="S32" t="str">
        <v>기아_화성</v>
      </c>
      <c r="T32" t="str">
        <v>215/55R17</v>
      </c>
      <c r="U32">
        <v>131000</v>
      </c>
      <c r="V32" t="str">
        <v>215/55R17</v>
      </c>
      <c r="W32">
        <v>131000</v>
      </c>
      <c r="X32" t="str">
        <v>inni8888_김인규</v>
      </c>
      <c r="Y32">
        <v>43538.78236111111</v>
      </c>
      <c r="Z32" t="str">
        <v>anbh_안병홍</v>
      </c>
      <c r="AA32">
        <v>43897.08982638889</v>
      </c>
      <c r="AB32">
        <f>W32*2</f>
        <v>262000</v>
      </c>
    </row>
    <row r="33">
      <c r="A33">
        <v>110844</v>
      </c>
      <c r="B33" t="str">
        <v>K5</v>
      </c>
      <c r="C33" t="str">
        <v>2020 K5 렌트카 2.0 LPI 스탠다드 - AT</v>
      </c>
      <c r="D33">
        <v>43811</v>
      </c>
      <c r="E33">
        <v>20900000</v>
      </c>
      <c r="F33" t="str">
        <v>LPG</v>
      </c>
      <c r="G33" t="str">
        <v>AT</v>
      </c>
      <c r="H33">
        <v>1999</v>
      </c>
      <c r="I33" t="str">
        <v>오픈함</v>
      </c>
      <c r="J33" t="str">
        <v>Y</v>
      </c>
      <c r="K33" t="str">
        <v>기아</v>
      </c>
      <c r="L33" t="str">
        <v>2020 K5</v>
      </c>
      <c r="M33" t="str">
        <v>Y</v>
      </c>
      <c r="N33" t="str">
        <v>E3</v>
      </c>
      <c r="O33">
        <v>72</v>
      </c>
      <c r="P33">
        <v>0</v>
      </c>
      <c r="Q33">
        <v>5</v>
      </c>
      <c r="R33" t="str">
        <v>D등급</v>
      </c>
      <c r="S33" t="str">
        <v>기아_화성</v>
      </c>
      <c r="T33" t="str">
        <v>205/65R16</v>
      </c>
      <c r="U33">
        <v>114500</v>
      </c>
      <c r="V33" t="str">
        <v>205/65R16</v>
      </c>
      <c r="W33">
        <v>114500</v>
      </c>
      <c r="X33" t="str">
        <v>mncat_홍새미나</v>
      </c>
      <c r="Y33">
        <v>43811.70128472222</v>
      </c>
      <c r="Z33" t="str">
        <v>anbh_안병홍</v>
      </c>
      <c r="AA33">
        <v>43811.84638888889</v>
      </c>
      <c r="AB33">
        <f>W33*2</f>
        <v>229000</v>
      </c>
    </row>
    <row r="34">
      <c r="A34">
        <v>110845</v>
      </c>
      <c r="B34" t="str">
        <v>K5</v>
      </c>
      <c r="C34" t="str">
        <v>2020 K5 렌트카 2.0 LPI 트렌디 - AT</v>
      </c>
      <c r="D34">
        <v>43811</v>
      </c>
      <c r="E34">
        <v>23750000</v>
      </c>
      <c r="F34" t="str">
        <v>LPG</v>
      </c>
      <c r="G34" t="str">
        <v>AT</v>
      </c>
      <c r="H34">
        <v>1999</v>
      </c>
      <c r="I34" t="str">
        <v>오픈함</v>
      </c>
      <c r="J34" t="str">
        <v>Y</v>
      </c>
      <c r="K34" t="str">
        <v>기아</v>
      </c>
      <c r="L34" t="str">
        <v>2020 K5</v>
      </c>
      <c r="M34" t="str">
        <v>Y</v>
      </c>
      <c r="N34" t="str">
        <v>E3</v>
      </c>
      <c r="O34">
        <v>72</v>
      </c>
      <c r="P34">
        <v>0</v>
      </c>
      <c r="Q34">
        <v>5</v>
      </c>
      <c r="R34" t="str">
        <v>D등급</v>
      </c>
      <c r="S34" t="str">
        <v>기아_화성</v>
      </c>
      <c r="T34" t="str">
        <v>215/55R17</v>
      </c>
      <c r="U34">
        <v>131000</v>
      </c>
      <c r="V34" t="str">
        <v>215/55R17</v>
      </c>
      <c r="W34">
        <v>131000</v>
      </c>
      <c r="X34" t="str">
        <v>mncat_홍새미나</v>
      </c>
      <c r="Y34">
        <v>43811.70520833333</v>
      </c>
      <c r="Z34" t="str">
        <v>anbh_안병홍</v>
      </c>
      <c r="AA34">
        <v>43811.851018518515</v>
      </c>
      <c r="AB34">
        <f>W34*2</f>
        <v>262000</v>
      </c>
    </row>
    <row r="35">
      <c r="A35">
        <v>111164</v>
      </c>
      <c r="B35" t="str">
        <v>K5</v>
      </c>
      <c r="C35" t="str">
        <v>2020 K5 하이브리드 노블레스 - AT</v>
      </c>
      <c r="D35">
        <v>43891</v>
      </c>
      <c r="E35">
        <v>31910000</v>
      </c>
      <c r="F35" t="str">
        <v>하이브리드(가솔린)</v>
      </c>
      <c r="G35" t="str">
        <v>AT</v>
      </c>
      <c r="H35">
        <v>1999</v>
      </c>
      <c r="I35" t="str">
        <v>오픈안함</v>
      </c>
      <c r="J35" t="str">
        <v>Y</v>
      </c>
      <c r="K35" t="str">
        <v>기아</v>
      </c>
      <c r="L35" t="str">
        <v>2020 K5</v>
      </c>
      <c r="M35" t="str">
        <v>Y</v>
      </c>
      <c r="N35" t="str">
        <v>F</v>
      </c>
      <c r="O35">
        <v>60</v>
      </c>
      <c r="P35">
        <v>0</v>
      </c>
      <c r="Q35">
        <v>5</v>
      </c>
      <c r="R35" t="str">
        <v>A등급</v>
      </c>
      <c r="S35" t="str">
        <v>기아_화성</v>
      </c>
      <c r="T35" t="str">
        <v>215/55R17</v>
      </c>
      <c r="U35">
        <v>131000</v>
      </c>
      <c r="V35" t="str">
        <v>215/55R17</v>
      </c>
      <c r="W35">
        <v>131000</v>
      </c>
      <c r="X35" t="str">
        <v>anbh_안병홍</v>
      </c>
      <c r="Y35">
        <v>43921.443449074075</v>
      </c>
      <c r="Z35" t="str">
        <v>anbh_안병홍</v>
      </c>
      <c r="AA35">
        <v>43921.443564814814</v>
      </c>
      <c r="AB35">
        <f>W35*2</f>
        <v>262000</v>
      </c>
    </row>
    <row r="36">
      <c r="A36">
        <v>111165</v>
      </c>
      <c r="B36" t="str">
        <v>K5</v>
      </c>
      <c r="C36" t="str">
        <v>2020 K5 하이브리드 시그니쳐 - AT</v>
      </c>
      <c r="D36">
        <v>43891</v>
      </c>
      <c r="E36">
        <v>34000000</v>
      </c>
      <c r="F36" t="str">
        <v>하이브리드(가솔린)</v>
      </c>
      <c r="G36" t="str">
        <v>AT</v>
      </c>
      <c r="H36">
        <v>1999</v>
      </c>
      <c r="I36" t="str">
        <v>오픈안함</v>
      </c>
      <c r="J36" t="str">
        <v>Y</v>
      </c>
      <c r="K36" t="str">
        <v>기아</v>
      </c>
      <c r="L36" t="str">
        <v>2020 K5</v>
      </c>
      <c r="M36" t="str">
        <v>Y</v>
      </c>
      <c r="N36" t="str">
        <v>F</v>
      </c>
      <c r="O36">
        <v>60</v>
      </c>
      <c r="P36">
        <v>0</v>
      </c>
      <c r="Q36">
        <v>5</v>
      </c>
      <c r="R36" t="str">
        <v>A등급</v>
      </c>
      <c r="S36" t="str">
        <v>기아_화성</v>
      </c>
      <c r="T36" t="str">
        <v>215/55R17</v>
      </c>
      <c r="U36">
        <v>131000</v>
      </c>
      <c r="V36" t="str">
        <v>215/55R17</v>
      </c>
      <c r="W36">
        <v>131000</v>
      </c>
      <c r="X36" t="str">
        <v>anbh_안병홍</v>
      </c>
      <c r="Y36">
        <v>43921.44400462963</v>
      </c>
      <c r="Z36" t="str">
        <v>anbh_안병홍</v>
      </c>
      <c r="AA36">
        <v>43921.4441087963</v>
      </c>
      <c r="AB36">
        <f>W36*2</f>
        <v>262000</v>
      </c>
    </row>
    <row r="37">
      <c r="A37">
        <v>111162</v>
      </c>
      <c r="B37" t="str">
        <v>K5</v>
      </c>
      <c r="C37" t="str">
        <v>2020 K5 하이브리드 트렌디 - AT</v>
      </c>
      <c r="D37">
        <v>43891</v>
      </c>
      <c r="E37">
        <v>28030000</v>
      </c>
      <c r="F37" t="str">
        <v>하이브리드(가솔린)</v>
      </c>
      <c r="G37" t="str">
        <v>AT</v>
      </c>
      <c r="H37">
        <v>1999</v>
      </c>
      <c r="I37" t="str">
        <v>오픈안함</v>
      </c>
      <c r="J37" t="str">
        <v>Y</v>
      </c>
      <c r="K37" t="str">
        <v>기아</v>
      </c>
      <c r="L37" t="str">
        <v>2020 K5</v>
      </c>
      <c r="M37" t="str">
        <v>Y</v>
      </c>
      <c r="N37" t="str">
        <v>F</v>
      </c>
      <c r="O37">
        <v>60</v>
      </c>
      <c r="P37">
        <v>0</v>
      </c>
      <c r="Q37">
        <v>5</v>
      </c>
      <c r="R37" t="str">
        <v>A등급</v>
      </c>
      <c r="S37" t="str">
        <v>기아_화성</v>
      </c>
      <c r="T37" t="str">
        <v>205/65R16</v>
      </c>
      <c r="U37">
        <v>114500</v>
      </c>
      <c r="V37" t="str">
        <v>205/65R16</v>
      </c>
      <c r="W37">
        <v>114500</v>
      </c>
      <c r="X37" t="str">
        <v>anbh_안병홍</v>
      </c>
      <c r="Y37">
        <v>43921.43394675926</v>
      </c>
      <c r="Z37" t="str">
        <v>anbh_안병홍</v>
      </c>
      <c r="AA37">
        <v>43921.43415509259</v>
      </c>
      <c r="AB37">
        <f>W37*2</f>
        <v>229000</v>
      </c>
    </row>
    <row r="38">
      <c r="A38">
        <v>111163</v>
      </c>
      <c r="B38" t="str">
        <v>K5</v>
      </c>
      <c r="C38" t="str">
        <v>2020 K5 하이브리드 프레스티지 - AT</v>
      </c>
      <c r="D38">
        <v>43891</v>
      </c>
      <c r="E38">
        <v>29940000</v>
      </c>
      <c r="F38" t="str">
        <v>하이브리드(가솔린)</v>
      </c>
      <c r="G38" t="str">
        <v>AT</v>
      </c>
      <c r="H38">
        <v>1999</v>
      </c>
      <c r="I38" t="str">
        <v>오픈안함</v>
      </c>
      <c r="J38" t="str">
        <v>Y</v>
      </c>
      <c r="K38" t="str">
        <v>기아</v>
      </c>
      <c r="L38" t="str">
        <v>2020 K5</v>
      </c>
      <c r="M38" t="str">
        <v>Y</v>
      </c>
      <c r="N38" t="str">
        <v>F</v>
      </c>
      <c r="O38">
        <v>60</v>
      </c>
      <c r="P38">
        <v>0</v>
      </c>
      <c r="Q38">
        <v>5</v>
      </c>
      <c r="R38" t="str">
        <v>A등급</v>
      </c>
      <c r="S38" t="str">
        <v>기아_화성</v>
      </c>
      <c r="T38" t="str">
        <v>215/55R17</v>
      </c>
      <c r="U38">
        <v>131000</v>
      </c>
      <c r="V38" t="str">
        <v>215/55R17</v>
      </c>
      <c r="W38">
        <v>131000</v>
      </c>
      <c r="X38" t="str">
        <v>anbh_안병홍</v>
      </c>
      <c r="Y38">
        <v>43921.4422337963</v>
      </c>
      <c r="Z38" t="str">
        <v>anbh_안병홍</v>
      </c>
      <c r="AA38">
        <v>43921.4422337963</v>
      </c>
      <c r="AB38">
        <f>W38*2</f>
        <v>262000</v>
      </c>
    </row>
    <row r="39">
      <c r="A39">
        <v>110316</v>
      </c>
      <c r="B39" t="str">
        <v>K7</v>
      </c>
      <c r="C39" t="str">
        <v>K7 Premier 2.2 디젤 노블레스 - AT</v>
      </c>
      <c r="D39">
        <v>43640</v>
      </c>
      <c r="E39">
        <v>36870000</v>
      </c>
      <c r="F39" t="str">
        <v>경유</v>
      </c>
      <c r="G39" t="str">
        <v>AT</v>
      </c>
      <c r="H39">
        <v>2199</v>
      </c>
      <c r="I39" t="str">
        <v>오픈함</v>
      </c>
      <c r="J39" t="str">
        <v>Y</v>
      </c>
      <c r="K39" t="str">
        <v>기아</v>
      </c>
      <c r="L39" t="str">
        <v>K7 Premier</v>
      </c>
      <c r="M39" t="str">
        <v>Y</v>
      </c>
      <c r="N39" t="str">
        <v>I0</v>
      </c>
      <c r="O39">
        <v>70</v>
      </c>
      <c r="Q39">
        <v>5</v>
      </c>
      <c r="R39" t="str">
        <v>S등급</v>
      </c>
      <c r="S39" t="str">
        <v>기아_화성</v>
      </c>
      <c r="T39" t="str">
        <v>245/45R18</v>
      </c>
      <c r="U39">
        <v>173800</v>
      </c>
      <c r="V39" t="str">
        <v>245/45R18</v>
      </c>
      <c r="W39">
        <v>173800</v>
      </c>
      <c r="X39" t="str">
        <v>anbh_안병홍</v>
      </c>
      <c r="Y39">
        <v>43640.78259259259</v>
      </c>
      <c r="Z39" t="str">
        <v>anbh_안병홍</v>
      </c>
      <c r="AA39">
        <v>43894.826886574076</v>
      </c>
      <c r="AB39">
        <f>W39*2</f>
        <v>347600</v>
      </c>
    </row>
    <row r="40">
      <c r="A40">
        <v>110317</v>
      </c>
      <c r="B40" t="str">
        <v>K7</v>
      </c>
      <c r="C40" t="str">
        <v>K7 Premier 2.2 디젤 프레스티지 - AT</v>
      </c>
      <c r="D40">
        <v>43640</v>
      </c>
      <c r="E40">
        <v>35070000</v>
      </c>
      <c r="F40" t="str">
        <v>경유</v>
      </c>
      <c r="G40" t="str">
        <v>AT</v>
      </c>
      <c r="H40">
        <v>2199</v>
      </c>
      <c r="I40" t="str">
        <v>오픈함</v>
      </c>
      <c r="J40" t="str">
        <v>Y</v>
      </c>
      <c r="K40" t="str">
        <v>기아</v>
      </c>
      <c r="L40" t="str">
        <v>K7 Premier</v>
      </c>
      <c r="M40" t="str">
        <v>Y</v>
      </c>
      <c r="N40" t="str">
        <v>I1</v>
      </c>
      <c r="O40">
        <v>70</v>
      </c>
      <c r="Q40">
        <v>5</v>
      </c>
      <c r="R40" t="str">
        <v>S등급</v>
      </c>
      <c r="S40" t="str">
        <v>기아_화성</v>
      </c>
      <c r="T40" t="str">
        <v>225/55R17</v>
      </c>
      <c r="U40">
        <v>123300</v>
      </c>
      <c r="V40" t="str">
        <v>225/55R17</v>
      </c>
      <c r="W40">
        <v>123300</v>
      </c>
      <c r="X40" t="str">
        <v>anbh_안병홍</v>
      </c>
      <c r="Y40">
        <v>43640.982615740744</v>
      </c>
      <c r="Z40" t="str">
        <v>anbh_안병홍</v>
      </c>
      <c r="AA40">
        <v>43894.81680555556</v>
      </c>
      <c r="AB40">
        <f>W40*2</f>
        <v>246600</v>
      </c>
    </row>
    <row r="41">
      <c r="A41">
        <v>110875</v>
      </c>
      <c r="B41" t="str">
        <v>K7</v>
      </c>
      <c r="C41" t="str">
        <v>K7 Premier 2.2 디젤 프레스티지 19인치 휠 포함 - AT</v>
      </c>
      <c r="D41">
        <v>43831</v>
      </c>
      <c r="E41">
        <v>35770000</v>
      </c>
      <c r="F41" t="str">
        <v>경유</v>
      </c>
      <c r="G41" t="str">
        <v>AT</v>
      </c>
      <c r="H41">
        <v>2199</v>
      </c>
      <c r="I41" t="str">
        <v>오픈함</v>
      </c>
      <c r="J41" t="str">
        <v>Y</v>
      </c>
      <c r="K41" t="str">
        <v>기아</v>
      </c>
      <c r="L41" t="str">
        <v>K7 Premier</v>
      </c>
      <c r="M41" t="str">
        <v>Y</v>
      </c>
      <c r="N41" t="str">
        <v>I1</v>
      </c>
      <c r="O41">
        <v>70</v>
      </c>
      <c r="Q41">
        <v>5</v>
      </c>
      <c r="R41" t="str">
        <v>S등급</v>
      </c>
      <c r="S41" t="str">
        <v>기아_화성</v>
      </c>
      <c r="T41" t="str">
        <v>245/40R19</v>
      </c>
      <c r="U41">
        <v>197900</v>
      </c>
      <c r="V41" t="str">
        <v>245/40R19</v>
      </c>
      <c r="W41">
        <v>197900</v>
      </c>
      <c r="X41" t="str">
        <v>anbh_안병홍</v>
      </c>
      <c r="Y41">
        <v>43833.361284722225</v>
      </c>
      <c r="Z41" t="str">
        <v>anbh_안병홍</v>
      </c>
      <c r="AA41">
        <v>43894.81753472222</v>
      </c>
      <c r="AB41">
        <f>W41*2</f>
        <v>395800</v>
      </c>
    </row>
    <row r="42">
      <c r="A42">
        <v>110874</v>
      </c>
      <c r="B42" t="str">
        <v>K7</v>
      </c>
      <c r="C42" t="str">
        <v>K7 Premier 2.5 GDi X 에디션 - AT</v>
      </c>
      <c r="D42">
        <v>43831</v>
      </c>
      <c r="E42">
        <v>34270000</v>
      </c>
      <c r="F42" t="str">
        <v>가솔린</v>
      </c>
      <c r="G42" t="str">
        <v>AT</v>
      </c>
      <c r="H42">
        <v>2497</v>
      </c>
      <c r="I42" t="str">
        <v>오픈함</v>
      </c>
      <c r="J42" t="str">
        <v>Y</v>
      </c>
      <c r="K42" t="str">
        <v>기아</v>
      </c>
      <c r="L42" t="str">
        <v>K7 Premier</v>
      </c>
      <c r="M42" t="str">
        <v>Y</v>
      </c>
      <c r="N42" t="str">
        <v>I0</v>
      </c>
      <c r="O42">
        <v>65</v>
      </c>
      <c r="P42">
        <v>0</v>
      </c>
      <c r="Q42">
        <v>5</v>
      </c>
      <c r="R42" t="str">
        <v>S등급</v>
      </c>
      <c r="S42" t="str">
        <v>기아_화성</v>
      </c>
      <c r="T42" t="str">
        <v>245/45R18</v>
      </c>
      <c r="U42">
        <v>173800</v>
      </c>
      <c r="V42" t="str">
        <v>245/45R18</v>
      </c>
      <c r="W42">
        <v>173800</v>
      </c>
      <c r="X42" t="str">
        <v>anbh_안병홍</v>
      </c>
      <c r="Y42">
        <v>43833.05979166667</v>
      </c>
      <c r="Z42" t="str">
        <v>anbh_안병홍</v>
      </c>
      <c r="AA42">
        <v>43900.61349537037</v>
      </c>
      <c r="AB42">
        <f>W42*2</f>
        <v>347600</v>
      </c>
    </row>
    <row r="43">
      <c r="A43">
        <v>110310</v>
      </c>
      <c r="B43" t="str">
        <v>K7</v>
      </c>
      <c r="C43" t="str">
        <v>K7 Premier 2.5 GDi 노블레스 - AT</v>
      </c>
      <c r="D43">
        <v>43640</v>
      </c>
      <c r="E43">
        <v>32870000</v>
      </c>
      <c r="F43" t="str">
        <v>가솔린</v>
      </c>
      <c r="G43" t="str">
        <v>AT</v>
      </c>
      <c r="H43">
        <v>2497</v>
      </c>
      <c r="I43" t="str">
        <v>오픈함</v>
      </c>
      <c r="J43" t="str">
        <v>Y</v>
      </c>
      <c r="K43" t="str">
        <v>기아</v>
      </c>
      <c r="L43" t="str">
        <v>K7 Premier</v>
      </c>
      <c r="M43" t="str">
        <v>Y</v>
      </c>
      <c r="N43" t="str">
        <v>I0</v>
      </c>
      <c r="O43">
        <v>70</v>
      </c>
      <c r="Q43">
        <v>5</v>
      </c>
      <c r="R43" t="str">
        <v>S등급</v>
      </c>
      <c r="S43" t="str">
        <v>기아_화성</v>
      </c>
      <c r="T43" t="str">
        <v>245/45R18</v>
      </c>
      <c r="U43">
        <v>173800</v>
      </c>
      <c r="V43" t="str">
        <v>245/45R18</v>
      </c>
      <c r="W43">
        <v>173800</v>
      </c>
      <c r="X43" t="str">
        <v>anbh_안병홍</v>
      </c>
      <c r="Y43">
        <v>43640.76493055555</v>
      </c>
      <c r="Z43" t="str">
        <v>anbh_안병홍</v>
      </c>
      <c r="AA43">
        <v>43894.83684027778</v>
      </c>
      <c r="AB43">
        <f>W43*2</f>
        <v>347600</v>
      </c>
    </row>
    <row r="44">
      <c r="A44">
        <v>110311</v>
      </c>
      <c r="B44" t="str">
        <v>K7</v>
      </c>
      <c r="C44" t="str">
        <v>K7 Premier 2.5 GDi 프레스티지 - AT</v>
      </c>
      <c r="D44">
        <v>43640</v>
      </c>
      <c r="E44">
        <v>31110000</v>
      </c>
      <c r="F44" t="str">
        <v>가솔린</v>
      </c>
      <c r="G44" t="str">
        <v>AT</v>
      </c>
      <c r="H44">
        <v>2497</v>
      </c>
      <c r="I44" t="str">
        <v>오픈함</v>
      </c>
      <c r="J44" t="str">
        <v>Y</v>
      </c>
      <c r="K44" t="str">
        <v>기아</v>
      </c>
      <c r="L44" t="str">
        <v>K7 Premier</v>
      </c>
      <c r="M44" t="str">
        <v>Y</v>
      </c>
      <c r="N44" t="str">
        <v>I0</v>
      </c>
      <c r="O44">
        <v>70</v>
      </c>
      <c r="Q44">
        <v>5</v>
      </c>
      <c r="R44" t="str">
        <v>S등급</v>
      </c>
      <c r="S44" t="str">
        <v>기아_화성</v>
      </c>
      <c r="T44" t="str">
        <v>225/55R17</v>
      </c>
      <c r="U44">
        <v>123300</v>
      </c>
      <c r="V44" t="str">
        <v>225/55R17</v>
      </c>
      <c r="W44">
        <v>123300</v>
      </c>
      <c r="X44" t="str">
        <v>anbh_안병홍</v>
      </c>
      <c r="Y44">
        <v>43640.76804398148</v>
      </c>
      <c r="Z44" t="str">
        <v>anbh_안병홍</v>
      </c>
      <c r="AA44">
        <v>43894.8365162037</v>
      </c>
      <c r="AB44">
        <f>W44*2</f>
        <v>246600</v>
      </c>
    </row>
    <row r="45">
      <c r="A45">
        <v>110305</v>
      </c>
      <c r="B45" t="str">
        <v>K7</v>
      </c>
      <c r="C45" t="str">
        <v>K7 Premier 3.0 GDi 노블레스 - AT</v>
      </c>
      <c r="D45">
        <v>43640</v>
      </c>
      <c r="E45">
        <v>35170000</v>
      </c>
      <c r="F45" t="str">
        <v>가솔린</v>
      </c>
      <c r="G45" t="str">
        <v>AT</v>
      </c>
      <c r="H45">
        <v>2999</v>
      </c>
      <c r="I45" t="str">
        <v>오픈함</v>
      </c>
      <c r="J45" t="str">
        <v>Y</v>
      </c>
      <c r="K45" t="str">
        <v>기아</v>
      </c>
      <c r="L45" t="str">
        <v>K7 Premier</v>
      </c>
      <c r="M45" t="str">
        <v>Y</v>
      </c>
      <c r="N45" t="str">
        <v>I1</v>
      </c>
      <c r="O45">
        <v>70</v>
      </c>
      <c r="Q45">
        <v>5</v>
      </c>
      <c r="R45" t="str">
        <v>A등급</v>
      </c>
      <c r="S45" t="str">
        <v>기아_화성</v>
      </c>
      <c r="T45" t="str">
        <v>245/45R18</v>
      </c>
      <c r="U45">
        <v>173800</v>
      </c>
      <c r="V45" t="str">
        <v>245/45R18</v>
      </c>
      <c r="W45">
        <v>173800</v>
      </c>
      <c r="X45" t="str">
        <v>anbh_안병홍</v>
      </c>
      <c r="Y45">
        <v>43640.64864583333</v>
      </c>
      <c r="Z45" t="str">
        <v>anbh_안병홍</v>
      </c>
      <c r="AA45">
        <v>43894.83760416666</v>
      </c>
      <c r="AB45">
        <f>W45*2</f>
        <v>347600</v>
      </c>
    </row>
    <row r="46">
      <c r="A46">
        <v>110306</v>
      </c>
      <c r="B46" t="str">
        <v>K7</v>
      </c>
      <c r="C46" t="str">
        <v>K7 Premier 3.0 GDi 시그니처 - AT</v>
      </c>
      <c r="D46">
        <v>43640</v>
      </c>
      <c r="E46">
        <v>37270000</v>
      </c>
      <c r="F46" t="str">
        <v>가솔린</v>
      </c>
      <c r="G46" t="str">
        <v>AT</v>
      </c>
      <c r="H46">
        <v>2999</v>
      </c>
      <c r="I46" t="str">
        <v>오픈함</v>
      </c>
      <c r="J46" t="str">
        <v>Y</v>
      </c>
      <c r="K46" t="str">
        <v>기아</v>
      </c>
      <c r="L46" t="str">
        <v>K7 Premier</v>
      </c>
      <c r="M46" t="str">
        <v>Y</v>
      </c>
      <c r="N46" t="str">
        <v>I1</v>
      </c>
      <c r="O46">
        <v>70</v>
      </c>
      <c r="Q46">
        <v>5</v>
      </c>
      <c r="R46" t="str">
        <v>A등급</v>
      </c>
      <c r="S46" t="str">
        <v>기아_화성</v>
      </c>
      <c r="T46" t="str">
        <v>245/45R18</v>
      </c>
      <c r="U46">
        <v>173800</v>
      </c>
      <c r="V46" t="str">
        <v>245/45R18</v>
      </c>
      <c r="W46">
        <v>173800</v>
      </c>
      <c r="X46" t="str">
        <v>anbh_안병홍</v>
      </c>
      <c r="Y46">
        <v>43640.760347222225</v>
      </c>
      <c r="Z46" t="str">
        <v>anbh_안병홍</v>
      </c>
      <c r="AA46">
        <v>43894.83782407407</v>
      </c>
      <c r="AB46">
        <f>W46*2</f>
        <v>347600</v>
      </c>
    </row>
    <row r="47">
      <c r="A47">
        <v>110630</v>
      </c>
      <c r="B47" t="str">
        <v>K7</v>
      </c>
      <c r="C47" t="str">
        <v>K7 Premier 3.0 LPi 노블레스 - AT</v>
      </c>
      <c r="D47">
        <v>43748</v>
      </c>
      <c r="E47">
        <v>36530000</v>
      </c>
      <c r="F47" t="str">
        <v>LPG</v>
      </c>
      <c r="G47" t="str">
        <v>AT</v>
      </c>
      <c r="H47">
        <v>2999</v>
      </c>
      <c r="I47" t="str">
        <v>오픈함</v>
      </c>
      <c r="J47" t="str">
        <v>Y</v>
      </c>
      <c r="K47" t="str">
        <v>기아</v>
      </c>
      <c r="L47" t="str">
        <v>K7 Premier</v>
      </c>
      <c r="M47" t="str">
        <v>Y</v>
      </c>
      <c r="N47" t="str">
        <v>F1</v>
      </c>
      <c r="O47">
        <v>70</v>
      </c>
      <c r="P47">
        <v>0</v>
      </c>
      <c r="Q47">
        <v>5</v>
      </c>
      <c r="R47" t="str">
        <v>C등급</v>
      </c>
      <c r="S47" t="str">
        <v>기아_화성</v>
      </c>
      <c r="T47" t="str">
        <v>245/45R18</v>
      </c>
      <c r="U47">
        <v>173800</v>
      </c>
      <c r="V47" t="str">
        <v>245/45R18</v>
      </c>
      <c r="W47">
        <v>173800</v>
      </c>
      <c r="X47" t="str">
        <v>anbh_안병홍</v>
      </c>
      <c r="Y47">
        <v>43748.751909722225</v>
      </c>
      <c r="Z47" t="str">
        <v>anbh_안병홍</v>
      </c>
      <c r="AA47">
        <v>43833.362592592595</v>
      </c>
      <c r="AB47">
        <f>W47*2</f>
        <v>347600</v>
      </c>
    </row>
    <row r="48">
      <c r="A48">
        <v>110629</v>
      </c>
      <c r="B48" t="str">
        <v>K7</v>
      </c>
      <c r="C48" t="str">
        <v>K7 Premier 3.0 LPi 프레스티지 - AT</v>
      </c>
      <c r="D48">
        <v>43748</v>
      </c>
      <c r="E48">
        <v>31520000</v>
      </c>
      <c r="F48" t="str">
        <v>LPG</v>
      </c>
      <c r="G48" t="str">
        <v>AT</v>
      </c>
      <c r="H48">
        <v>2999</v>
      </c>
      <c r="I48" t="str">
        <v>오픈함</v>
      </c>
      <c r="J48" t="str">
        <v>Y</v>
      </c>
      <c r="K48" t="str">
        <v>기아</v>
      </c>
      <c r="L48" t="str">
        <v>K7 Premier</v>
      </c>
      <c r="M48" t="str">
        <v>Y</v>
      </c>
      <c r="N48" t="str">
        <v>F1</v>
      </c>
      <c r="O48">
        <v>70</v>
      </c>
      <c r="P48">
        <v>0</v>
      </c>
      <c r="Q48">
        <v>5</v>
      </c>
      <c r="R48" t="str">
        <v>C등급</v>
      </c>
      <c r="S48" t="str">
        <v>기아_화성</v>
      </c>
      <c r="T48" t="str">
        <v>225/55R17</v>
      </c>
      <c r="U48">
        <v>123300</v>
      </c>
      <c r="V48" t="str">
        <v>225/55R17</v>
      </c>
      <c r="W48">
        <v>123300</v>
      </c>
      <c r="X48" t="str">
        <v>anbh_안병홍</v>
      </c>
      <c r="Y48">
        <v>43748.74518518519</v>
      </c>
      <c r="Z48" t="str">
        <v>anbh_안병홍</v>
      </c>
      <c r="AA48">
        <v>43833.362442129626</v>
      </c>
      <c r="AB48">
        <f>W48*2</f>
        <v>246600</v>
      </c>
    </row>
    <row r="49">
      <c r="A49">
        <v>110327</v>
      </c>
      <c r="B49" t="str">
        <v>K7</v>
      </c>
      <c r="C49" t="str">
        <v>K7 Premier 3.0 LPi(렌터카) 스탠다드 - AT</v>
      </c>
      <c r="D49">
        <v>43641</v>
      </c>
      <c r="E49">
        <v>26650000</v>
      </c>
      <c r="F49" t="str">
        <v>LPG</v>
      </c>
      <c r="G49" t="str">
        <v>AT</v>
      </c>
      <c r="H49">
        <v>2999</v>
      </c>
      <c r="I49" t="str">
        <v>오픈함</v>
      </c>
      <c r="J49" t="str">
        <v>Y</v>
      </c>
      <c r="K49" t="str">
        <v>기아</v>
      </c>
      <c r="L49" t="str">
        <v>K7 Premier</v>
      </c>
      <c r="M49" t="str">
        <v>Y</v>
      </c>
      <c r="N49" t="str">
        <v>I1</v>
      </c>
      <c r="O49">
        <v>70</v>
      </c>
      <c r="Q49">
        <v>5</v>
      </c>
      <c r="R49" t="str">
        <v>C등급</v>
      </c>
      <c r="S49" t="str">
        <v>기아_화성</v>
      </c>
      <c r="T49" t="str">
        <v>225/55R17</v>
      </c>
      <c r="U49">
        <v>123300</v>
      </c>
      <c r="V49" t="str">
        <v>225/55R17</v>
      </c>
      <c r="W49">
        <v>123300</v>
      </c>
      <c r="X49" t="str">
        <v>anbh_안병홍</v>
      </c>
      <c r="Y49">
        <v>43641.420625</v>
      </c>
      <c r="Z49" t="str">
        <v>anbh_안병홍</v>
      </c>
      <c r="AA49">
        <v>43641.42071759259</v>
      </c>
      <c r="AB49">
        <f>W49*2</f>
        <v>246600</v>
      </c>
    </row>
    <row r="50">
      <c r="A50">
        <v>110328</v>
      </c>
      <c r="B50" t="str">
        <v>K7</v>
      </c>
      <c r="C50" t="str">
        <v>K7 Premier 3.0 LPi(렌터카) 트렌디 - AT</v>
      </c>
      <c r="D50">
        <v>43641</v>
      </c>
      <c r="E50">
        <v>27900000</v>
      </c>
      <c r="F50" t="str">
        <v>LPG</v>
      </c>
      <c r="G50" t="str">
        <v>AT</v>
      </c>
      <c r="H50">
        <v>2999</v>
      </c>
      <c r="I50" t="str">
        <v>오픈함</v>
      </c>
      <c r="J50" t="str">
        <v>Y</v>
      </c>
      <c r="K50" t="str">
        <v>기아</v>
      </c>
      <c r="L50" t="str">
        <v>K7 Premier</v>
      </c>
      <c r="M50" t="str">
        <v>Y</v>
      </c>
      <c r="N50" t="str">
        <v>I1</v>
      </c>
      <c r="O50">
        <v>70</v>
      </c>
      <c r="Q50">
        <v>5</v>
      </c>
      <c r="R50" t="str">
        <v>C등급</v>
      </c>
      <c r="S50" t="str">
        <v>기아_화성</v>
      </c>
      <c r="T50" t="str">
        <v>225/55R17</v>
      </c>
      <c r="U50">
        <v>123300</v>
      </c>
      <c r="V50" t="str">
        <v>225/55R17</v>
      </c>
      <c r="W50">
        <v>123300</v>
      </c>
      <c r="X50" t="str">
        <v>anbh_안병홍</v>
      </c>
      <c r="Y50">
        <v>43641.42267361111</v>
      </c>
      <c r="Z50" t="str">
        <v>anbh_안병홍</v>
      </c>
      <c r="AA50">
        <v>43641.42267361111</v>
      </c>
      <c r="AB50">
        <f>W50*2</f>
        <v>246600</v>
      </c>
    </row>
    <row r="51">
      <c r="A51">
        <v>110329</v>
      </c>
      <c r="B51" t="str">
        <v>K7</v>
      </c>
      <c r="C51" t="str">
        <v>K7 Premier 3.0 LPi(렌터카) 프레스티지 - AT</v>
      </c>
      <c r="D51">
        <v>43641</v>
      </c>
      <c r="E51">
        <v>33600000</v>
      </c>
      <c r="F51" t="str">
        <v>LPG</v>
      </c>
      <c r="G51" t="str">
        <v>AT</v>
      </c>
      <c r="H51">
        <v>2999</v>
      </c>
      <c r="I51" t="str">
        <v>오픈함</v>
      </c>
      <c r="J51" t="str">
        <v>Y</v>
      </c>
      <c r="K51" t="str">
        <v>기아</v>
      </c>
      <c r="L51" t="str">
        <v>K7 Premier</v>
      </c>
      <c r="M51" t="str">
        <v>Y</v>
      </c>
      <c r="N51" t="str">
        <v>I1</v>
      </c>
      <c r="O51">
        <v>70</v>
      </c>
      <c r="Q51">
        <v>5</v>
      </c>
      <c r="R51" t="str">
        <v>C등급</v>
      </c>
      <c r="S51" t="str">
        <v>기아_화성</v>
      </c>
      <c r="T51" t="str">
        <v>245/45R18</v>
      </c>
      <c r="U51">
        <v>173800</v>
      </c>
      <c r="V51" t="str">
        <v>245/45R18</v>
      </c>
      <c r="W51">
        <v>173800</v>
      </c>
      <c r="X51" t="str">
        <v>anbh_안병홍</v>
      </c>
      <c r="Y51">
        <v>43641.42538194444</v>
      </c>
      <c r="Z51" t="str">
        <v>anbh_안병홍</v>
      </c>
      <c r="AA51">
        <v>43641.42538194444</v>
      </c>
      <c r="AB51">
        <f>W51*2</f>
        <v>347600</v>
      </c>
    </row>
    <row r="52">
      <c r="A52">
        <v>110322</v>
      </c>
      <c r="B52" t="str">
        <v>K7</v>
      </c>
      <c r="C52" t="str">
        <v>K7 Premier 하이브리드 노블레스 - AT</v>
      </c>
      <c r="D52">
        <v>43641</v>
      </c>
      <c r="E52">
        <v>40130000</v>
      </c>
      <c r="F52" t="str">
        <v>하이브리드(가솔린)</v>
      </c>
      <c r="G52" t="str">
        <v>AT</v>
      </c>
      <c r="H52">
        <v>2359</v>
      </c>
      <c r="I52" t="str">
        <v>오픈함</v>
      </c>
      <c r="J52" t="str">
        <v>Y</v>
      </c>
      <c r="K52" t="str">
        <v>기아</v>
      </c>
      <c r="L52" t="str">
        <v>K7 Premier</v>
      </c>
      <c r="M52" t="str">
        <v>Y</v>
      </c>
      <c r="N52" t="str">
        <v>I2</v>
      </c>
      <c r="O52">
        <v>65</v>
      </c>
      <c r="Q52">
        <v>5</v>
      </c>
      <c r="R52" t="str">
        <v>B등급</v>
      </c>
      <c r="S52" t="str">
        <v>기아_화성</v>
      </c>
      <c r="T52" t="str">
        <v>225/55R17</v>
      </c>
      <c r="U52">
        <v>123300</v>
      </c>
      <c r="V52" t="str">
        <v>225/55R17</v>
      </c>
      <c r="W52">
        <v>123300</v>
      </c>
      <c r="X52" t="str">
        <v>anbh_안병홍</v>
      </c>
      <c r="Y52">
        <v>43641.34758101852</v>
      </c>
      <c r="Z52" t="str">
        <v>anbh_안병홍</v>
      </c>
      <c r="AA52">
        <v>43833.37599537037</v>
      </c>
      <c r="AB52">
        <f>W52*2</f>
        <v>246600</v>
      </c>
    </row>
    <row r="53">
      <c r="A53">
        <v>110323</v>
      </c>
      <c r="B53" t="str">
        <v>K7</v>
      </c>
      <c r="C53" t="str">
        <v>K7 Premier 하이브리드 시그니처 - AT</v>
      </c>
      <c r="D53">
        <v>43641</v>
      </c>
      <c r="E53">
        <v>42330000</v>
      </c>
      <c r="F53" t="str">
        <v>하이브리드(가솔린)</v>
      </c>
      <c r="G53" t="str">
        <v>AT</v>
      </c>
      <c r="H53">
        <v>2359</v>
      </c>
      <c r="I53" t="str">
        <v>오픈함</v>
      </c>
      <c r="J53" t="str">
        <v>Y</v>
      </c>
      <c r="K53" t="str">
        <v>기아</v>
      </c>
      <c r="L53" t="str">
        <v>K7 Premier</v>
      </c>
      <c r="M53" t="str">
        <v>Y</v>
      </c>
      <c r="N53" t="str">
        <v>I3</v>
      </c>
      <c r="O53">
        <v>65</v>
      </c>
      <c r="Q53">
        <v>5</v>
      </c>
      <c r="R53" t="str">
        <v>B등급</v>
      </c>
      <c r="S53" t="str">
        <v>기아_화성</v>
      </c>
      <c r="T53" t="str">
        <v>225/55R17</v>
      </c>
      <c r="U53">
        <v>123300</v>
      </c>
      <c r="V53" t="str">
        <v>225/55R17</v>
      </c>
      <c r="W53">
        <v>123300</v>
      </c>
      <c r="X53" t="str">
        <v>anbh_안병홍</v>
      </c>
      <c r="Y53">
        <v>43641.36950231482</v>
      </c>
      <c r="Z53" t="str">
        <v>anbh_안병홍</v>
      </c>
      <c r="AA53">
        <v>43833.37615740741</v>
      </c>
      <c r="AB53">
        <f>W53*2</f>
        <v>246600</v>
      </c>
    </row>
    <row r="54">
      <c r="A54">
        <v>110321</v>
      </c>
      <c r="B54" t="str">
        <v>K7</v>
      </c>
      <c r="C54" t="str">
        <v>K7 Premier 하이브리드 프레스티지 - AT</v>
      </c>
      <c r="D54">
        <v>43641</v>
      </c>
      <c r="E54">
        <v>38330000</v>
      </c>
      <c r="F54" t="str">
        <v>하이브리드(가솔린)</v>
      </c>
      <c r="G54" t="str">
        <v>AT</v>
      </c>
      <c r="H54">
        <v>2359</v>
      </c>
      <c r="I54" t="str">
        <v>오픈함</v>
      </c>
      <c r="J54" t="str">
        <v>Y</v>
      </c>
      <c r="K54" t="str">
        <v>기아</v>
      </c>
      <c r="L54" t="str">
        <v>K7 Premier</v>
      </c>
      <c r="M54" t="str">
        <v>Y</v>
      </c>
      <c r="N54" t="str">
        <v>I2</v>
      </c>
      <c r="O54">
        <v>65</v>
      </c>
      <c r="Q54">
        <v>5</v>
      </c>
      <c r="R54" t="str">
        <v>B등급</v>
      </c>
      <c r="S54" t="str">
        <v>기아_화성</v>
      </c>
      <c r="T54" t="str">
        <v>225/55R17</v>
      </c>
      <c r="U54">
        <v>123300</v>
      </c>
      <c r="V54" t="str">
        <v>225/55R17</v>
      </c>
      <c r="W54">
        <v>123300</v>
      </c>
      <c r="X54" t="str">
        <v>anbh_안병홍</v>
      </c>
      <c r="Y54">
        <v>43641.00818287037</v>
      </c>
      <c r="Z54" t="str">
        <v>anbh_안병홍</v>
      </c>
      <c r="AA54">
        <v>43833.375868055555</v>
      </c>
      <c r="AB54">
        <f>W54*2</f>
        <v>246600</v>
      </c>
    </row>
    <row r="55">
      <c r="A55">
        <v>110271</v>
      </c>
      <c r="B55" t="str">
        <v>K9</v>
      </c>
      <c r="C55" t="str">
        <v>THE K9 3.3 GDI 법인전용 고급형 - AT</v>
      </c>
      <c r="D55">
        <v>43574</v>
      </c>
      <c r="E55">
        <v>63350000</v>
      </c>
      <c r="F55" t="str">
        <v>가솔린</v>
      </c>
      <c r="G55" t="str">
        <v>AT</v>
      </c>
      <c r="H55">
        <v>3342</v>
      </c>
      <c r="I55" t="str">
        <v>오픈안함</v>
      </c>
      <c r="J55" t="str">
        <v>Y</v>
      </c>
      <c r="K55" t="str">
        <v>기아</v>
      </c>
      <c r="L55" t="str">
        <v>THE K9</v>
      </c>
      <c r="M55" t="str">
        <v>Y</v>
      </c>
      <c r="N55" t="str">
        <v>I4</v>
      </c>
      <c r="O55">
        <v>77</v>
      </c>
      <c r="Q55">
        <v>5</v>
      </c>
      <c r="R55" t="str">
        <v>C등급</v>
      </c>
      <c r="S55" t="str">
        <v>기아_소하리</v>
      </c>
      <c r="T55" t="str">
        <v>245/45R19</v>
      </c>
      <c r="U55">
        <v>188500</v>
      </c>
      <c r="V55" t="str">
        <v>275/40R19</v>
      </c>
      <c r="W55">
        <v>229600</v>
      </c>
      <c r="X55" t="str">
        <v>jeonhy_전하영</v>
      </c>
      <c r="Y55">
        <v>43574.39334490741</v>
      </c>
      <c r="Z55" t="str">
        <v>mncat_홍새미나</v>
      </c>
      <c r="AA55">
        <v>43843.58446759259</v>
      </c>
      <c r="AB55">
        <f>W55*2</f>
        <v>459200</v>
      </c>
    </row>
    <row r="56">
      <c r="A56">
        <v>109416</v>
      </c>
      <c r="B56" t="str">
        <v>K9</v>
      </c>
      <c r="C56" t="str">
        <v>THE K9 3.3 GDI 법인전용 기본형 - AT</v>
      </c>
      <c r="D56">
        <v>43234</v>
      </c>
      <c r="E56">
        <v>55200000</v>
      </c>
      <c r="F56" t="str">
        <v>가솔린</v>
      </c>
      <c r="G56" t="str">
        <v>AT</v>
      </c>
      <c r="H56">
        <v>3342</v>
      </c>
      <c r="I56" t="str">
        <v>오픈안함</v>
      </c>
      <c r="J56" t="str">
        <v>Y</v>
      </c>
      <c r="K56" t="str">
        <v>기아</v>
      </c>
      <c r="L56" t="str">
        <v>THE K9</v>
      </c>
      <c r="M56" t="str">
        <v>Y</v>
      </c>
      <c r="N56" t="str">
        <v>I4</v>
      </c>
      <c r="O56">
        <v>77</v>
      </c>
      <c r="Q56">
        <v>5</v>
      </c>
      <c r="R56" t="str">
        <v>C등급</v>
      </c>
      <c r="S56" t="str">
        <v>기아_소하리</v>
      </c>
      <c r="T56" t="str">
        <v>245/50R18</v>
      </c>
      <c r="U56">
        <v>165500</v>
      </c>
      <c r="V56" t="str">
        <v>245/50R18</v>
      </c>
      <c r="W56">
        <v>165500</v>
      </c>
      <c r="X56" t="str">
        <v>jeonhy_전하영</v>
      </c>
      <c r="Y56">
        <v>43234.37390046296</v>
      </c>
      <c r="Z56" t="str">
        <v>mncat_홍새미나</v>
      </c>
      <c r="AA56">
        <v>43843.57875</v>
      </c>
      <c r="AB56">
        <f>W56*2</f>
        <v>331000</v>
      </c>
    </row>
    <row r="57">
      <c r="A57">
        <v>111002</v>
      </c>
      <c r="B57" t="str">
        <v>K9</v>
      </c>
      <c r="C57" t="str">
        <v>THE K9 3.3 가솔린 터보 그랜드마스터즈 - AT</v>
      </c>
      <c r="D57">
        <v>43831</v>
      </c>
      <c r="E57">
        <v>81070000</v>
      </c>
      <c r="F57" t="str">
        <v>가솔린</v>
      </c>
      <c r="G57" t="str">
        <v>AT</v>
      </c>
      <c r="H57">
        <v>3342</v>
      </c>
      <c r="I57" t="str">
        <v>오픈안함</v>
      </c>
      <c r="J57" t="str">
        <v>Y</v>
      </c>
      <c r="K57" t="str">
        <v>기아</v>
      </c>
      <c r="L57" t="str">
        <v>THE K9</v>
      </c>
      <c r="M57" t="str">
        <v>Y</v>
      </c>
      <c r="N57" t="str">
        <v>I4</v>
      </c>
      <c r="O57">
        <v>77</v>
      </c>
      <c r="Q57">
        <v>5</v>
      </c>
      <c r="R57" t="str">
        <v>C등급</v>
      </c>
      <c r="S57" t="str">
        <v>기아_소하리</v>
      </c>
      <c r="T57" t="str">
        <v>245/45R19</v>
      </c>
      <c r="U57">
        <v>188500</v>
      </c>
      <c r="V57" t="str">
        <v>275/40R19</v>
      </c>
      <c r="W57">
        <v>229600</v>
      </c>
      <c r="X57" t="str">
        <v>anbh_안병홍</v>
      </c>
      <c r="Y57">
        <v>43841.40530092592</v>
      </c>
      <c r="Z57" t="str">
        <v>anbh_안병홍</v>
      </c>
      <c r="AA57">
        <v>43894.85261574074</v>
      </c>
      <c r="AB57">
        <f>W57*2</f>
        <v>459200</v>
      </c>
    </row>
    <row r="58">
      <c r="A58">
        <v>110999</v>
      </c>
      <c r="B58" t="str">
        <v>K9</v>
      </c>
      <c r="C58" t="str">
        <v>THE K9 3.3 가솔린 터보 마스터즈Ⅱ 2WD - AT</v>
      </c>
      <c r="D58">
        <v>43831</v>
      </c>
      <c r="E58">
        <v>65370000</v>
      </c>
      <c r="F58" t="str">
        <v>가솔린</v>
      </c>
      <c r="G58" t="str">
        <v>AT</v>
      </c>
      <c r="H58">
        <v>3342</v>
      </c>
      <c r="I58" t="str">
        <v>오픈안함</v>
      </c>
      <c r="J58" t="str">
        <v>Y</v>
      </c>
      <c r="K58" t="str">
        <v>기아</v>
      </c>
      <c r="L58" t="str">
        <v>THE K9</v>
      </c>
      <c r="M58" t="str">
        <v>Y</v>
      </c>
      <c r="N58" t="str">
        <v>I4</v>
      </c>
      <c r="O58">
        <v>77</v>
      </c>
      <c r="Q58">
        <v>5</v>
      </c>
      <c r="R58" t="str">
        <v>C등급</v>
      </c>
      <c r="S58" t="str">
        <v>기아_소하리</v>
      </c>
      <c r="T58" t="str">
        <v>245/45R19</v>
      </c>
      <c r="U58">
        <v>188500</v>
      </c>
      <c r="V58" t="str">
        <v>275/40R19</v>
      </c>
      <c r="W58">
        <v>229600</v>
      </c>
      <c r="X58" t="str">
        <v>anbh_안병홍</v>
      </c>
      <c r="Y58">
        <v>43841.3978587963</v>
      </c>
      <c r="Z58" t="str">
        <v>anbh_안병홍</v>
      </c>
      <c r="AA58">
        <v>43894.84614583333</v>
      </c>
      <c r="AB58">
        <f>W58*2</f>
        <v>459200</v>
      </c>
    </row>
    <row r="59">
      <c r="A59">
        <v>111000</v>
      </c>
      <c r="B59" t="str">
        <v>K9</v>
      </c>
      <c r="C59" t="str">
        <v>THE K9 3.3 가솔린 터보 마스터즈Ⅱ AWD - AT</v>
      </c>
      <c r="D59">
        <v>43831</v>
      </c>
      <c r="E59">
        <v>67870000</v>
      </c>
      <c r="F59" t="str">
        <v>가솔린</v>
      </c>
      <c r="G59" t="str">
        <v>AT</v>
      </c>
      <c r="H59">
        <v>3342</v>
      </c>
      <c r="I59" t="str">
        <v>오픈안함</v>
      </c>
      <c r="J59" t="str">
        <v>Y</v>
      </c>
      <c r="K59" t="str">
        <v>기아</v>
      </c>
      <c r="L59" t="str">
        <v>THE K9</v>
      </c>
      <c r="M59" t="str">
        <v>Y</v>
      </c>
      <c r="N59" t="str">
        <v>I4</v>
      </c>
      <c r="O59">
        <v>77</v>
      </c>
      <c r="Q59">
        <v>5</v>
      </c>
      <c r="R59" t="str">
        <v>C등급</v>
      </c>
      <c r="S59" t="str">
        <v>기아_소하리</v>
      </c>
      <c r="T59" t="str">
        <v>245/45R19</v>
      </c>
      <c r="U59">
        <v>188500</v>
      </c>
      <c r="V59" t="str">
        <v>275/40R19</v>
      </c>
      <c r="W59">
        <v>229600</v>
      </c>
      <c r="X59" t="str">
        <v>anbh_안병홍</v>
      </c>
      <c r="Y59">
        <v>43841.40314814815</v>
      </c>
      <c r="Z59" t="str">
        <v>anbh_안병홍</v>
      </c>
      <c r="AA59">
        <v>43894.84715277778</v>
      </c>
      <c r="AB59">
        <f>W59*2</f>
        <v>459200</v>
      </c>
    </row>
    <row r="60">
      <c r="A60">
        <v>111001</v>
      </c>
      <c r="B60" t="str">
        <v>K9</v>
      </c>
      <c r="C60" t="str">
        <v>THE K9 3.3 가솔린 터보 마스터즈Ⅲ AWD - AT</v>
      </c>
      <c r="D60">
        <v>43831</v>
      </c>
      <c r="E60">
        <v>72820000</v>
      </c>
      <c r="F60" t="str">
        <v>가솔린</v>
      </c>
      <c r="G60" t="str">
        <v>AT</v>
      </c>
      <c r="H60">
        <v>3342</v>
      </c>
      <c r="I60" t="str">
        <v>오픈안함</v>
      </c>
      <c r="J60" t="str">
        <v>Y</v>
      </c>
      <c r="K60" t="str">
        <v>기아</v>
      </c>
      <c r="L60" t="str">
        <v>THE K9</v>
      </c>
      <c r="M60" t="str">
        <v>Y</v>
      </c>
      <c r="N60" t="str">
        <v>I4</v>
      </c>
      <c r="O60">
        <v>77</v>
      </c>
      <c r="Q60">
        <v>5</v>
      </c>
      <c r="R60" t="str">
        <v>C등급</v>
      </c>
      <c r="S60" t="str">
        <v>기아_소하리</v>
      </c>
      <c r="T60" t="str">
        <v>245/45R19</v>
      </c>
      <c r="U60">
        <v>188500</v>
      </c>
      <c r="V60" t="str">
        <v>275/40R19</v>
      </c>
      <c r="W60">
        <v>229600</v>
      </c>
      <c r="X60" t="str">
        <v>anbh_안병홍</v>
      </c>
      <c r="Y60">
        <v>43841.40497685185</v>
      </c>
      <c r="Z60" t="str">
        <v>anbh_안병홍</v>
      </c>
      <c r="AA60">
        <v>43894.85223379629</v>
      </c>
      <c r="AB60">
        <f>W60*2</f>
        <v>459200</v>
      </c>
    </row>
    <row r="61">
      <c r="A61">
        <v>110996</v>
      </c>
      <c r="B61" t="str">
        <v>K9</v>
      </c>
      <c r="C61" t="str">
        <v>THE K9 3.8 가솔린 그랜드플래티넘 AWD - AT</v>
      </c>
      <c r="D61">
        <v>43831</v>
      </c>
      <c r="E61">
        <v>76270000</v>
      </c>
      <c r="F61" t="str">
        <v>가솔린</v>
      </c>
      <c r="G61" t="str">
        <v>AT</v>
      </c>
      <c r="H61">
        <v>3778</v>
      </c>
      <c r="I61" t="str">
        <v>오픈안함</v>
      </c>
      <c r="J61" t="str">
        <v>Y</v>
      </c>
      <c r="K61" t="str">
        <v>기아</v>
      </c>
      <c r="L61" t="str">
        <v>THE K9</v>
      </c>
      <c r="M61" t="str">
        <v>Y</v>
      </c>
      <c r="N61" t="str">
        <v>I4</v>
      </c>
      <c r="O61">
        <v>77</v>
      </c>
      <c r="Q61">
        <v>5</v>
      </c>
      <c r="R61" t="str">
        <v>D등급</v>
      </c>
      <c r="S61" t="str">
        <v>기아_소하리</v>
      </c>
      <c r="T61" t="str">
        <v>245/45R19</v>
      </c>
      <c r="U61">
        <v>188500</v>
      </c>
      <c r="V61" t="str">
        <v>275/40R19</v>
      </c>
      <c r="W61">
        <v>229600</v>
      </c>
      <c r="X61" t="str">
        <v>anbh_안병홍</v>
      </c>
      <c r="Y61">
        <v>43841.39540509259</v>
      </c>
      <c r="Z61" t="str">
        <v>anbh_안병홍</v>
      </c>
      <c r="AA61">
        <v>43894.91385416667</v>
      </c>
      <c r="AB61">
        <f>W61*2</f>
        <v>459200</v>
      </c>
    </row>
    <row r="62">
      <c r="A62">
        <v>110991</v>
      </c>
      <c r="B62" t="str">
        <v>K9</v>
      </c>
      <c r="C62" t="str">
        <v>THE K9 3.8 가솔린 플래티넘Ⅰ 2WD - AT</v>
      </c>
      <c r="D62">
        <v>43831</v>
      </c>
      <c r="E62">
        <v>53770000</v>
      </c>
      <c r="F62" t="str">
        <v>가솔린</v>
      </c>
      <c r="G62" t="str">
        <v>AT</v>
      </c>
      <c r="H62">
        <v>3778</v>
      </c>
      <c r="I62" t="str">
        <v>오픈안함</v>
      </c>
      <c r="J62" t="str">
        <v>Y</v>
      </c>
      <c r="K62" t="str">
        <v>기아</v>
      </c>
      <c r="L62" t="str">
        <v>THE K9</v>
      </c>
      <c r="M62" t="str">
        <v>Y</v>
      </c>
      <c r="N62" t="str">
        <v>I4</v>
      </c>
      <c r="O62">
        <v>77</v>
      </c>
      <c r="Q62">
        <v>5</v>
      </c>
      <c r="R62" t="str">
        <v>D등급</v>
      </c>
      <c r="S62" t="str">
        <v>기아_소하리</v>
      </c>
      <c r="T62" t="str">
        <v>245/50R18</v>
      </c>
      <c r="U62">
        <v>165500</v>
      </c>
      <c r="V62" t="str">
        <v>245/50R18</v>
      </c>
      <c r="W62">
        <v>165500</v>
      </c>
      <c r="X62" t="str">
        <v>anbh_안병홍</v>
      </c>
      <c r="Y62">
        <v>43841.392916666664</v>
      </c>
      <c r="Z62" t="str">
        <v>anbh_안병홍</v>
      </c>
      <c r="AA62">
        <v>43894.911990740744</v>
      </c>
      <c r="AB62">
        <f>W62*2</f>
        <v>331000</v>
      </c>
    </row>
    <row r="63">
      <c r="A63">
        <v>110992</v>
      </c>
      <c r="B63" t="str">
        <v>K9</v>
      </c>
      <c r="C63" t="str">
        <v>THE K9 3.8 가솔린 플래티넘Ⅰ AWD - AT</v>
      </c>
      <c r="D63">
        <v>43831</v>
      </c>
      <c r="E63">
        <v>56270000</v>
      </c>
      <c r="F63" t="str">
        <v>가솔린</v>
      </c>
      <c r="G63" t="str">
        <v>AT</v>
      </c>
      <c r="H63">
        <v>3778</v>
      </c>
      <c r="I63" t="str">
        <v>오픈안함</v>
      </c>
      <c r="J63" t="str">
        <v>Y</v>
      </c>
      <c r="K63" t="str">
        <v>기아</v>
      </c>
      <c r="L63" t="str">
        <v>THE K9</v>
      </c>
      <c r="M63" t="str">
        <v>Y</v>
      </c>
      <c r="N63" t="str">
        <v>I4</v>
      </c>
      <c r="O63">
        <v>77</v>
      </c>
      <c r="Q63">
        <v>5</v>
      </c>
      <c r="R63" t="str">
        <v>D등급</v>
      </c>
      <c r="S63" t="str">
        <v>기아_소하리</v>
      </c>
      <c r="T63" t="str">
        <v>245/50R18</v>
      </c>
      <c r="U63">
        <v>165500</v>
      </c>
      <c r="V63" t="str">
        <v>245/50R18</v>
      </c>
      <c r="W63">
        <v>165500</v>
      </c>
      <c r="X63" t="str">
        <v>anbh_안병홍</v>
      </c>
      <c r="Y63">
        <v>43841.39408564815</v>
      </c>
      <c r="Z63" t="str">
        <v>anbh_안병홍</v>
      </c>
      <c r="AA63">
        <v>43894.91243055555</v>
      </c>
      <c r="AB63">
        <f>W63*2</f>
        <v>331000</v>
      </c>
    </row>
    <row r="64">
      <c r="A64">
        <v>110993</v>
      </c>
      <c r="B64" t="str">
        <v>K9</v>
      </c>
      <c r="C64" t="str">
        <v>THE K9 3.8 가솔린 플래티넘Ⅱ 2WD - AT</v>
      </c>
      <c r="D64">
        <v>43831</v>
      </c>
      <c r="E64">
        <v>58370000</v>
      </c>
      <c r="F64" t="str">
        <v>가솔린</v>
      </c>
      <c r="G64" t="str">
        <v>AT</v>
      </c>
      <c r="H64">
        <v>3778</v>
      </c>
      <c r="I64" t="str">
        <v>오픈안함</v>
      </c>
      <c r="J64" t="str">
        <v>Y</v>
      </c>
      <c r="K64" t="str">
        <v>기아</v>
      </c>
      <c r="L64" t="str">
        <v>THE K9</v>
      </c>
      <c r="M64" t="str">
        <v>Y</v>
      </c>
      <c r="N64" t="str">
        <v>I4</v>
      </c>
      <c r="O64">
        <v>77</v>
      </c>
      <c r="Q64">
        <v>5</v>
      </c>
      <c r="R64" t="str">
        <v>D등급</v>
      </c>
      <c r="S64" t="str">
        <v>기아_소하리</v>
      </c>
      <c r="T64" t="str">
        <v>245/45R19</v>
      </c>
      <c r="U64">
        <v>188500</v>
      </c>
      <c r="V64" t="str">
        <v>275/40R19</v>
      </c>
      <c r="W64">
        <v>229600</v>
      </c>
      <c r="X64" t="str">
        <v>anbh_안병홍</v>
      </c>
      <c r="Y64">
        <v>43841.394375</v>
      </c>
      <c r="Z64" t="str">
        <v>anbh_안병홍</v>
      </c>
      <c r="AA64">
        <v>43894.9128587963</v>
      </c>
      <c r="AB64">
        <f>W64*2</f>
        <v>459200</v>
      </c>
    </row>
    <row r="65">
      <c r="A65">
        <v>110994</v>
      </c>
      <c r="B65" t="str">
        <v>K9</v>
      </c>
      <c r="C65" t="str">
        <v>THE K9 3.8 가솔린 플래티넘Ⅱ AWD - AT</v>
      </c>
      <c r="D65">
        <v>43831</v>
      </c>
      <c r="E65">
        <v>60870000</v>
      </c>
      <c r="F65" t="str">
        <v>가솔린</v>
      </c>
      <c r="G65" t="str">
        <v>AT</v>
      </c>
      <c r="H65">
        <v>3778</v>
      </c>
      <c r="I65" t="str">
        <v>오픈안함</v>
      </c>
      <c r="J65" t="str">
        <v>Y</v>
      </c>
      <c r="K65" t="str">
        <v>기아</v>
      </c>
      <c r="L65" t="str">
        <v>THE K9</v>
      </c>
      <c r="M65" t="str">
        <v>Y</v>
      </c>
      <c r="N65" t="str">
        <v>I4</v>
      </c>
      <c r="O65">
        <v>77</v>
      </c>
      <c r="Q65">
        <v>5</v>
      </c>
      <c r="R65" t="str">
        <v>D등급</v>
      </c>
      <c r="S65" t="str">
        <v>기아_소하리</v>
      </c>
      <c r="T65" t="str">
        <v>245/45R19</v>
      </c>
      <c r="U65">
        <v>188500</v>
      </c>
      <c r="V65" t="str">
        <v>275/40R19</v>
      </c>
      <c r="W65">
        <v>229600</v>
      </c>
      <c r="X65" t="str">
        <v>anbh_안병홍</v>
      </c>
      <c r="Y65">
        <v>43841.39465277778</v>
      </c>
      <c r="Z65" t="str">
        <v>anbh_안병홍</v>
      </c>
      <c r="AA65">
        <v>43894.9131712963</v>
      </c>
      <c r="AB65">
        <f>W65*2</f>
        <v>459200</v>
      </c>
    </row>
    <row r="66">
      <c r="A66">
        <v>110995</v>
      </c>
      <c r="B66" t="str">
        <v>K9</v>
      </c>
      <c r="C66" t="str">
        <v>THE K9 3.8 가솔린 플래티넘Ⅲ AWD - AT</v>
      </c>
      <c r="D66">
        <v>43831</v>
      </c>
      <c r="E66">
        <v>68020000</v>
      </c>
      <c r="F66" t="str">
        <v>가솔린</v>
      </c>
      <c r="G66" t="str">
        <v>AT</v>
      </c>
      <c r="H66">
        <v>3778</v>
      </c>
      <c r="I66" t="str">
        <v>오픈안함</v>
      </c>
      <c r="J66" t="str">
        <v>Y</v>
      </c>
      <c r="K66" t="str">
        <v>기아</v>
      </c>
      <c r="L66" t="str">
        <v>THE K9</v>
      </c>
      <c r="M66" t="str">
        <v>Y</v>
      </c>
      <c r="N66" t="str">
        <v>I4</v>
      </c>
      <c r="O66">
        <v>77</v>
      </c>
      <c r="Q66">
        <v>5</v>
      </c>
      <c r="R66" t="str">
        <v>D등급</v>
      </c>
      <c r="S66" t="str">
        <v>기아_소하리</v>
      </c>
      <c r="T66" t="str">
        <v>245/45R19</v>
      </c>
      <c r="U66">
        <v>188500</v>
      </c>
      <c r="V66" t="str">
        <v>275/40R19</v>
      </c>
      <c r="W66">
        <v>229600</v>
      </c>
      <c r="X66" t="str">
        <v>anbh_안병홍</v>
      </c>
      <c r="Y66">
        <v>43841.39503472222</v>
      </c>
      <c r="Z66" t="str">
        <v>anbh_안병홍</v>
      </c>
      <c r="AA66">
        <v>43894.91349537037</v>
      </c>
      <c r="AB66">
        <f>W66*2</f>
        <v>459200</v>
      </c>
    </row>
    <row r="67">
      <c r="A67">
        <v>111005</v>
      </c>
      <c r="B67" t="str">
        <v>K9</v>
      </c>
      <c r="C67" t="str">
        <v>THE K9 5.0 가솔린 퀸덤 - AT</v>
      </c>
      <c r="D67">
        <v>43831</v>
      </c>
      <c r="E67">
        <v>92070000</v>
      </c>
      <c r="F67" t="str">
        <v>가솔린</v>
      </c>
      <c r="G67" t="str">
        <v>AT</v>
      </c>
      <c r="H67">
        <v>5038</v>
      </c>
      <c r="I67" t="str">
        <v>오픈안함</v>
      </c>
      <c r="J67" t="str">
        <v>Y</v>
      </c>
      <c r="K67" t="str">
        <v>기아</v>
      </c>
      <c r="L67" t="str">
        <v>THE K9</v>
      </c>
      <c r="M67" t="str">
        <v>Y</v>
      </c>
      <c r="N67" t="str">
        <v>I4</v>
      </c>
      <c r="O67">
        <v>77</v>
      </c>
      <c r="Q67">
        <v>5</v>
      </c>
      <c r="R67" t="str">
        <v>E등급</v>
      </c>
      <c r="S67" t="str">
        <v>기아_소하리</v>
      </c>
      <c r="T67" t="str">
        <v>245/45R19</v>
      </c>
      <c r="U67">
        <v>188500</v>
      </c>
      <c r="V67" t="str">
        <v>275/40R19</v>
      </c>
      <c r="W67">
        <v>229600</v>
      </c>
      <c r="X67" t="str">
        <v>anbh_안병홍</v>
      </c>
      <c r="Y67">
        <v>43841.4624537037</v>
      </c>
      <c r="Z67" t="str">
        <v>anbh_안병홍</v>
      </c>
      <c r="AA67">
        <v>43894.910787037035</v>
      </c>
      <c r="AB67">
        <f>W67*2</f>
        <v>459200</v>
      </c>
    </row>
    <row r="68">
      <c r="A68">
        <v>110721</v>
      </c>
      <c r="B68" t="str">
        <v>QM6</v>
      </c>
      <c r="C68" t="str">
        <v>THE NEW QM6 1.7 dCi 2WD RE - AT</v>
      </c>
      <c r="D68">
        <v>43760</v>
      </c>
      <c r="E68">
        <v>29440000</v>
      </c>
      <c r="F68" t="str">
        <v>경유</v>
      </c>
      <c r="G68" t="str">
        <v>AT</v>
      </c>
      <c r="H68">
        <v>1749</v>
      </c>
      <c r="I68" t="str">
        <v>오픈함</v>
      </c>
      <c r="J68" t="str">
        <v>Y</v>
      </c>
      <c r="K68" t="str">
        <v>르노삼성</v>
      </c>
      <c r="L68" t="str">
        <v>THE NEW QM6</v>
      </c>
      <c r="M68" t="str">
        <v>Y</v>
      </c>
      <c r="N68" t="str">
        <v>H2</v>
      </c>
      <c r="O68">
        <v>65</v>
      </c>
      <c r="Q68">
        <v>5</v>
      </c>
      <c r="R68" t="str">
        <v>A등급</v>
      </c>
      <c r="S68" t="str">
        <v>삼성_부산</v>
      </c>
      <c r="T68" t="str">
        <v>225/60R18</v>
      </c>
      <c r="U68">
        <v>169200</v>
      </c>
      <c r="V68" t="str">
        <v>225/60R18</v>
      </c>
      <c r="W68">
        <v>169200</v>
      </c>
      <c r="X68" t="str">
        <v>anbh_안병홍</v>
      </c>
      <c r="Y68">
        <v>43760.03134259259</v>
      </c>
      <c r="Z68" t="str">
        <v>anbh_안병홍</v>
      </c>
      <c r="AA68">
        <v>43900.52774305556</v>
      </c>
      <c r="AB68">
        <f>W68*2</f>
        <v>338400</v>
      </c>
    </row>
    <row r="69">
      <c r="A69">
        <v>110722</v>
      </c>
      <c r="B69" t="str">
        <v>QM6</v>
      </c>
      <c r="C69" t="str">
        <v>THE NEW QM6 1.7 dCi 2WD RE Signature - AT</v>
      </c>
      <c r="D69">
        <v>43760</v>
      </c>
      <c r="E69">
        <v>32370000</v>
      </c>
      <c r="F69" t="str">
        <v>경유</v>
      </c>
      <c r="G69" t="str">
        <v>AT</v>
      </c>
      <c r="H69">
        <v>1749</v>
      </c>
      <c r="I69" t="str">
        <v>오픈함</v>
      </c>
      <c r="J69" t="str">
        <v>Y</v>
      </c>
      <c r="K69" t="str">
        <v>르노삼성</v>
      </c>
      <c r="L69" t="str">
        <v>THE NEW QM6</v>
      </c>
      <c r="M69" t="str">
        <v>Y</v>
      </c>
      <c r="N69" t="str">
        <v>H2</v>
      </c>
      <c r="O69">
        <v>65</v>
      </c>
      <c r="Q69">
        <v>5</v>
      </c>
      <c r="R69" t="str">
        <v>A등급</v>
      </c>
      <c r="S69" t="str">
        <v>삼성_부산</v>
      </c>
      <c r="T69" t="str">
        <v>225/60R18</v>
      </c>
      <c r="U69">
        <v>169200</v>
      </c>
      <c r="V69" t="str">
        <v>225/60R18</v>
      </c>
      <c r="W69">
        <v>169200</v>
      </c>
      <c r="X69" t="str">
        <v>anbh_안병홍</v>
      </c>
      <c r="Y69">
        <v>43760.04498842593</v>
      </c>
      <c r="Z69" t="str">
        <v>anbh_안병홍</v>
      </c>
      <c r="AA69">
        <v>43900.5278587963</v>
      </c>
      <c r="AB69">
        <f>W69*2</f>
        <v>338400</v>
      </c>
    </row>
    <row r="70">
      <c r="A70">
        <v>110723</v>
      </c>
      <c r="B70" t="str">
        <v>QM6</v>
      </c>
      <c r="C70" t="str">
        <v>THE NEW QM6 1.7 dCi 2WD SE - AT</v>
      </c>
      <c r="D70">
        <v>43760</v>
      </c>
      <c r="E70">
        <v>26570000</v>
      </c>
      <c r="F70" t="str">
        <v>경유</v>
      </c>
      <c r="G70" t="str">
        <v>AT</v>
      </c>
      <c r="H70">
        <v>1749</v>
      </c>
      <c r="I70" t="str">
        <v>오픈함</v>
      </c>
      <c r="J70" t="str">
        <v>Y</v>
      </c>
      <c r="K70" t="str">
        <v>르노삼성</v>
      </c>
      <c r="L70" t="str">
        <v>THE NEW QM6</v>
      </c>
      <c r="M70" t="str">
        <v>Y</v>
      </c>
      <c r="N70" t="str">
        <v>H2</v>
      </c>
      <c r="O70">
        <v>65</v>
      </c>
      <c r="Q70">
        <v>5</v>
      </c>
      <c r="R70" t="str">
        <v>A등급</v>
      </c>
      <c r="S70" t="str">
        <v>삼성_부산</v>
      </c>
      <c r="T70" t="str">
        <v>225/65R17</v>
      </c>
      <c r="U70">
        <v>141000</v>
      </c>
      <c r="V70" t="str">
        <v>225/65R17</v>
      </c>
      <c r="W70">
        <v>141000</v>
      </c>
      <c r="X70" t="str">
        <v>anbh_안병홍</v>
      </c>
      <c r="Y70">
        <v>43760.054814814815</v>
      </c>
      <c r="Z70" t="str">
        <v>anbh_안병홍</v>
      </c>
      <c r="AA70">
        <v>43900.52758101852</v>
      </c>
      <c r="AB70">
        <f>W70*2</f>
        <v>282000</v>
      </c>
    </row>
    <row r="71">
      <c r="A71">
        <v>110726</v>
      </c>
      <c r="B71" t="str">
        <v>QM6</v>
      </c>
      <c r="C71" t="str">
        <v>THE NEW QM6 2.0 dCi 4WD PREMIERE - AT</v>
      </c>
      <c r="D71">
        <v>43760</v>
      </c>
      <c r="E71">
        <v>37870000</v>
      </c>
      <c r="F71" t="str">
        <v>경유</v>
      </c>
      <c r="G71" t="str">
        <v>AT</v>
      </c>
      <c r="H71">
        <v>1997</v>
      </c>
      <c r="I71" t="str">
        <v>오픈함</v>
      </c>
      <c r="J71" t="str">
        <v>Y</v>
      </c>
      <c r="K71" t="str">
        <v>르노삼성</v>
      </c>
      <c r="L71" t="str">
        <v>THE NEW QM6</v>
      </c>
      <c r="M71" t="str">
        <v>Y</v>
      </c>
      <c r="N71" t="str">
        <v>H2</v>
      </c>
      <c r="O71">
        <v>65</v>
      </c>
      <c r="Q71">
        <v>5</v>
      </c>
      <c r="R71" t="str">
        <v>A등급</v>
      </c>
      <c r="S71" t="str">
        <v>삼성_부산</v>
      </c>
      <c r="T71" t="str">
        <v>225/55R19</v>
      </c>
      <c r="U71">
        <v>170000</v>
      </c>
      <c r="V71" t="str">
        <v>225/55R19</v>
      </c>
      <c r="W71">
        <v>170000</v>
      </c>
      <c r="X71" t="str">
        <v>anbh_안병홍</v>
      </c>
      <c r="Y71">
        <v>43760.062256944446</v>
      </c>
      <c r="Z71" t="str">
        <v>anbh_안병홍</v>
      </c>
      <c r="AA71">
        <v>43900.52596064815</v>
      </c>
      <c r="AB71">
        <f>W71*2</f>
        <v>340000</v>
      </c>
    </row>
    <row r="72">
      <c r="A72">
        <v>110705</v>
      </c>
      <c r="B72" t="str">
        <v>QM6</v>
      </c>
      <c r="C72" t="str">
        <v>THE NEW QM6 2.0 dCi 4WD RE - AT</v>
      </c>
      <c r="D72">
        <v>43759</v>
      </c>
      <c r="E72">
        <v>31880000</v>
      </c>
      <c r="F72" t="str">
        <v>경유</v>
      </c>
      <c r="G72" t="str">
        <v>AT</v>
      </c>
      <c r="H72">
        <v>1997</v>
      </c>
      <c r="I72" t="str">
        <v>오픈함</v>
      </c>
      <c r="J72" t="str">
        <v>Y</v>
      </c>
      <c r="K72" t="str">
        <v>르노삼성</v>
      </c>
      <c r="L72" t="str">
        <v>THE NEW QM6</v>
      </c>
      <c r="M72" t="str">
        <v>Y</v>
      </c>
      <c r="N72" t="str">
        <v>H2</v>
      </c>
      <c r="O72">
        <v>65</v>
      </c>
      <c r="Q72">
        <v>5</v>
      </c>
      <c r="R72" t="str">
        <v>A등급</v>
      </c>
      <c r="S72" t="str">
        <v>삼성_부산</v>
      </c>
      <c r="T72" t="str">
        <v>225/60R18</v>
      </c>
      <c r="U72">
        <v>169200</v>
      </c>
      <c r="V72" t="str">
        <v>225/60R18</v>
      </c>
      <c r="W72">
        <v>169200</v>
      </c>
      <c r="X72" t="str">
        <v>anbh_안병홍</v>
      </c>
      <c r="Y72">
        <v>43759.685381944444</v>
      </c>
      <c r="Z72" t="str">
        <v>anbh_안병홍</v>
      </c>
      <c r="AA72">
        <v>43900.52564814815</v>
      </c>
      <c r="AB72">
        <f>W72*2</f>
        <v>338400</v>
      </c>
    </row>
    <row r="73">
      <c r="A73">
        <v>110706</v>
      </c>
      <c r="B73" t="str">
        <v>QM6</v>
      </c>
      <c r="C73" t="str">
        <v>THE NEW QM6 2.0 dCi 4WD RE Signature - AT</v>
      </c>
      <c r="D73">
        <v>43759</v>
      </c>
      <c r="E73">
        <v>35070000</v>
      </c>
      <c r="F73" t="str">
        <v>경유</v>
      </c>
      <c r="G73" t="str">
        <v>AT</v>
      </c>
      <c r="H73">
        <v>1997</v>
      </c>
      <c r="I73" t="str">
        <v>오픈함</v>
      </c>
      <c r="J73" t="str">
        <v>Y</v>
      </c>
      <c r="K73" t="str">
        <v>르노삼성</v>
      </c>
      <c r="L73" t="str">
        <v>THE NEW QM6</v>
      </c>
      <c r="M73" t="str">
        <v>Y</v>
      </c>
      <c r="N73" t="str">
        <v>H2</v>
      </c>
      <c r="O73">
        <v>65</v>
      </c>
      <c r="Q73">
        <v>5</v>
      </c>
      <c r="R73" t="str">
        <v>A등급</v>
      </c>
      <c r="S73" t="str">
        <v>삼성_부산</v>
      </c>
      <c r="T73" t="str">
        <v>225/55R19</v>
      </c>
      <c r="U73">
        <v>170000</v>
      </c>
      <c r="V73" t="str">
        <v>225/55R19</v>
      </c>
      <c r="W73">
        <v>170000</v>
      </c>
      <c r="X73" t="str">
        <v>anbh_안병홍</v>
      </c>
      <c r="Y73">
        <v>43759.70990740741</v>
      </c>
      <c r="Z73" t="str">
        <v>anbh_안병홍</v>
      </c>
      <c r="AA73">
        <v>43900.52578703704</v>
      </c>
      <c r="AB73">
        <f>W73*2</f>
        <v>340000</v>
      </c>
    </row>
    <row r="74">
      <c r="A74">
        <v>110709</v>
      </c>
      <c r="B74" t="str">
        <v>QM6</v>
      </c>
      <c r="C74" t="str">
        <v>THE NEW QM6 2.0 GDe 2WD LE - AT</v>
      </c>
      <c r="D74">
        <v>43759</v>
      </c>
      <c r="E74">
        <v>25370000</v>
      </c>
      <c r="F74" t="str">
        <v>가솔린</v>
      </c>
      <c r="G74" t="str">
        <v>AT</v>
      </c>
      <c r="H74">
        <v>1997</v>
      </c>
      <c r="I74" t="str">
        <v>오픈함</v>
      </c>
      <c r="J74" t="str">
        <v>Y</v>
      </c>
      <c r="K74" t="str">
        <v>르노삼성</v>
      </c>
      <c r="L74" t="str">
        <v>THE NEW QM6</v>
      </c>
      <c r="M74" t="str">
        <v>Y</v>
      </c>
      <c r="N74" t="str">
        <v>H2</v>
      </c>
      <c r="O74">
        <v>65</v>
      </c>
      <c r="Q74">
        <v>5</v>
      </c>
      <c r="R74" t="str">
        <v>A등급</v>
      </c>
      <c r="S74" t="str">
        <v>삼성_부산</v>
      </c>
      <c r="T74" t="str">
        <v>225/60R18</v>
      </c>
      <c r="U74">
        <v>169200</v>
      </c>
      <c r="V74" t="str">
        <v>225/60R18</v>
      </c>
      <c r="W74">
        <v>169200</v>
      </c>
      <c r="X74" t="str">
        <v>anbh_안병홍</v>
      </c>
      <c r="Y74">
        <v>43759.94185185185</v>
      </c>
      <c r="Z74" t="str">
        <v>anbh_안병홍</v>
      </c>
      <c r="AA74">
        <v>43900.52364583333</v>
      </c>
      <c r="AB74">
        <f>W74*2</f>
        <v>338400</v>
      </c>
    </row>
    <row r="75">
      <c r="A75">
        <v>110727</v>
      </c>
      <c r="B75" t="str">
        <v>QM6</v>
      </c>
      <c r="C75" t="str">
        <v>THE NEW QM6 2.0 GDe 2WD PREMIERE - AT</v>
      </c>
      <c r="D75">
        <v>43760</v>
      </c>
      <c r="E75">
        <v>32070000</v>
      </c>
      <c r="F75" t="str">
        <v>가솔린</v>
      </c>
      <c r="G75" t="str">
        <v>AT</v>
      </c>
      <c r="H75">
        <v>1997</v>
      </c>
      <c r="I75" t="str">
        <v>오픈함</v>
      </c>
      <c r="J75" t="str">
        <v>Y</v>
      </c>
      <c r="K75" t="str">
        <v>르노삼성</v>
      </c>
      <c r="L75" t="str">
        <v>THE NEW QM6</v>
      </c>
      <c r="M75" t="str">
        <v>Y</v>
      </c>
      <c r="N75" t="str">
        <v>H2</v>
      </c>
      <c r="O75">
        <v>65</v>
      </c>
      <c r="Q75">
        <v>5</v>
      </c>
      <c r="R75" t="str">
        <v>A등급</v>
      </c>
      <c r="S75" t="str">
        <v>삼성_부산</v>
      </c>
      <c r="T75" t="str">
        <v>225/55R19</v>
      </c>
      <c r="U75">
        <v>170000</v>
      </c>
      <c r="V75" t="str">
        <v>225/55R19</v>
      </c>
      <c r="W75">
        <v>170000</v>
      </c>
      <c r="X75" t="str">
        <v>anbh_안병홍</v>
      </c>
      <c r="Y75">
        <v>43760.07853009259</v>
      </c>
      <c r="Z75" t="str">
        <v>anbh_안병홍</v>
      </c>
      <c r="AA75">
        <v>43900.52442129629</v>
      </c>
      <c r="AB75">
        <f>W75*2</f>
        <v>340000</v>
      </c>
    </row>
    <row r="76">
      <c r="A76">
        <v>110711</v>
      </c>
      <c r="B76" t="str">
        <v>QM6</v>
      </c>
      <c r="C76" t="str">
        <v>THE NEW QM6 2.0 GDe 2WD RE - AT</v>
      </c>
      <c r="D76">
        <v>43759</v>
      </c>
      <c r="E76">
        <v>27670000</v>
      </c>
      <c r="F76" t="str">
        <v>가솔린</v>
      </c>
      <c r="G76" t="str">
        <v>AT</v>
      </c>
      <c r="H76">
        <v>1997</v>
      </c>
      <c r="I76" t="str">
        <v>오픈함</v>
      </c>
      <c r="J76" t="str">
        <v>Y</v>
      </c>
      <c r="K76" t="str">
        <v>르노삼성</v>
      </c>
      <c r="L76" t="str">
        <v>THE NEW QM6</v>
      </c>
      <c r="M76" t="str">
        <v>Y</v>
      </c>
      <c r="N76" t="str">
        <v>H2</v>
      </c>
      <c r="O76">
        <v>65</v>
      </c>
      <c r="Q76">
        <v>5</v>
      </c>
      <c r="R76" t="str">
        <v>A등급</v>
      </c>
      <c r="S76" t="str">
        <v>삼성_부산</v>
      </c>
      <c r="T76" t="str">
        <v>225/60R18</v>
      </c>
      <c r="U76">
        <v>169200</v>
      </c>
      <c r="V76" t="str">
        <v>225/60R18</v>
      </c>
      <c r="W76">
        <v>169200</v>
      </c>
      <c r="X76" t="str">
        <v>anbh_안병홍</v>
      </c>
      <c r="Y76">
        <v>43759.964004629626</v>
      </c>
      <c r="Z76" t="str">
        <v>anbh_안병홍</v>
      </c>
      <c r="AA76">
        <v>43900.52381944445</v>
      </c>
      <c r="AB76">
        <f>W76*2</f>
        <v>338400</v>
      </c>
    </row>
    <row r="77">
      <c r="A77">
        <v>110712</v>
      </c>
      <c r="B77" t="str">
        <v>QM6</v>
      </c>
      <c r="C77" t="str">
        <v>THE NEW QM6 2.0 GDe 2WD RE Signature - AT</v>
      </c>
      <c r="D77">
        <v>43759</v>
      </c>
      <c r="E77">
        <v>29390000</v>
      </c>
      <c r="F77" t="str">
        <v>가솔린</v>
      </c>
      <c r="G77" t="str">
        <v>AT</v>
      </c>
      <c r="H77">
        <v>1997</v>
      </c>
      <c r="I77" t="str">
        <v>오픈함</v>
      </c>
      <c r="J77" t="str">
        <v>Y</v>
      </c>
      <c r="K77" t="str">
        <v>르노삼성</v>
      </c>
      <c r="L77" t="str">
        <v>THE NEW QM6</v>
      </c>
      <c r="M77" t="str">
        <v>Y</v>
      </c>
      <c r="N77" t="str">
        <v>H2</v>
      </c>
      <c r="O77">
        <v>65</v>
      </c>
      <c r="Q77">
        <v>5</v>
      </c>
      <c r="R77" t="str">
        <v>A등급</v>
      </c>
      <c r="S77" t="str">
        <v>삼성_부산</v>
      </c>
      <c r="T77" t="str">
        <v>225/55R19</v>
      </c>
      <c r="U77">
        <v>170000</v>
      </c>
      <c r="V77" t="str">
        <v>225/55R19</v>
      </c>
      <c r="W77">
        <v>170000</v>
      </c>
      <c r="X77" t="str">
        <v>anbh_안병홍</v>
      </c>
      <c r="Y77">
        <v>43759.97336805556</v>
      </c>
      <c r="Z77" t="str">
        <v>anbh_안병홍</v>
      </c>
      <c r="AA77">
        <v>43900.52402777778</v>
      </c>
      <c r="AB77">
        <f>W77*2</f>
        <v>340000</v>
      </c>
    </row>
    <row r="78">
      <c r="A78">
        <v>110710</v>
      </c>
      <c r="B78" t="str">
        <v>QM6</v>
      </c>
      <c r="C78" t="str">
        <v>THE NEW QM6 2.0 GDe 2WD SE - AT</v>
      </c>
      <c r="D78">
        <v>43759</v>
      </c>
      <c r="E78">
        <v>23840000</v>
      </c>
      <c r="F78" t="str">
        <v>가솔린</v>
      </c>
      <c r="G78" t="str">
        <v>AT</v>
      </c>
      <c r="H78">
        <v>1997</v>
      </c>
      <c r="I78" t="str">
        <v>오픈함</v>
      </c>
      <c r="J78" t="str">
        <v>Y</v>
      </c>
      <c r="K78" t="str">
        <v>르노삼성</v>
      </c>
      <c r="L78" t="str">
        <v>THE NEW QM6</v>
      </c>
      <c r="M78" t="str">
        <v>Y</v>
      </c>
      <c r="N78" t="str">
        <v>H2</v>
      </c>
      <c r="O78">
        <v>65</v>
      </c>
      <c r="Q78">
        <v>5</v>
      </c>
      <c r="R78" t="str">
        <v>A등급</v>
      </c>
      <c r="S78" t="str">
        <v>삼성_부산</v>
      </c>
      <c r="T78" t="str">
        <v>225/65R17</v>
      </c>
      <c r="U78">
        <v>141000</v>
      </c>
      <c r="V78" t="str">
        <v>225/65R17</v>
      </c>
      <c r="W78">
        <v>141000</v>
      </c>
      <c r="X78" t="str">
        <v>anbh_안병홍</v>
      </c>
      <c r="Y78">
        <v>43759.961180555554</v>
      </c>
      <c r="Z78" t="str">
        <v>anbh_안병홍</v>
      </c>
      <c r="AA78">
        <v>43900.523460648146</v>
      </c>
      <c r="AB78">
        <f>W78*2</f>
        <v>282000</v>
      </c>
    </row>
    <row r="79">
      <c r="A79">
        <v>110716</v>
      </c>
      <c r="B79" t="str">
        <v>QM6</v>
      </c>
      <c r="C79" t="str">
        <v>THE NEW QM6 2.0 LPe 2ED LE - AT</v>
      </c>
      <c r="D79">
        <v>43759</v>
      </c>
      <c r="E79">
        <v>24700000</v>
      </c>
      <c r="F79" t="str">
        <v>LPG</v>
      </c>
      <c r="G79" t="str">
        <v>AT</v>
      </c>
      <c r="H79">
        <v>1998</v>
      </c>
      <c r="I79" t="str">
        <v>오픈함</v>
      </c>
      <c r="J79" t="str">
        <v>Y</v>
      </c>
      <c r="K79" t="str">
        <v>르노삼성</v>
      </c>
      <c r="L79" t="str">
        <v>THE NEW QM6</v>
      </c>
      <c r="M79" t="str">
        <v>Y</v>
      </c>
      <c r="N79" t="str">
        <v>H2</v>
      </c>
      <c r="O79">
        <v>0</v>
      </c>
      <c r="Q79">
        <v>5</v>
      </c>
      <c r="R79" t="str">
        <v>A등급</v>
      </c>
      <c r="S79" t="str">
        <v>삼성_부산</v>
      </c>
      <c r="T79" t="str">
        <v>225/60R18</v>
      </c>
      <c r="U79">
        <v>169200</v>
      </c>
      <c r="V79" t="str">
        <v>225/60R18</v>
      </c>
      <c r="W79">
        <v>169200</v>
      </c>
      <c r="X79" t="str">
        <v>anbh_안병홍</v>
      </c>
      <c r="Y79">
        <v>43759.99842592593</v>
      </c>
      <c r="Z79" t="str">
        <v>anbh_안병홍</v>
      </c>
      <c r="AA79">
        <v>43900.526979166665</v>
      </c>
      <c r="AB79">
        <f>W79*2</f>
        <v>338400</v>
      </c>
    </row>
    <row r="80">
      <c r="A80">
        <v>110717</v>
      </c>
      <c r="B80" t="str">
        <v>QM6</v>
      </c>
      <c r="C80" t="str">
        <v>THE NEW QM6 2.0 LPe 2ED RE - AT</v>
      </c>
      <c r="D80">
        <v>43760</v>
      </c>
      <c r="E80">
        <v>27000000</v>
      </c>
      <c r="F80" t="str">
        <v>LPG</v>
      </c>
      <c r="G80" t="str">
        <v>AT</v>
      </c>
      <c r="H80">
        <v>1998</v>
      </c>
      <c r="I80" t="str">
        <v>오픈함</v>
      </c>
      <c r="J80" t="str">
        <v>Y</v>
      </c>
      <c r="K80" t="str">
        <v>르노삼성</v>
      </c>
      <c r="L80" t="str">
        <v>THE NEW QM6</v>
      </c>
      <c r="M80" t="str">
        <v>Y</v>
      </c>
      <c r="N80" t="str">
        <v>H2</v>
      </c>
      <c r="O80">
        <v>0</v>
      </c>
      <c r="Q80">
        <v>5</v>
      </c>
      <c r="R80" t="str">
        <v>A등급</v>
      </c>
      <c r="S80" t="str">
        <v>삼성_부산</v>
      </c>
      <c r="T80" t="str">
        <v>225/60R18</v>
      </c>
      <c r="U80">
        <v>169200</v>
      </c>
      <c r="V80" t="str">
        <v>225/60R18</v>
      </c>
      <c r="W80">
        <v>169200</v>
      </c>
      <c r="X80" t="str">
        <v>anbh_안병홍</v>
      </c>
      <c r="Y80">
        <v>43760.00377314815</v>
      </c>
      <c r="Z80" t="str">
        <v>anbh_안병홍</v>
      </c>
      <c r="AA80">
        <v>43900.52711805556</v>
      </c>
      <c r="AB80">
        <f>W80*2</f>
        <v>338400</v>
      </c>
    </row>
    <row r="81">
      <c r="A81">
        <v>110718</v>
      </c>
      <c r="B81" t="str">
        <v>QM6</v>
      </c>
      <c r="C81" t="str">
        <v>THE NEW QM6 2.0 LPe 2ED RE Signature - AT</v>
      </c>
      <c r="D81">
        <v>43760</v>
      </c>
      <c r="E81">
        <v>28720000</v>
      </c>
      <c r="F81" t="str">
        <v>LPG</v>
      </c>
      <c r="G81" t="str">
        <v>AT</v>
      </c>
      <c r="H81">
        <v>1998</v>
      </c>
      <c r="I81" t="str">
        <v>오픈함</v>
      </c>
      <c r="J81" t="str">
        <v>Y</v>
      </c>
      <c r="K81" t="str">
        <v>르노삼성</v>
      </c>
      <c r="L81" t="str">
        <v>THE NEW QM6</v>
      </c>
      <c r="M81" t="str">
        <v>Y</v>
      </c>
      <c r="N81" t="str">
        <v>H2</v>
      </c>
      <c r="O81">
        <v>0</v>
      </c>
      <c r="Q81">
        <v>5</v>
      </c>
      <c r="R81" t="str">
        <v>A등급</v>
      </c>
      <c r="S81" t="str">
        <v>삼성_부산</v>
      </c>
      <c r="T81" t="str">
        <v>225/55R19</v>
      </c>
      <c r="U81">
        <v>170000</v>
      </c>
      <c r="V81" t="str">
        <v>225/55R19</v>
      </c>
      <c r="W81">
        <v>170000</v>
      </c>
      <c r="X81" t="str">
        <v>anbh_안병홍</v>
      </c>
      <c r="Y81">
        <v>43760.00915509259</v>
      </c>
      <c r="Z81" t="str">
        <v>anbh_안병홍</v>
      </c>
      <c r="AA81">
        <v>43900.52724537037</v>
      </c>
      <c r="AB81">
        <f>W81*2</f>
        <v>340000</v>
      </c>
    </row>
    <row r="82">
      <c r="A82">
        <v>110715</v>
      </c>
      <c r="B82" t="str">
        <v>QM6</v>
      </c>
      <c r="C82" t="str">
        <v>THE NEW QM6 2.0 LPe 2ED SE - AT</v>
      </c>
      <c r="D82">
        <v>43759</v>
      </c>
      <c r="E82">
        <v>23170000</v>
      </c>
      <c r="F82" t="str">
        <v>LPG</v>
      </c>
      <c r="G82" t="str">
        <v>AT</v>
      </c>
      <c r="H82">
        <v>1998</v>
      </c>
      <c r="I82" t="str">
        <v>오픈함</v>
      </c>
      <c r="J82" t="str">
        <v>Y</v>
      </c>
      <c r="K82" t="str">
        <v>르노삼성</v>
      </c>
      <c r="L82" t="str">
        <v>THE NEW QM6</v>
      </c>
      <c r="M82" t="str">
        <v>Y</v>
      </c>
      <c r="N82" t="str">
        <v>H2</v>
      </c>
      <c r="O82">
        <v>0</v>
      </c>
      <c r="Q82">
        <v>5</v>
      </c>
      <c r="R82" t="str">
        <v>A등급</v>
      </c>
      <c r="S82" t="str">
        <v>삼성_부산</v>
      </c>
      <c r="T82" t="str">
        <v>225/65R17</v>
      </c>
      <c r="U82">
        <v>141000</v>
      </c>
      <c r="V82" t="str">
        <v>225/65R17</v>
      </c>
      <c r="W82">
        <v>141000</v>
      </c>
      <c r="X82" t="str">
        <v>anbh_안병홍</v>
      </c>
      <c r="Y82">
        <v>43759.99518518519</v>
      </c>
      <c r="Z82" t="str">
        <v>anbh_안병홍</v>
      </c>
      <c r="AA82">
        <v>43900.5268287037</v>
      </c>
      <c r="AB82">
        <f>W82*2</f>
        <v>282000</v>
      </c>
    </row>
    <row r="83">
      <c r="A83">
        <v>111011</v>
      </c>
      <c r="B83" t="str">
        <v>SM3</v>
      </c>
      <c r="C83" t="str">
        <v>SM3 Z.E. RE - AT</v>
      </c>
      <c r="D83">
        <v>43831</v>
      </c>
      <c r="E83">
        <v>40105000</v>
      </c>
      <c r="F83" t="str">
        <v>전기</v>
      </c>
      <c r="G83" t="str">
        <v>AT</v>
      </c>
      <c r="H83">
        <v>0</v>
      </c>
      <c r="I83" t="str">
        <v>오픈함</v>
      </c>
      <c r="J83" t="str">
        <v>Y</v>
      </c>
      <c r="K83" t="str">
        <v>르노삼성</v>
      </c>
      <c r="L83" t="str">
        <v>SM3</v>
      </c>
      <c r="M83" t="str">
        <v>Y</v>
      </c>
      <c r="N83" t="str">
        <v>E1</v>
      </c>
      <c r="O83">
        <v>0</v>
      </c>
      <c r="Q83">
        <v>5</v>
      </c>
      <c r="R83" t="str">
        <v>F등급</v>
      </c>
      <c r="S83" t="str">
        <v>삼성_부산</v>
      </c>
      <c r="T83" t="str">
        <v>205/55R16</v>
      </c>
      <c r="U83">
        <v>100800</v>
      </c>
      <c r="V83" t="str">
        <v>205/55R16</v>
      </c>
      <c r="W83">
        <v>100800</v>
      </c>
      <c r="X83" t="str">
        <v>anbh_안병홍</v>
      </c>
      <c r="Y83">
        <v>43843.041342592594</v>
      </c>
      <c r="Z83" t="str">
        <v>anbh_안병홍</v>
      </c>
      <c r="AA83">
        <v>43900.44005787037</v>
      </c>
      <c r="AB83">
        <f>W83*2</f>
        <v>201600</v>
      </c>
    </row>
    <row r="84">
      <c r="A84">
        <v>111010</v>
      </c>
      <c r="B84" t="str">
        <v>SM3</v>
      </c>
      <c r="C84" t="str">
        <v>SM3 Z.E. SE - AT</v>
      </c>
      <c r="D84">
        <v>43831</v>
      </c>
      <c r="E84">
        <v>37975000</v>
      </c>
      <c r="F84" t="str">
        <v>전기</v>
      </c>
      <c r="G84" t="str">
        <v>AT</v>
      </c>
      <c r="H84">
        <v>0</v>
      </c>
      <c r="I84" t="str">
        <v>오픈함</v>
      </c>
      <c r="J84" t="str">
        <v>Y</v>
      </c>
      <c r="K84" t="str">
        <v>르노삼성</v>
      </c>
      <c r="L84" t="str">
        <v>SM3</v>
      </c>
      <c r="M84" t="str">
        <v>Y</v>
      </c>
      <c r="N84" t="str">
        <v>E1</v>
      </c>
      <c r="O84">
        <v>0</v>
      </c>
      <c r="Q84">
        <v>5</v>
      </c>
      <c r="R84" t="str">
        <v>F등급</v>
      </c>
      <c r="S84" t="str">
        <v>삼성_부산</v>
      </c>
      <c r="T84" t="str">
        <v>205/55R16</v>
      </c>
      <c r="U84">
        <v>100800</v>
      </c>
      <c r="V84" t="str">
        <v>205/55R16</v>
      </c>
      <c r="W84">
        <v>100800</v>
      </c>
      <c r="X84" t="str">
        <v>anbh_안병홍</v>
      </c>
      <c r="Y84">
        <v>43843.035844907405</v>
      </c>
      <c r="Z84" t="str">
        <v>anbh_안병홍</v>
      </c>
      <c r="AA84">
        <v>43900.43962962963</v>
      </c>
      <c r="AB84">
        <f>W84*2</f>
        <v>201600</v>
      </c>
    </row>
    <row r="85">
      <c r="A85">
        <v>108885</v>
      </c>
      <c r="B85" t="str">
        <v>SM5</v>
      </c>
      <c r="C85" t="str">
        <v>SM5 2.0 LPe 고급형 - AT</v>
      </c>
      <c r="D85">
        <v>43027</v>
      </c>
      <c r="E85">
        <v>18350000</v>
      </c>
      <c r="F85" t="str">
        <v>LPG</v>
      </c>
      <c r="G85" t="str">
        <v>AT</v>
      </c>
      <c r="H85">
        <v>1998</v>
      </c>
      <c r="I85" t="str">
        <v>오픈함</v>
      </c>
      <c r="J85" t="str">
        <v>Y</v>
      </c>
      <c r="K85" t="str">
        <v>르노삼성</v>
      </c>
      <c r="L85" t="str">
        <v>SM5</v>
      </c>
      <c r="M85" t="str">
        <v>Y</v>
      </c>
      <c r="N85" t="str">
        <v>E2</v>
      </c>
      <c r="O85">
        <v>65</v>
      </c>
      <c r="P85">
        <v>0</v>
      </c>
      <c r="Q85">
        <v>5</v>
      </c>
      <c r="R85" t="str">
        <v>A등급</v>
      </c>
      <c r="S85" t="str">
        <v>삼성_부산</v>
      </c>
      <c r="T85" t="str">
        <v>205/60R16</v>
      </c>
      <c r="U85">
        <v>109400</v>
      </c>
      <c r="V85" t="str">
        <v>205/60R16</v>
      </c>
      <c r="W85">
        <v>109400</v>
      </c>
      <c r="X85" t="str">
        <v>jeonhy_전하영</v>
      </c>
      <c r="Y85">
        <v>43027.484814814816</v>
      </c>
      <c r="Z85" t="str">
        <v>jeonhy_전하영</v>
      </c>
      <c r="AA85">
        <v>43027.48556712963</v>
      </c>
      <c r="AB85">
        <f>W85*2</f>
        <v>218800</v>
      </c>
    </row>
    <row r="86">
      <c r="A86">
        <v>108886</v>
      </c>
      <c r="B86" t="str">
        <v>SM5</v>
      </c>
      <c r="C86" t="str">
        <v>SM5 2.0 LPe 최고급형 - AT</v>
      </c>
      <c r="D86">
        <v>43027</v>
      </c>
      <c r="E86">
        <v>20200000</v>
      </c>
      <c r="F86" t="str">
        <v>LPG</v>
      </c>
      <c r="G86" t="str">
        <v>AT</v>
      </c>
      <c r="H86">
        <v>1998</v>
      </c>
      <c r="I86" t="str">
        <v>오픈함</v>
      </c>
      <c r="J86" t="str">
        <v>Y</v>
      </c>
      <c r="K86" t="str">
        <v>르노삼성</v>
      </c>
      <c r="L86" t="str">
        <v>SM5</v>
      </c>
      <c r="M86" t="str">
        <v>Y</v>
      </c>
      <c r="N86" t="str">
        <v>E2</v>
      </c>
      <c r="O86">
        <v>65</v>
      </c>
      <c r="P86">
        <v>0</v>
      </c>
      <c r="Q86">
        <v>5</v>
      </c>
      <c r="R86" t="str">
        <v>A등급</v>
      </c>
      <c r="S86" t="str">
        <v>삼성_부산</v>
      </c>
      <c r="T86" t="str">
        <v>205/60R16</v>
      </c>
      <c r="U86">
        <v>109400</v>
      </c>
      <c r="V86" t="str">
        <v>205/60R16</v>
      </c>
      <c r="W86">
        <v>109400</v>
      </c>
      <c r="X86" t="str">
        <v>jeonhy_전하영</v>
      </c>
      <c r="Y86">
        <v>43027.48594907407</v>
      </c>
      <c r="Z86" t="str">
        <v>jeonhy_전하영</v>
      </c>
      <c r="AA86">
        <v>43027.486446759256</v>
      </c>
      <c r="AB86">
        <f>W86*2</f>
        <v>218800</v>
      </c>
    </row>
    <row r="87">
      <c r="A87" t="str">
        <v>SM520L</v>
      </c>
      <c r="B87" t="str">
        <v>SM5</v>
      </c>
      <c r="C87" t="str">
        <v>SM5 2.0 가솔린 Classic - AT</v>
      </c>
      <c r="D87">
        <v>37751</v>
      </c>
      <c r="E87">
        <v>20000000</v>
      </c>
      <c r="F87" t="str">
        <v>가솔린</v>
      </c>
      <c r="G87" t="str">
        <v>AT</v>
      </c>
      <c r="H87">
        <v>1998</v>
      </c>
      <c r="I87" t="str">
        <v>오픈함</v>
      </c>
      <c r="J87" t="str">
        <v>Y</v>
      </c>
      <c r="K87" t="str">
        <v>르노삼성</v>
      </c>
      <c r="L87" t="str">
        <v>SM5</v>
      </c>
      <c r="M87" t="str">
        <v>Y</v>
      </c>
      <c r="N87" t="str">
        <v>E2</v>
      </c>
      <c r="O87">
        <v>65</v>
      </c>
      <c r="P87">
        <v>0</v>
      </c>
      <c r="Q87">
        <v>5</v>
      </c>
      <c r="R87" t="str">
        <v>A등급</v>
      </c>
      <c r="S87" t="str">
        <v>삼성_부산</v>
      </c>
      <c r="T87" t="str">
        <v>205/60R16</v>
      </c>
      <c r="U87">
        <v>109400</v>
      </c>
      <c r="V87" t="str">
        <v>205/60R16</v>
      </c>
      <c r="W87">
        <v>109400</v>
      </c>
      <c r="Z87" t="str">
        <v>gwlee_이국원</v>
      </c>
      <c r="AA87">
        <v>43619.75895833333</v>
      </c>
      <c r="AB87">
        <f>W87*2</f>
        <v>218800</v>
      </c>
    </row>
    <row r="88">
      <c r="A88">
        <v>108106</v>
      </c>
      <c r="B88" t="str">
        <v>SM5</v>
      </c>
      <c r="C88" t="str">
        <v>SM5 Nova G(가솔린) Classic - AT</v>
      </c>
      <c r="D88">
        <v>42557</v>
      </c>
      <c r="E88">
        <v>21950000</v>
      </c>
      <c r="F88" t="str">
        <v>가솔린</v>
      </c>
      <c r="G88" t="str">
        <v>AT</v>
      </c>
      <c r="H88">
        <v>1998</v>
      </c>
      <c r="I88" t="str">
        <v>오픈안함</v>
      </c>
      <c r="J88" t="str">
        <v>Y</v>
      </c>
      <c r="K88" t="str">
        <v>르노삼성</v>
      </c>
      <c r="L88" t="str">
        <v>SM5 Nova</v>
      </c>
      <c r="M88" t="str">
        <v>Y</v>
      </c>
      <c r="N88" t="str">
        <v>E2</v>
      </c>
      <c r="O88">
        <v>65</v>
      </c>
      <c r="P88">
        <v>0</v>
      </c>
      <c r="Q88">
        <v>5</v>
      </c>
      <c r="R88" t="str">
        <v>A등급</v>
      </c>
      <c r="S88" t="str">
        <v>삼성_부산</v>
      </c>
      <c r="T88" t="str">
        <v>100_기본값</v>
      </c>
      <c r="V88" t="str">
        <v>100_기본값</v>
      </c>
      <c r="X88" t="str">
        <v>wonsil_남원실</v>
      </c>
      <c r="Y88">
        <v>42557.4653587963</v>
      </c>
      <c r="Z88" t="str">
        <v>wonsil_남원실</v>
      </c>
      <c r="AA88">
        <v>42767.63924768518</v>
      </c>
      <c r="AB88">
        <f>W88*2</f>
        <v>0</v>
      </c>
    </row>
    <row r="89">
      <c r="A89">
        <v>100756</v>
      </c>
      <c r="B89" t="str">
        <v>SM5</v>
      </c>
      <c r="C89" t="str">
        <v>SM5 Nova TCE(Turbo Control Efficiency) TCE - AT</v>
      </c>
      <c r="D89">
        <v>41477</v>
      </c>
      <c r="E89">
        <v>27640000</v>
      </c>
      <c r="F89" t="str">
        <v>가솔린</v>
      </c>
      <c r="G89" t="str">
        <v>AT</v>
      </c>
      <c r="H89">
        <v>1618</v>
      </c>
      <c r="I89" t="str">
        <v>오픈함</v>
      </c>
      <c r="J89" t="str">
        <v>Y</v>
      </c>
      <c r="K89" t="str">
        <v>르노삼성</v>
      </c>
      <c r="L89" t="str">
        <v>SM5 Nova</v>
      </c>
      <c r="M89" t="str">
        <v>Y</v>
      </c>
      <c r="N89" t="str">
        <v>E2</v>
      </c>
      <c r="O89">
        <v>70</v>
      </c>
      <c r="P89">
        <v>0</v>
      </c>
      <c r="Q89">
        <v>5</v>
      </c>
      <c r="R89" t="str">
        <v>A등급</v>
      </c>
      <c r="S89" t="str">
        <v>삼성_부산</v>
      </c>
      <c r="T89" t="str">
        <v>215/50R17</v>
      </c>
      <c r="U89">
        <v>142800</v>
      </c>
      <c r="V89" t="str">
        <v>215/50R17</v>
      </c>
      <c r="W89">
        <v>142800</v>
      </c>
      <c r="X89" t="str">
        <v>안병홍_안병홍</v>
      </c>
      <c r="Y89">
        <v>41477.417129629626</v>
      </c>
      <c r="Z89" t="str">
        <v>anbh_안병홍</v>
      </c>
      <c r="AA89">
        <v>42475.75578703704</v>
      </c>
      <c r="AB89">
        <f>W89*2</f>
        <v>285600</v>
      </c>
    </row>
    <row r="90">
      <c r="A90">
        <v>100800</v>
      </c>
      <c r="B90" t="str">
        <v>SM5</v>
      </c>
      <c r="C90" t="str">
        <v>SM5 Platinum 장애인용 LE  - AT</v>
      </c>
      <c r="D90">
        <v>41584</v>
      </c>
      <c r="E90">
        <v>23000000</v>
      </c>
      <c r="F90" t="str">
        <v>LPG</v>
      </c>
      <c r="G90" t="str">
        <v>AT</v>
      </c>
      <c r="H90">
        <v>1998</v>
      </c>
      <c r="I90" t="str">
        <v>오픈함</v>
      </c>
      <c r="J90" t="str">
        <v>Y</v>
      </c>
      <c r="K90" t="str">
        <v>르노삼성</v>
      </c>
      <c r="L90" t="str">
        <v>SM5</v>
      </c>
      <c r="M90" t="str">
        <v>Y</v>
      </c>
      <c r="N90" t="str">
        <v>E</v>
      </c>
      <c r="O90">
        <v>70</v>
      </c>
      <c r="P90">
        <v>0</v>
      </c>
      <c r="Q90">
        <v>5</v>
      </c>
      <c r="R90" t="str">
        <v>G등급</v>
      </c>
      <c r="S90" t="str">
        <v>삼성_부산</v>
      </c>
      <c r="T90" t="str">
        <v>215/50R17</v>
      </c>
      <c r="U90">
        <v>142800</v>
      </c>
      <c r="V90" t="str">
        <v>215/50R17</v>
      </c>
      <c r="W90">
        <v>142800</v>
      </c>
      <c r="X90" t="str">
        <v>안병홍_안병홍</v>
      </c>
      <c r="Y90">
        <v>41584.728414351855</v>
      </c>
      <c r="Z90" t="str">
        <v>capsh_배성현</v>
      </c>
      <c r="AA90">
        <v>42507.712800925925</v>
      </c>
      <c r="AB90">
        <f>W90*2</f>
        <v>285600</v>
      </c>
    </row>
    <row r="91">
      <c r="A91">
        <v>106560</v>
      </c>
      <c r="B91" t="str">
        <v>SM5</v>
      </c>
      <c r="C91" t="str">
        <v>SM5 Platinum 장애인용 LE S/S 컬렉션 - AT</v>
      </c>
      <c r="D91">
        <v>41873</v>
      </c>
      <c r="E91">
        <v>23400000</v>
      </c>
      <c r="F91" t="str">
        <v>LPG</v>
      </c>
      <c r="G91" t="str">
        <v>AT</v>
      </c>
      <c r="H91">
        <v>1998</v>
      </c>
      <c r="I91" t="str">
        <v>오픈함</v>
      </c>
      <c r="J91" t="str">
        <v>Y</v>
      </c>
      <c r="K91" t="str">
        <v>르노삼성</v>
      </c>
      <c r="L91" t="str">
        <v>SM5</v>
      </c>
      <c r="M91" t="str">
        <v>Y</v>
      </c>
      <c r="N91" t="str">
        <v>E</v>
      </c>
      <c r="O91">
        <v>70</v>
      </c>
      <c r="P91">
        <v>0</v>
      </c>
      <c r="Q91">
        <v>5</v>
      </c>
      <c r="R91" t="str">
        <v>G등급</v>
      </c>
      <c r="S91" t="str">
        <v>삼성_부산</v>
      </c>
      <c r="T91" t="str">
        <v>215/50R17</v>
      </c>
      <c r="U91">
        <v>142800</v>
      </c>
      <c r="V91" t="str">
        <v>215/50R17</v>
      </c>
      <c r="W91">
        <v>142800</v>
      </c>
      <c r="X91" t="str">
        <v>john</v>
      </c>
      <c r="Y91">
        <v>41873.45313657408</v>
      </c>
      <c r="Z91" t="str">
        <v>capsh_배성현</v>
      </c>
      <c r="AA91">
        <v>42507.712916666664</v>
      </c>
      <c r="AB91">
        <f>W91*2</f>
        <v>285600</v>
      </c>
    </row>
    <row r="92">
      <c r="A92">
        <v>100801</v>
      </c>
      <c r="B92" t="str">
        <v>SM5</v>
      </c>
      <c r="C92" t="str">
        <v>SM5 Platinum 장애인용 RE  - AT</v>
      </c>
      <c r="D92">
        <v>41584</v>
      </c>
      <c r="E92">
        <v>24500000</v>
      </c>
      <c r="F92" t="str">
        <v>LPG</v>
      </c>
      <c r="G92" t="str">
        <v>AT</v>
      </c>
      <c r="H92">
        <v>1998</v>
      </c>
      <c r="I92" t="str">
        <v>오픈함</v>
      </c>
      <c r="J92" t="str">
        <v>Y</v>
      </c>
      <c r="K92" t="str">
        <v>르노삼성</v>
      </c>
      <c r="L92" t="str">
        <v>SM5</v>
      </c>
      <c r="M92" t="str">
        <v>Y</v>
      </c>
      <c r="N92" t="str">
        <v>E</v>
      </c>
      <c r="O92">
        <v>70</v>
      </c>
      <c r="P92">
        <v>0</v>
      </c>
      <c r="Q92">
        <v>5</v>
      </c>
      <c r="R92" t="str">
        <v>G등급</v>
      </c>
      <c r="S92" t="str">
        <v>삼성_부산</v>
      </c>
      <c r="T92" t="str">
        <v>215/50R17</v>
      </c>
      <c r="U92">
        <v>142800</v>
      </c>
      <c r="V92" t="str">
        <v>215/50R17</v>
      </c>
      <c r="W92">
        <v>142800</v>
      </c>
      <c r="X92" t="str">
        <v>안병홍_안병홍</v>
      </c>
      <c r="Y92">
        <v>41584.7287037037</v>
      </c>
      <c r="Z92" t="str">
        <v>capsh_배성현</v>
      </c>
      <c r="AA92">
        <v>42507.712534722225</v>
      </c>
      <c r="AB92">
        <f>W92*2</f>
        <v>285600</v>
      </c>
    </row>
    <row r="93">
      <c r="A93">
        <v>106561</v>
      </c>
      <c r="B93" t="str">
        <v>SM5</v>
      </c>
      <c r="C93" t="str">
        <v>SM5 Platinum 장애인용 RE S/S 컬렉션 - AT</v>
      </c>
      <c r="D93">
        <v>41873</v>
      </c>
      <c r="E93">
        <v>25200000</v>
      </c>
      <c r="F93" t="str">
        <v>LPG</v>
      </c>
      <c r="G93" t="str">
        <v>AT</v>
      </c>
      <c r="H93">
        <v>1998</v>
      </c>
      <c r="I93" t="str">
        <v>오픈함</v>
      </c>
      <c r="J93" t="str">
        <v>Y</v>
      </c>
      <c r="K93" t="str">
        <v>르노삼성</v>
      </c>
      <c r="L93" t="str">
        <v>SM5</v>
      </c>
      <c r="M93" t="str">
        <v>Y</v>
      </c>
      <c r="N93" t="str">
        <v>E</v>
      </c>
      <c r="O93">
        <v>70</v>
      </c>
      <c r="P93">
        <v>0</v>
      </c>
      <c r="Q93">
        <v>5</v>
      </c>
      <c r="R93" t="str">
        <v>G등급</v>
      </c>
      <c r="S93" t="str">
        <v>삼성_부산</v>
      </c>
      <c r="T93" t="str">
        <v>215/50R17</v>
      </c>
      <c r="U93">
        <v>142800</v>
      </c>
      <c r="V93" t="str">
        <v>215/50R17</v>
      </c>
      <c r="W93">
        <v>142800</v>
      </c>
      <c r="X93" t="str">
        <v>john</v>
      </c>
      <c r="Y93">
        <v>41873.453668981485</v>
      </c>
      <c r="Z93" t="str">
        <v>capsh_배성현</v>
      </c>
      <c r="AA93">
        <v>42507.71263888889</v>
      </c>
      <c r="AB93">
        <f>W93*2</f>
        <v>285600</v>
      </c>
    </row>
    <row r="94">
      <c r="A94">
        <v>100799</v>
      </c>
      <c r="B94" t="str">
        <v>SM5</v>
      </c>
      <c r="C94" t="str">
        <v>SM5 Platinum 장애인용 SE Plus  - AT</v>
      </c>
      <c r="D94">
        <v>41584</v>
      </c>
      <c r="E94">
        <v>21500000</v>
      </c>
      <c r="F94" t="str">
        <v>LPG</v>
      </c>
      <c r="G94" t="str">
        <v>AT</v>
      </c>
      <c r="H94">
        <v>1998</v>
      </c>
      <c r="I94" t="str">
        <v>오픈함</v>
      </c>
      <c r="J94" t="str">
        <v>Y</v>
      </c>
      <c r="K94" t="str">
        <v>르노삼성</v>
      </c>
      <c r="L94" t="str">
        <v>SM5</v>
      </c>
      <c r="M94" t="str">
        <v>Y</v>
      </c>
      <c r="N94" t="str">
        <v>E</v>
      </c>
      <c r="O94">
        <v>70</v>
      </c>
      <c r="P94">
        <v>0</v>
      </c>
      <c r="Q94">
        <v>5</v>
      </c>
      <c r="R94" t="str">
        <v>G등급</v>
      </c>
      <c r="S94" t="str">
        <v>삼성_부산</v>
      </c>
      <c r="T94" t="str">
        <v>215/50R17</v>
      </c>
      <c r="U94">
        <v>142800</v>
      </c>
      <c r="V94" t="str">
        <v>215/50R17</v>
      </c>
      <c r="W94">
        <v>142800</v>
      </c>
      <c r="X94" t="str">
        <v>안병홍_안병홍</v>
      </c>
      <c r="Y94">
        <v>41584.727951388886</v>
      </c>
      <c r="Z94" t="str">
        <v>capsh_배성현</v>
      </c>
      <c r="AA94">
        <v>42507.71239583333</v>
      </c>
      <c r="AB94">
        <f>W94*2</f>
        <v>285600</v>
      </c>
    </row>
    <row r="95">
      <c r="A95" t="str">
        <v>SM5JSE</v>
      </c>
      <c r="B95" t="str">
        <v>SM5</v>
      </c>
      <c r="C95" t="str">
        <v>SM5 장애우용 RE  - AT</v>
      </c>
      <c r="D95">
        <v>40638</v>
      </c>
      <c r="E95">
        <v>25150000</v>
      </c>
      <c r="F95" t="str">
        <v>LPG</v>
      </c>
      <c r="G95" t="str">
        <v>AT</v>
      </c>
      <c r="H95">
        <v>1998</v>
      </c>
      <c r="I95" t="str">
        <v>오픈함</v>
      </c>
      <c r="J95" t="str">
        <v>Y</v>
      </c>
      <c r="K95" t="str">
        <v>르노삼성</v>
      </c>
      <c r="L95" t="str">
        <v>SM5</v>
      </c>
      <c r="M95" t="str">
        <v>Y</v>
      </c>
      <c r="N95" t="str">
        <v>E3</v>
      </c>
      <c r="O95">
        <v>75</v>
      </c>
      <c r="P95">
        <v>0</v>
      </c>
      <c r="Q95">
        <v>5</v>
      </c>
      <c r="R95" t="str">
        <v>G등급</v>
      </c>
      <c r="S95" t="str">
        <v>삼성_부산</v>
      </c>
      <c r="T95" t="str">
        <v>100_기본값</v>
      </c>
      <c r="V95" t="str">
        <v>100_기본값</v>
      </c>
      <c r="X95" t="str">
        <v>황광규_황광규</v>
      </c>
      <c r="Y95">
        <v>40638.46608796297</v>
      </c>
      <c r="Z95" t="str">
        <v>capsh_배성현</v>
      </c>
      <c r="AA95">
        <v>42506.69605324074</v>
      </c>
      <c r="AB95">
        <f>W95*2</f>
        <v>0</v>
      </c>
    </row>
    <row r="96">
      <c r="A96">
        <v>100239</v>
      </c>
      <c r="B96" t="str">
        <v>SM5</v>
      </c>
      <c r="C96" t="str">
        <v>SM5 장애인용 LE  - AT</v>
      </c>
      <c r="D96">
        <v>40949</v>
      </c>
      <c r="E96">
        <v>23150000</v>
      </c>
      <c r="F96" t="str">
        <v>LPG</v>
      </c>
      <c r="G96" t="str">
        <v>AT</v>
      </c>
      <c r="H96">
        <v>1998</v>
      </c>
      <c r="I96" t="str">
        <v>오픈함</v>
      </c>
      <c r="J96" t="str">
        <v>Y</v>
      </c>
      <c r="K96" t="str">
        <v>르노삼성</v>
      </c>
      <c r="L96" t="str">
        <v>SM5</v>
      </c>
      <c r="M96" t="str">
        <v>Y</v>
      </c>
      <c r="N96" t="str">
        <v>E3</v>
      </c>
      <c r="O96">
        <v>75</v>
      </c>
      <c r="P96">
        <v>0</v>
      </c>
      <c r="Q96">
        <v>5</v>
      </c>
      <c r="R96" t="str">
        <v>G등급</v>
      </c>
      <c r="S96" t="str">
        <v>삼성_부산</v>
      </c>
      <c r="T96" t="str">
        <v>100_기본값</v>
      </c>
      <c r="V96" t="str">
        <v>100_기본값</v>
      </c>
      <c r="X96" t="str">
        <v>안병홍_안병홍</v>
      </c>
      <c r="Y96">
        <v>40949.358298611114</v>
      </c>
      <c r="Z96" t="str">
        <v>capsh_배성현</v>
      </c>
      <c r="AA96">
        <v>42506.696180555555</v>
      </c>
      <c r="AB96">
        <f>W96*2</f>
        <v>0</v>
      </c>
    </row>
    <row r="97">
      <c r="A97">
        <v>100228</v>
      </c>
      <c r="B97" t="str">
        <v>SM5</v>
      </c>
      <c r="C97" t="str">
        <v>SM5 택시/렌터카 고급형 - AT</v>
      </c>
      <c r="D97">
        <v>40948</v>
      </c>
      <c r="E97">
        <v>18350000</v>
      </c>
      <c r="F97" t="str">
        <v>LPG</v>
      </c>
      <c r="G97" t="str">
        <v>AT</v>
      </c>
      <c r="H97">
        <v>1998</v>
      </c>
      <c r="I97" t="str">
        <v>오픈함</v>
      </c>
      <c r="J97" t="str">
        <v>Y</v>
      </c>
      <c r="K97" t="str">
        <v>르노삼성</v>
      </c>
      <c r="L97" t="str">
        <v>SM5</v>
      </c>
      <c r="M97" t="str">
        <v>Y</v>
      </c>
      <c r="N97" t="str">
        <v>E3</v>
      </c>
      <c r="O97">
        <v>75</v>
      </c>
      <c r="P97">
        <v>0</v>
      </c>
      <c r="Q97">
        <v>5</v>
      </c>
      <c r="R97" t="str">
        <v>G등급</v>
      </c>
      <c r="S97" t="str">
        <v>삼성_부산</v>
      </c>
      <c r="T97" t="str">
        <v>100_기본값</v>
      </c>
      <c r="V97" t="str">
        <v>100_기본값</v>
      </c>
      <c r="X97" t="str">
        <v>안병홍_안병홍</v>
      </c>
      <c r="Y97">
        <v>40948.754583333335</v>
      </c>
      <c r="Z97" t="str">
        <v>wonsil_남원실</v>
      </c>
      <c r="AA97">
        <v>42767.63974537037</v>
      </c>
      <c r="AB97">
        <f>W97*2</f>
        <v>0</v>
      </c>
    </row>
    <row r="98">
      <c r="A98">
        <v>100029</v>
      </c>
      <c r="B98" t="str">
        <v>SM5</v>
      </c>
      <c r="C98" t="str">
        <v>SM5 택시/렌트카 최고급형 - AT</v>
      </c>
      <c r="D98">
        <v>40921</v>
      </c>
      <c r="E98">
        <v>20200000</v>
      </c>
      <c r="F98" t="str">
        <v>LPG</v>
      </c>
      <c r="G98" t="str">
        <v>AT</v>
      </c>
      <c r="H98">
        <v>1998</v>
      </c>
      <c r="I98" t="str">
        <v>오픈함</v>
      </c>
      <c r="J98" t="str">
        <v>Y</v>
      </c>
      <c r="K98" t="str">
        <v>르노삼성</v>
      </c>
      <c r="L98" t="str">
        <v>SM5</v>
      </c>
      <c r="M98" t="str">
        <v>Y</v>
      </c>
      <c r="N98" t="str">
        <v>E3</v>
      </c>
      <c r="O98">
        <v>75</v>
      </c>
      <c r="P98">
        <v>0</v>
      </c>
      <c r="Q98">
        <v>5</v>
      </c>
      <c r="R98" t="str">
        <v>G등급</v>
      </c>
      <c r="S98" t="str">
        <v>삼성_부산</v>
      </c>
      <c r="T98" t="str">
        <v>215/50R17</v>
      </c>
      <c r="U98">
        <v>142800</v>
      </c>
      <c r="V98" t="str">
        <v>215/50R17</v>
      </c>
      <c r="W98">
        <v>142800</v>
      </c>
      <c r="X98" t="str">
        <v>정성욱_정성욱</v>
      </c>
      <c r="Y98">
        <v>40921.49909722222</v>
      </c>
      <c r="Z98" t="str">
        <v>wonsil_남원실</v>
      </c>
      <c r="AA98">
        <v>42767.639560185184</v>
      </c>
      <c r="AB98">
        <f>W98*2</f>
        <v>285600</v>
      </c>
    </row>
    <row r="99">
      <c r="A99">
        <v>107910</v>
      </c>
      <c r="B99" t="str">
        <v>SM6</v>
      </c>
      <c r="C99" t="str">
        <v>SM6 2.0 GDe LE - AT</v>
      </c>
      <c r="D99">
        <v>42416</v>
      </c>
      <c r="E99">
        <v>27380000</v>
      </c>
      <c r="F99" t="str">
        <v>가솔린</v>
      </c>
      <c r="G99" t="str">
        <v>AT</v>
      </c>
      <c r="H99">
        <v>1997</v>
      </c>
      <c r="I99" t="str">
        <v>오픈함</v>
      </c>
      <c r="J99" t="str">
        <v>Y</v>
      </c>
      <c r="K99" t="str">
        <v>르노삼성</v>
      </c>
      <c r="L99" t="str">
        <v>SM6</v>
      </c>
      <c r="M99" t="str">
        <v>Y</v>
      </c>
      <c r="N99" t="str">
        <v>E1</v>
      </c>
      <c r="O99">
        <v>65</v>
      </c>
      <c r="Q99">
        <v>5</v>
      </c>
      <c r="R99" t="str">
        <v>C등급</v>
      </c>
      <c r="S99" t="str">
        <v>삼성_부산</v>
      </c>
      <c r="T99" t="str">
        <v>245/45R18</v>
      </c>
      <c r="U99">
        <v>173800</v>
      </c>
      <c r="V99" t="str">
        <v>245/45R18</v>
      </c>
      <c r="W99">
        <v>173800</v>
      </c>
      <c r="X99" t="str">
        <v>wonsil_남원실</v>
      </c>
      <c r="Y99">
        <v>42416.788935185185</v>
      </c>
      <c r="Z99" t="str">
        <v>anbh_안병홍</v>
      </c>
      <c r="AA99">
        <v>43894.719375</v>
      </c>
      <c r="AB99">
        <f>W99*2</f>
        <v>347600</v>
      </c>
    </row>
    <row r="100">
      <c r="A100">
        <v>111064</v>
      </c>
      <c r="B100" t="str">
        <v>SM6</v>
      </c>
      <c r="C100" t="str">
        <v>SM6 2.0 GDe LE Special - AT</v>
      </c>
      <c r="D100">
        <v>43891</v>
      </c>
      <c r="E100">
        <v>26330000</v>
      </c>
      <c r="F100" t="str">
        <v>가솔린</v>
      </c>
      <c r="G100" t="str">
        <v>AT</v>
      </c>
      <c r="H100">
        <v>1997</v>
      </c>
      <c r="I100" t="str">
        <v>오픈함</v>
      </c>
      <c r="J100" t="str">
        <v>Y</v>
      </c>
      <c r="K100" t="str">
        <v>르노삼성</v>
      </c>
      <c r="L100" t="str">
        <v>SM6</v>
      </c>
      <c r="M100" t="str">
        <v>Y</v>
      </c>
      <c r="N100" t="str">
        <v>E1</v>
      </c>
      <c r="O100">
        <v>65</v>
      </c>
      <c r="Q100">
        <v>5</v>
      </c>
      <c r="R100" t="str">
        <v>C등급</v>
      </c>
      <c r="S100" t="str">
        <v>삼성_부산</v>
      </c>
      <c r="T100" t="str">
        <v>245/45R18</v>
      </c>
      <c r="U100">
        <v>173800</v>
      </c>
      <c r="V100" t="str">
        <v>245/45R18</v>
      </c>
      <c r="W100">
        <v>173800</v>
      </c>
      <c r="X100" t="str">
        <v>anbh_안병홍</v>
      </c>
      <c r="Y100">
        <v>43894.73113425926</v>
      </c>
      <c r="Z100" t="str">
        <v>anbh_안병홍</v>
      </c>
      <c r="AA100">
        <v>43894.73113425926</v>
      </c>
      <c r="AB100">
        <f>W100*2</f>
        <v>347600</v>
      </c>
    </row>
    <row r="101">
      <c r="A101">
        <v>107908</v>
      </c>
      <c r="B101" t="str">
        <v>SM6</v>
      </c>
      <c r="C101" t="str">
        <v>SM6 2.0 GDe PE - AT</v>
      </c>
      <c r="D101">
        <v>42416</v>
      </c>
      <c r="E101">
        <v>23460000</v>
      </c>
      <c r="F101" t="str">
        <v>가솔린</v>
      </c>
      <c r="G101" t="str">
        <v>AT</v>
      </c>
      <c r="H101">
        <v>1997</v>
      </c>
      <c r="I101" t="str">
        <v>오픈함</v>
      </c>
      <c r="J101" t="str">
        <v>Y</v>
      </c>
      <c r="K101" t="str">
        <v>르노삼성</v>
      </c>
      <c r="L101" t="str">
        <v>SM6</v>
      </c>
      <c r="M101" t="str">
        <v>Y</v>
      </c>
      <c r="N101" t="str">
        <v>E1</v>
      </c>
      <c r="O101">
        <v>65</v>
      </c>
      <c r="Q101">
        <v>5</v>
      </c>
      <c r="R101" t="str">
        <v>C등급</v>
      </c>
      <c r="S101" t="str">
        <v>삼성_부산</v>
      </c>
      <c r="T101" t="str">
        <v>205/65R16</v>
      </c>
      <c r="U101">
        <v>114500</v>
      </c>
      <c r="V101" t="str">
        <v>205/65R16</v>
      </c>
      <c r="W101">
        <v>114500</v>
      </c>
      <c r="X101" t="str">
        <v>wonsil_남원실</v>
      </c>
      <c r="Y101">
        <v>42416.77689814815</v>
      </c>
      <c r="Z101" t="str">
        <v>anbh_안병홍</v>
      </c>
      <c r="AA101">
        <v>43894.71871527778</v>
      </c>
      <c r="AB101">
        <f>W101*2</f>
        <v>229000</v>
      </c>
    </row>
    <row r="102">
      <c r="A102">
        <v>107911</v>
      </c>
      <c r="B102" t="str">
        <v>SM6</v>
      </c>
      <c r="C102" t="str">
        <v>SM6 2.0 GDe RE - AT</v>
      </c>
      <c r="D102">
        <v>42416</v>
      </c>
      <c r="E102">
        <v>29680000</v>
      </c>
      <c r="F102" t="str">
        <v>가솔린</v>
      </c>
      <c r="G102" t="str">
        <v>AT</v>
      </c>
      <c r="H102">
        <v>1997</v>
      </c>
      <c r="I102" t="str">
        <v>오픈함</v>
      </c>
      <c r="J102" t="str">
        <v>Y</v>
      </c>
      <c r="K102" t="str">
        <v>르노삼성</v>
      </c>
      <c r="L102" t="str">
        <v>SM6</v>
      </c>
      <c r="M102" t="str">
        <v>Y</v>
      </c>
      <c r="N102" t="str">
        <v>E1</v>
      </c>
      <c r="O102">
        <v>65</v>
      </c>
      <c r="Q102">
        <v>5</v>
      </c>
      <c r="R102" t="str">
        <v>C등급</v>
      </c>
      <c r="S102" t="str">
        <v>삼성_부산</v>
      </c>
      <c r="T102" t="str">
        <v>245/45R18</v>
      </c>
      <c r="U102">
        <v>173800</v>
      </c>
      <c r="V102" t="str">
        <v>245/45R18</v>
      </c>
      <c r="W102">
        <v>173800</v>
      </c>
      <c r="X102" t="str">
        <v>wonsil_남원실</v>
      </c>
      <c r="Y102">
        <v>42416.79019675926</v>
      </c>
      <c r="Z102" t="str">
        <v>anbh_안병홍</v>
      </c>
      <c r="AA102">
        <v>43894.73224537037</v>
      </c>
      <c r="AB102">
        <f>W102*2</f>
        <v>347600</v>
      </c>
    </row>
    <row r="103">
      <c r="A103">
        <v>107909</v>
      </c>
      <c r="B103" t="str">
        <v>SM6</v>
      </c>
      <c r="C103" t="str">
        <v>SM6 2.0 GDe SE - AT</v>
      </c>
      <c r="D103">
        <v>42416</v>
      </c>
      <c r="E103">
        <v>25710000</v>
      </c>
      <c r="F103" t="str">
        <v>가솔린</v>
      </c>
      <c r="G103" t="str">
        <v>AT</v>
      </c>
      <c r="H103">
        <v>1997</v>
      </c>
      <c r="I103" t="str">
        <v>오픈함</v>
      </c>
      <c r="J103" t="str">
        <v>Y</v>
      </c>
      <c r="K103" t="str">
        <v>르노삼성</v>
      </c>
      <c r="L103" t="str">
        <v>SM6</v>
      </c>
      <c r="M103" t="str">
        <v>Y</v>
      </c>
      <c r="N103" t="str">
        <v>E1</v>
      </c>
      <c r="O103">
        <v>65</v>
      </c>
      <c r="Q103">
        <v>5</v>
      </c>
      <c r="R103" t="str">
        <v>C등급</v>
      </c>
      <c r="S103" t="str">
        <v>삼성_부산</v>
      </c>
      <c r="T103" t="str">
        <v>225/55R17</v>
      </c>
      <c r="U103">
        <v>123300</v>
      </c>
      <c r="V103" t="str">
        <v>225/55R17</v>
      </c>
      <c r="W103">
        <v>123300</v>
      </c>
      <c r="X103" t="str">
        <v>wonsil_남원실</v>
      </c>
      <c r="Y103">
        <v>42416.78675925926</v>
      </c>
      <c r="Z103" t="str">
        <v>anbh_안병홍</v>
      </c>
      <c r="AA103">
        <v>43894.73289351852</v>
      </c>
      <c r="AB103">
        <f>W103*2</f>
        <v>246600</v>
      </c>
    </row>
    <row r="104">
      <c r="A104">
        <v>107915</v>
      </c>
      <c r="B104" t="str">
        <v>SM6</v>
      </c>
      <c r="C104" t="str">
        <v>SM6 2.0 LPe LE - AT</v>
      </c>
      <c r="D104">
        <v>42416</v>
      </c>
      <c r="E104">
        <v>25453652</v>
      </c>
      <c r="F104" t="str">
        <v>LPG</v>
      </c>
      <c r="G104" t="str">
        <v>AT</v>
      </c>
      <c r="H104">
        <v>1998</v>
      </c>
      <c r="I104" t="str">
        <v>오픈함</v>
      </c>
      <c r="J104" t="str">
        <v>Y</v>
      </c>
      <c r="K104" t="str">
        <v>르노삼성</v>
      </c>
      <c r="L104" t="str">
        <v>SM6</v>
      </c>
      <c r="M104" t="str">
        <v>Y</v>
      </c>
      <c r="N104" t="str">
        <v>E1</v>
      </c>
      <c r="O104">
        <v>65</v>
      </c>
      <c r="Q104">
        <v>5</v>
      </c>
      <c r="R104" t="str">
        <v>E등급</v>
      </c>
      <c r="S104" t="str">
        <v>삼성_부산</v>
      </c>
      <c r="T104" t="str">
        <v>245/45R18</v>
      </c>
      <c r="U104">
        <v>173800</v>
      </c>
      <c r="V104" t="str">
        <v>245/45R18</v>
      </c>
      <c r="W104">
        <v>173800</v>
      </c>
      <c r="X104" t="str">
        <v>wonsil_남원실</v>
      </c>
      <c r="Y104">
        <v>42416.80122685185</v>
      </c>
      <c r="Z104" t="str">
        <v>anbh_안병홍</v>
      </c>
      <c r="AA104">
        <v>43923.36572916667</v>
      </c>
      <c r="AB104">
        <f>W104*2</f>
        <v>347600</v>
      </c>
    </row>
    <row r="105">
      <c r="A105">
        <v>107916</v>
      </c>
      <c r="B105" t="str">
        <v>SM6</v>
      </c>
      <c r="C105" t="str">
        <v>SM6 2.0 LPe RE - AT</v>
      </c>
      <c r="D105">
        <v>42416</v>
      </c>
      <c r="E105">
        <v>27856792</v>
      </c>
      <c r="F105" t="str">
        <v>LPG</v>
      </c>
      <c r="G105" t="str">
        <v>AT</v>
      </c>
      <c r="H105">
        <v>1998</v>
      </c>
      <c r="I105" t="str">
        <v>오픈함</v>
      </c>
      <c r="J105" t="str">
        <v>Y</v>
      </c>
      <c r="K105" t="str">
        <v>르노삼성</v>
      </c>
      <c r="L105" t="str">
        <v>SM6</v>
      </c>
      <c r="M105" t="str">
        <v>Y</v>
      </c>
      <c r="N105" t="str">
        <v>E1</v>
      </c>
      <c r="O105">
        <v>65</v>
      </c>
      <c r="Q105">
        <v>5</v>
      </c>
      <c r="R105" t="str">
        <v>E등급</v>
      </c>
      <c r="S105" t="str">
        <v>삼성_부산</v>
      </c>
      <c r="T105" t="str">
        <v>245/45R18</v>
      </c>
      <c r="U105">
        <v>173800</v>
      </c>
      <c r="V105" t="str">
        <v>245/45R18</v>
      </c>
      <c r="W105">
        <v>173800</v>
      </c>
      <c r="X105" t="str">
        <v>wonsil_남원실</v>
      </c>
      <c r="Y105">
        <v>42416.801875</v>
      </c>
      <c r="Z105" t="str">
        <v>anbh_안병홍</v>
      </c>
      <c r="AA105">
        <v>43923.36603009259</v>
      </c>
      <c r="AB105">
        <f>W105*2</f>
        <v>347600</v>
      </c>
    </row>
    <row r="106">
      <c r="A106">
        <v>107914</v>
      </c>
      <c r="B106" t="str">
        <v>SM6</v>
      </c>
      <c r="C106" t="str">
        <v>SM6 2.0 LPe SE - AT</v>
      </c>
      <c r="D106">
        <v>42416</v>
      </c>
      <c r="E106">
        <v>23070700</v>
      </c>
      <c r="F106" t="str">
        <v>LPG</v>
      </c>
      <c r="G106" t="str">
        <v>AT</v>
      </c>
      <c r="H106">
        <v>1998</v>
      </c>
      <c r="I106" t="str">
        <v>오픈함</v>
      </c>
      <c r="J106" t="str">
        <v>Y</v>
      </c>
      <c r="K106" t="str">
        <v>르노삼성</v>
      </c>
      <c r="L106" t="str">
        <v>SM6</v>
      </c>
      <c r="M106" t="str">
        <v>Y</v>
      </c>
      <c r="N106" t="str">
        <v>E1</v>
      </c>
      <c r="O106">
        <v>65</v>
      </c>
      <c r="Q106">
        <v>5</v>
      </c>
      <c r="R106" t="str">
        <v>E등급</v>
      </c>
      <c r="S106" t="str">
        <v>삼성_부산</v>
      </c>
      <c r="T106" t="str">
        <v>225/55R17</v>
      </c>
      <c r="U106">
        <v>123300</v>
      </c>
      <c r="V106" t="str">
        <v>225/55R17</v>
      </c>
      <c r="W106">
        <v>123300</v>
      </c>
      <c r="X106" t="str">
        <v>wonsil_남원실</v>
      </c>
      <c r="Y106">
        <v>42416.79844907407</v>
      </c>
      <c r="Z106" t="str">
        <v>anbh_안병홍</v>
      </c>
      <c r="AA106">
        <v>43923.36547453704</v>
      </c>
      <c r="AB106">
        <f>W106*2</f>
        <v>246600</v>
      </c>
    </row>
    <row r="107">
      <c r="A107">
        <v>110451</v>
      </c>
      <c r="B107" t="str">
        <v>SM6</v>
      </c>
      <c r="C107" t="str">
        <v>SM6 2.0 LPe 렌트카 PE - AT</v>
      </c>
      <c r="D107">
        <v>43677</v>
      </c>
      <c r="E107">
        <v>20608140</v>
      </c>
      <c r="F107" t="str">
        <v>LPG</v>
      </c>
      <c r="G107" t="str">
        <v>AT</v>
      </c>
      <c r="H107">
        <v>1998</v>
      </c>
      <c r="I107" t="str">
        <v>오픈함</v>
      </c>
      <c r="J107" t="str">
        <v>Y</v>
      </c>
      <c r="K107" t="str">
        <v>르노삼성</v>
      </c>
      <c r="L107" t="str">
        <v>SM6</v>
      </c>
      <c r="M107" t="str">
        <v>Y</v>
      </c>
      <c r="N107" t="str">
        <v>E1</v>
      </c>
      <c r="O107">
        <v>65</v>
      </c>
      <c r="Q107">
        <v>5</v>
      </c>
      <c r="R107" t="str">
        <v>E등급</v>
      </c>
      <c r="S107" t="str">
        <v>삼성_부산</v>
      </c>
      <c r="T107" t="str">
        <v>205/65R16</v>
      </c>
      <c r="U107">
        <v>114500</v>
      </c>
      <c r="V107" t="str">
        <v>205/65R16</v>
      </c>
      <c r="W107">
        <v>114500</v>
      </c>
      <c r="X107" t="str">
        <v>anbh_안병홍</v>
      </c>
      <c r="Y107">
        <v>43677.07376157407</v>
      </c>
      <c r="Z107" t="str">
        <v>anbh_안병홍</v>
      </c>
      <c r="AA107">
        <v>43923.37900462963</v>
      </c>
      <c r="AB107">
        <f>W107*2</f>
        <v>229000</v>
      </c>
    </row>
    <row r="108">
      <c r="A108">
        <v>110452</v>
      </c>
      <c r="B108" t="str">
        <v>SM6</v>
      </c>
      <c r="C108" t="str">
        <v>SM6 2.0 LPe 렌트카 SE - AT</v>
      </c>
      <c r="D108">
        <v>43677</v>
      </c>
      <c r="E108">
        <v>23050514</v>
      </c>
      <c r="F108" t="str">
        <v>LPG</v>
      </c>
      <c r="G108" t="str">
        <v>AT</v>
      </c>
      <c r="H108">
        <v>1998</v>
      </c>
      <c r="I108" t="str">
        <v>오픈함</v>
      </c>
      <c r="J108" t="str">
        <v>Y</v>
      </c>
      <c r="K108" t="str">
        <v>르노삼성</v>
      </c>
      <c r="L108" t="str">
        <v>SM6</v>
      </c>
      <c r="M108" t="str">
        <v>Y</v>
      </c>
      <c r="N108" t="str">
        <v>E1</v>
      </c>
      <c r="O108">
        <v>65</v>
      </c>
      <c r="Q108">
        <v>5</v>
      </c>
      <c r="R108" t="str">
        <v>E등급</v>
      </c>
      <c r="S108" t="str">
        <v>삼성_부산</v>
      </c>
      <c r="T108" t="str">
        <v>225/55R17</v>
      </c>
      <c r="U108">
        <v>123300</v>
      </c>
      <c r="V108" t="str">
        <v>225/55R17</v>
      </c>
      <c r="W108">
        <v>123300</v>
      </c>
      <c r="X108" t="str">
        <v>anbh_안병홍</v>
      </c>
      <c r="Y108">
        <v>43677.08789351852</v>
      </c>
      <c r="Z108" t="str">
        <v>anbh_안병홍</v>
      </c>
      <c r="AA108">
        <v>43920.64162037037</v>
      </c>
      <c r="AB108">
        <f>W108*2</f>
        <v>246600</v>
      </c>
    </row>
    <row r="109">
      <c r="A109">
        <v>110456</v>
      </c>
      <c r="B109" t="str">
        <v>SM6</v>
      </c>
      <c r="C109" t="str">
        <v>SM6 PREMIERE 2.0 GDe - AT</v>
      </c>
      <c r="D109">
        <v>43677</v>
      </c>
      <c r="E109">
        <v>32120000</v>
      </c>
      <c r="F109" t="str">
        <v>가솔린</v>
      </c>
      <c r="G109" t="str">
        <v>AT</v>
      </c>
      <c r="H109">
        <v>1997</v>
      </c>
      <c r="I109" t="str">
        <v>오픈함</v>
      </c>
      <c r="J109" t="str">
        <v>Y</v>
      </c>
      <c r="K109" t="str">
        <v>르노삼성</v>
      </c>
      <c r="L109" t="str">
        <v>SM6</v>
      </c>
      <c r="M109" t="str">
        <v>Y</v>
      </c>
      <c r="N109" t="str">
        <v>E4</v>
      </c>
      <c r="O109">
        <v>65</v>
      </c>
      <c r="Q109">
        <v>5</v>
      </c>
      <c r="R109" t="str">
        <v>C등급</v>
      </c>
      <c r="S109" t="str">
        <v>삼성_부산</v>
      </c>
      <c r="T109" t="str">
        <v>245/40R19</v>
      </c>
      <c r="U109">
        <v>197900</v>
      </c>
      <c r="V109" t="str">
        <v>245/40R19</v>
      </c>
      <c r="W109">
        <v>197900</v>
      </c>
      <c r="X109" t="str">
        <v>anbh_안병홍</v>
      </c>
      <c r="Y109">
        <v>43677.10233796296</v>
      </c>
      <c r="Z109" t="str">
        <v>anbh_안병홍</v>
      </c>
      <c r="AA109">
        <v>43894.80194444444</v>
      </c>
      <c r="AB109">
        <f>W109*2</f>
        <v>395800</v>
      </c>
    </row>
    <row r="110">
      <c r="A110">
        <v>108107</v>
      </c>
      <c r="B110" t="str">
        <v>SM7</v>
      </c>
      <c r="C110" t="str">
        <v>SM7 Nova V6 2.5 . - AT</v>
      </c>
      <c r="D110">
        <v>42557</v>
      </c>
      <c r="E110">
        <v>33020000</v>
      </c>
      <c r="F110" t="str">
        <v>가솔린</v>
      </c>
      <c r="G110" t="str">
        <v>AT</v>
      </c>
      <c r="H110">
        <v>2495</v>
      </c>
      <c r="I110" t="str">
        <v>오픈안함</v>
      </c>
      <c r="J110" t="str">
        <v>Y</v>
      </c>
      <c r="K110" t="str">
        <v>르노삼성</v>
      </c>
      <c r="L110" t="str">
        <v>SM7 Nova</v>
      </c>
      <c r="M110" t="str">
        <v>Y</v>
      </c>
      <c r="N110" t="str">
        <v>F1</v>
      </c>
      <c r="O110">
        <v>70</v>
      </c>
      <c r="P110">
        <v>0</v>
      </c>
      <c r="Q110">
        <v>5</v>
      </c>
      <c r="R110" t="str">
        <v>B등급</v>
      </c>
      <c r="S110" t="str">
        <v>삼성_부산</v>
      </c>
      <c r="T110" t="str">
        <v>225/50R17</v>
      </c>
      <c r="U110">
        <v>124000</v>
      </c>
      <c r="V110" t="str">
        <v>225/50R17</v>
      </c>
      <c r="W110">
        <v>124000</v>
      </c>
      <c r="X110" t="str">
        <v>wonsil_남원실</v>
      </c>
      <c r="Y110">
        <v>42557.47331018518</v>
      </c>
      <c r="Z110" t="str">
        <v>jeonhy_전하영</v>
      </c>
      <c r="AA110">
        <v>43361.677766203706</v>
      </c>
      <c r="AB110">
        <f>W110*2</f>
        <v>248000</v>
      </c>
    </row>
    <row r="111">
      <c r="A111">
        <v>108108</v>
      </c>
      <c r="B111" t="str">
        <v>SM7</v>
      </c>
      <c r="C111" t="str">
        <v>SM7 Nova V6 3.5 . - AT</v>
      </c>
      <c r="D111">
        <v>42557</v>
      </c>
      <c r="E111">
        <v>38600000</v>
      </c>
      <c r="F111" t="str">
        <v>가솔린</v>
      </c>
      <c r="G111" t="str">
        <v>AT</v>
      </c>
      <c r="H111">
        <v>3498</v>
      </c>
      <c r="I111" t="str">
        <v>오픈안함</v>
      </c>
      <c r="J111" t="str">
        <v>Y</v>
      </c>
      <c r="K111" t="str">
        <v>르노삼성</v>
      </c>
      <c r="L111" t="str">
        <v>SM7 Nova</v>
      </c>
      <c r="M111" t="str">
        <v>Y</v>
      </c>
      <c r="N111" t="str">
        <v>I1</v>
      </c>
      <c r="O111">
        <v>70</v>
      </c>
      <c r="P111">
        <v>0</v>
      </c>
      <c r="Q111">
        <v>5</v>
      </c>
      <c r="R111" t="str">
        <v>F등급</v>
      </c>
      <c r="S111" t="str">
        <v>삼성_부산</v>
      </c>
      <c r="T111" t="str">
        <v>225/50R17</v>
      </c>
      <c r="U111">
        <v>124000</v>
      </c>
      <c r="V111" t="str">
        <v>225/50R17</v>
      </c>
      <c r="W111">
        <v>124000</v>
      </c>
      <c r="X111" t="str">
        <v>wonsil_남원실</v>
      </c>
      <c r="Y111">
        <v>42557.47666666667</v>
      </c>
      <c r="Z111" t="str">
        <v>wonsil_남원실</v>
      </c>
      <c r="AA111">
        <v>42767.63652777778</v>
      </c>
      <c r="AB111">
        <f>W111*2</f>
        <v>248000</v>
      </c>
    </row>
    <row r="112">
      <c r="A112">
        <v>107639</v>
      </c>
      <c r="B112" t="str">
        <v>SM7</v>
      </c>
      <c r="C112" t="str">
        <v>SM7 Nova 장애인용/렌터카 LPe - AT</v>
      </c>
      <c r="D112">
        <v>42247</v>
      </c>
      <c r="E112">
        <v>25850000</v>
      </c>
      <c r="F112" t="str">
        <v>LPG</v>
      </c>
      <c r="G112" t="str">
        <v>AT</v>
      </c>
      <c r="H112">
        <v>1998</v>
      </c>
      <c r="I112" t="str">
        <v>오픈함</v>
      </c>
      <c r="J112" t="str">
        <v>Y</v>
      </c>
      <c r="K112" t="str">
        <v>르노삼성</v>
      </c>
      <c r="L112" t="str">
        <v>SM7 Nova</v>
      </c>
      <c r="M112" t="str">
        <v>Y</v>
      </c>
      <c r="N112" t="str">
        <v>I1</v>
      </c>
      <c r="O112">
        <v>0</v>
      </c>
      <c r="P112">
        <v>0</v>
      </c>
      <c r="Q112">
        <v>5</v>
      </c>
      <c r="R112" t="str">
        <v>D등급</v>
      </c>
      <c r="S112" t="str">
        <v>삼성_부산</v>
      </c>
      <c r="T112" t="str">
        <v>225/50R17</v>
      </c>
      <c r="U112">
        <v>124000</v>
      </c>
      <c r="V112" t="str">
        <v>225/50R17</v>
      </c>
      <c r="W112">
        <v>124000</v>
      </c>
      <c r="X112" t="str">
        <v>anbh_안병홍</v>
      </c>
      <c r="Y112">
        <v>42247.77736111111</v>
      </c>
      <c r="Z112" t="str">
        <v>anbh_안병홍</v>
      </c>
      <c r="AA112">
        <v>42891.191516203704</v>
      </c>
      <c r="AB112">
        <f>W112*2</f>
        <v>248000</v>
      </c>
    </row>
    <row r="113">
      <c r="A113">
        <v>108265</v>
      </c>
      <c r="B113" t="str">
        <v>SM7</v>
      </c>
      <c r="C113" t="str">
        <v>SM7 Nova 장애인용/렌터카 LPe(택시/렌터카) - AT</v>
      </c>
      <c r="D113">
        <v>42681</v>
      </c>
      <c r="E113">
        <v>23750000</v>
      </c>
      <c r="F113" t="str">
        <v>LPG</v>
      </c>
      <c r="G113" t="str">
        <v>AT</v>
      </c>
      <c r="H113">
        <v>1998</v>
      </c>
      <c r="I113" t="str">
        <v>오픈함</v>
      </c>
      <c r="J113" t="str">
        <v>Y</v>
      </c>
      <c r="K113" t="str">
        <v>르노삼성</v>
      </c>
      <c r="L113" t="str">
        <v>SM7 Nova</v>
      </c>
      <c r="M113" t="str">
        <v>Y</v>
      </c>
      <c r="N113" t="str">
        <v>I1</v>
      </c>
      <c r="O113">
        <v>0</v>
      </c>
      <c r="P113">
        <v>0</v>
      </c>
      <c r="Q113">
        <v>5</v>
      </c>
      <c r="R113" t="str">
        <v>D등급</v>
      </c>
      <c r="S113" t="str">
        <v>삼성_부산</v>
      </c>
      <c r="T113" t="str">
        <v>225/50R17</v>
      </c>
      <c r="U113">
        <v>124000</v>
      </c>
      <c r="V113" t="str">
        <v>225/50R17</v>
      </c>
      <c r="W113">
        <v>124000</v>
      </c>
      <c r="X113" t="str">
        <v>wonsil_남원실</v>
      </c>
      <c r="Y113">
        <v>42681.428715277776</v>
      </c>
      <c r="Z113" t="str">
        <v>anbh_안병홍</v>
      </c>
      <c r="AA113">
        <v>42891.19164351852</v>
      </c>
      <c r="AB113">
        <f>W113*2</f>
        <v>248000</v>
      </c>
    </row>
    <row r="114">
      <c r="A114">
        <v>111079</v>
      </c>
      <c r="B114" t="str">
        <v>XM3</v>
      </c>
      <c r="C114" t="str">
        <v>XM3 1.6 GTe LE - AT</v>
      </c>
      <c r="D114">
        <v>43891</v>
      </c>
      <c r="E114">
        <v>19390000</v>
      </c>
      <c r="F114" t="str">
        <v>가솔린</v>
      </c>
      <c r="G114" t="str">
        <v>AT</v>
      </c>
      <c r="H114">
        <v>1598</v>
      </c>
      <c r="I114" t="str">
        <v>오픈함</v>
      </c>
      <c r="J114" t="str">
        <v>Y</v>
      </c>
      <c r="K114" t="str">
        <v>르노삼성</v>
      </c>
      <c r="L114" t="str">
        <v>XM3</v>
      </c>
      <c r="M114" t="str">
        <v>Y</v>
      </c>
      <c r="N114" t="str">
        <v>D1</v>
      </c>
      <c r="O114">
        <v>0</v>
      </c>
      <c r="Q114">
        <v>5</v>
      </c>
      <c r="R114" t="str">
        <v>A등급</v>
      </c>
      <c r="S114" t="str">
        <v>삼성_부산</v>
      </c>
      <c r="T114" t="str">
        <v>215/65R16</v>
      </c>
      <c r="U114">
        <v>115500</v>
      </c>
      <c r="V114" t="str">
        <v>215/65R16</v>
      </c>
      <c r="W114">
        <v>115500</v>
      </c>
      <c r="X114" t="str">
        <v>anbh_안병홍</v>
      </c>
      <c r="Y114">
        <v>43900.51697916666</v>
      </c>
      <c r="Z114" t="str">
        <v>anbh_안병홍</v>
      </c>
      <c r="AA114">
        <v>43900.51697916666</v>
      </c>
      <c r="AB114">
        <f>W114*2</f>
        <v>231000</v>
      </c>
    </row>
    <row r="115">
      <c r="A115">
        <v>111080</v>
      </c>
      <c r="B115" t="str">
        <v>XM3</v>
      </c>
      <c r="C115" t="str">
        <v>XM3 1.6 GTe LE Plus - AT</v>
      </c>
      <c r="D115">
        <v>43891</v>
      </c>
      <c r="E115">
        <v>21400000</v>
      </c>
      <c r="F115" t="str">
        <v>가솔린</v>
      </c>
      <c r="G115" t="str">
        <v>AT</v>
      </c>
      <c r="H115">
        <v>1598</v>
      </c>
      <c r="I115" t="str">
        <v>오픈함</v>
      </c>
      <c r="J115" t="str">
        <v>Y</v>
      </c>
      <c r="K115" t="str">
        <v>르노삼성</v>
      </c>
      <c r="L115" t="str">
        <v>XM3</v>
      </c>
      <c r="M115" t="str">
        <v>Y</v>
      </c>
      <c r="N115" t="str">
        <v>D1</v>
      </c>
      <c r="O115">
        <v>0</v>
      </c>
      <c r="Q115">
        <v>5</v>
      </c>
      <c r="R115" t="str">
        <v>A등급</v>
      </c>
      <c r="S115" t="str">
        <v>삼성_부산</v>
      </c>
      <c r="T115" t="str">
        <v>215/65R16</v>
      </c>
      <c r="U115">
        <v>115500</v>
      </c>
      <c r="V115" t="str">
        <v>215/65R16</v>
      </c>
      <c r="W115">
        <v>115500</v>
      </c>
      <c r="X115" t="str">
        <v>anbh_안병홍</v>
      </c>
      <c r="Y115">
        <v>43900.51961805556</v>
      </c>
      <c r="Z115" t="str">
        <v>anbh_안병홍</v>
      </c>
      <c r="AA115">
        <v>43900.51961805556</v>
      </c>
      <c r="AB115">
        <f>W115*2</f>
        <v>231000</v>
      </c>
    </row>
    <row r="116">
      <c r="A116">
        <v>111078</v>
      </c>
      <c r="B116" t="str">
        <v>XM3</v>
      </c>
      <c r="C116" t="str">
        <v>XM3 1.6 GTe SE - AT</v>
      </c>
      <c r="D116">
        <v>43891</v>
      </c>
      <c r="E116">
        <v>17190000</v>
      </c>
      <c r="F116" t="str">
        <v>가솔린</v>
      </c>
      <c r="G116" t="str">
        <v>AT</v>
      </c>
      <c r="H116">
        <v>1598</v>
      </c>
      <c r="I116" t="str">
        <v>오픈함</v>
      </c>
      <c r="J116" t="str">
        <v>Y</v>
      </c>
      <c r="K116" t="str">
        <v>르노삼성</v>
      </c>
      <c r="L116" t="str">
        <v>XM3</v>
      </c>
      <c r="M116" t="str">
        <v>Y</v>
      </c>
      <c r="N116" t="str">
        <v>D1</v>
      </c>
      <c r="O116">
        <v>0</v>
      </c>
      <c r="Q116">
        <v>5</v>
      </c>
      <c r="R116" t="str">
        <v>A등급</v>
      </c>
      <c r="S116" t="str">
        <v>삼성_부산</v>
      </c>
      <c r="T116" t="str">
        <v>215/65R16</v>
      </c>
      <c r="U116">
        <v>115500</v>
      </c>
      <c r="V116" t="str">
        <v>215/65R16</v>
      </c>
      <c r="W116">
        <v>115500</v>
      </c>
      <c r="X116" t="str">
        <v>anbh_안병홍</v>
      </c>
      <c r="Y116">
        <v>43900.51449074074</v>
      </c>
      <c r="Z116" t="str">
        <v>anbh_안병홍</v>
      </c>
      <c r="AA116">
        <v>43900.51449074074</v>
      </c>
      <c r="AB116">
        <f>W116*2</f>
        <v>231000</v>
      </c>
    </row>
    <row r="117">
      <c r="A117">
        <v>111073</v>
      </c>
      <c r="B117" t="str">
        <v>XM3</v>
      </c>
      <c r="C117" t="str">
        <v>XM3 TCe 260 LE - AT</v>
      </c>
      <c r="D117">
        <v>43891</v>
      </c>
      <c r="E117">
        <v>20830000</v>
      </c>
      <c r="F117" t="str">
        <v>가솔린</v>
      </c>
      <c r="G117" t="str">
        <v>AT</v>
      </c>
      <c r="H117">
        <v>1332</v>
      </c>
      <c r="I117" t="str">
        <v>오픈함</v>
      </c>
      <c r="J117" t="str">
        <v>Y</v>
      </c>
      <c r="K117" t="str">
        <v>르노삼성</v>
      </c>
      <c r="L117" t="str">
        <v>XM3</v>
      </c>
      <c r="M117" t="str">
        <v>Y</v>
      </c>
      <c r="N117" t="str">
        <v>D2</v>
      </c>
      <c r="O117">
        <v>0</v>
      </c>
      <c r="Q117">
        <v>5</v>
      </c>
      <c r="R117" t="str">
        <v>A등급</v>
      </c>
      <c r="S117" t="str">
        <v>삼성_부산</v>
      </c>
      <c r="T117" t="str">
        <v>215/55R18</v>
      </c>
      <c r="U117">
        <v>140000</v>
      </c>
      <c r="V117" t="str">
        <v>215/55R18</v>
      </c>
      <c r="W117">
        <v>140000</v>
      </c>
      <c r="X117" t="str">
        <v>anbh_안병홍</v>
      </c>
      <c r="Y117">
        <v>43900.45344907408</v>
      </c>
      <c r="Z117" t="str">
        <v>anbh_안병홍</v>
      </c>
      <c r="AA117">
        <v>43900.465416666666</v>
      </c>
      <c r="AB117">
        <f>W117*2</f>
        <v>280000</v>
      </c>
    </row>
    <row r="118">
      <c r="A118">
        <v>111074</v>
      </c>
      <c r="B118" t="str">
        <v>XM3</v>
      </c>
      <c r="C118" t="str">
        <v>XM3 TCe 260 RE - AT</v>
      </c>
      <c r="D118">
        <v>43891</v>
      </c>
      <c r="E118">
        <v>22930000</v>
      </c>
      <c r="F118" t="str">
        <v>가솔린</v>
      </c>
      <c r="G118" t="str">
        <v>AT</v>
      </c>
      <c r="H118">
        <v>1332</v>
      </c>
      <c r="I118" t="str">
        <v>오픈함</v>
      </c>
      <c r="J118" t="str">
        <v>Y</v>
      </c>
      <c r="K118" t="str">
        <v>르노삼성</v>
      </c>
      <c r="L118" t="str">
        <v>XM3</v>
      </c>
      <c r="M118" t="str">
        <v>Y</v>
      </c>
      <c r="N118" t="str">
        <v>D2</v>
      </c>
      <c r="O118">
        <v>0</v>
      </c>
      <c r="Q118">
        <v>5</v>
      </c>
      <c r="R118" t="str">
        <v>A등급</v>
      </c>
      <c r="S118" t="str">
        <v>삼성_부산</v>
      </c>
      <c r="T118" t="str">
        <v>215/60R17</v>
      </c>
      <c r="U118">
        <v>140000</v>
      </c>
      <c r="V118" t="str">
        <v>215/60R17</v>
      </c>
      <c r="W118">
        <v>140000</v>
      </c>
      <c r="X118" t="str">
        <v>anbh_안병홍</v>
      </c>
      <c r="Y118">
        <v>43900.50179398148</v>
      </c>
      <c r="Z118" t="str">
        <v>anbh_안병홍</v>
      </c>
      <c r="AA118">
        <v>43900.50179398148</v>
      </c>
      <c r="AB118">
        <f>W118*2</f>
        <v>280000</v>
      </c>
    </row>
    <row r="119">
      <c r="A119">
        <v>111075</v>
      </c>
      <c r="B119" t="str">
        <v>XM3</v>
      </c>
      <c r="C119" t="str">
        <v>XM3 TCe 260 RE Signature - AT</v>
      </c>
      <c r="D119">
        <v>43891</v>
      </c>
      <c r="E119">
        <v>25320000</v>
      </c>
      <c r="F119" t="str">
        <v>가솔린</v>
      </c>
      <c r="G119" t="str">
        <v>AT</v>
      </c>
      <c r="H119">
        <v>1332</v>
      </c>
      <c r="I119" t="str">
        <v>오픈함</v>
      </c>
      <c r="J119" t="str">
        <v>Y</v>
      </c>
      <c r="K119" t="str">
        <v>르노삼성</v>
      </c>
      <c r="L119" t="str">
        <v>XM3</v>
      </c>
      <c r="M119" t="str">
        <v>Y</v>
      </c>
      <c r="N119" t="str">
        <v>D2</v>
      </c>
      <c r="O119">
        <v>0</v>
      </c>
      <c r="Q119">
        <v>5</v>
      </c>
      <c r="R119" t="str">
        <v>A등급</v>
      </c>
      <c r="S119" t="str">
        <v>삼성_부산</v>
      </c>
      <c r="T119" t="str">
        <v>215/60R17</v>
      </c>
      <c r="U119">
        <v>140000</v>
      </c>
      <c r="V119" t="str">
        <v>215/60R17</v>
      </c>
      <c r="W119">
        <v>140000</v>
      </c>
      <c r="X119" t="str">
        <v>anbh_안병홍</v>
      </c>
      <c r="Y119">
        <v>43900.50890046296</v>
      </c>
      <c r="Z119" t="str">
        <v>anbh_안병홍</v>
      </c>
      <c r="AA119">
        <v>43900.50890046296</v>
      </c>
      <c r="AB119">
        <f>W119*2</f>
        <v>280000</v>
      </c>
    </row>
    <row r="120">
      <c r="A120">
        <v>110795</v>
      </c>
      <c r="B120" t="str">
        <v>그랜저</v>
      </c>
      <c r="C120" t="str">
        <v>그랜저 렌터카 LPi 3.0 모던 - AT</v>
      </c>
      <c r="D120">
        <v>43788</v>
      </c>
      <c r="E120">
        <v>28500000</v>
      </c>
      <c r="F120" t="str">
        <v>LPG</v>
      </c>
      <c r="G120" t="str">
        <v>AT</v>
      </c>
      <c r="H120">
        <v>2999</v>
      </c>
      <c r="I120" t="str">
        <v>오픈함</v>
      </c>
      <c r="J120" t="str">
        <v>Y</v>
      </c>
      <c r="K120" t="str">
        <v>현대</v>
      </c>
      <c r="L120" t="str">
        <v>그랜저</v>
      </c>
      <c r="M120" t="str">
        <v>Y</v>
      </c>
      <c r="N120" t="str">
        <v>I1</v>
      </c>
      <c r="O120">
        <v>85</v>
      </c>
      <c r="P120">
        <v>0</v>
      </c>
      <c r="Q120">
        <v>5</v>
      </c>
      <c r="R120" t="str">
        <v>C등급</v>
      </c>
      <c r="S120" t="str">
        <v>현대_아산</v>
      </c>
      <c r="T120" t="str">
        <v>225/55R17</v>
      </c>
      <c r="U120">
        <v>123300</v>
      </c>
      <c r="V120" t="str">
        <v>225/55R17</v>
      </c>
      <c r="W120">
        <v>123300</v>
      </c>
      <c r="X120" t="str">
        <v>anbh_안병홍</v>
      </c>
      <c r="Y120">
        <v>43788.070185185185</v>
      </c>
      <c r="Z120" t="str">
        <v>anbh_안병홍</v>
      </c>
      <c r="AA120">
        <v>43832.5312037037</v>
      </c>
      <c r="AB120">
        <f>W120*2</f>
        <v>246600</v>
      </c>
    </row>
    <row r="121">
      <c r="A121">
        <v>110797</v>
      </c>
      <c r="B121" t="str">
        <v>그랜저</v>
      </c>
      <c r="C121" t="str">
        <v>그랜저 렌터카 LPi 3.0 익스클루시브 - AT</v>
      </c>
      <c r="D121">
        <v>43788</v>
      </c>
      <c r="E121">
        <v>35350000</v>
      </c>
      <c r="F121" t="str">
        <v>LPG</v>
      </c>
      <c r="G121" t="str">
        <v>AT</v>
      </c>
      <c r="H121">
        <v>2999</v>
      </c>
      <c r="I121" t="str">
        <v>오픈함</v>
      </c>
      <c r="J121" t="str">
        <v>Y</v>
      </c>
      <c r="K121" t="str">
        <v>현대</v>
      </c>
      <c r="L121" t="str">
        <v>그랜저</v>
      </c>
      <c r="M121" t="str">
        <v>Y</v>
      </c>
      <c r="N121" t="str">
        <v>I1</v>
      </c>
      <c r="O121">
        <v>85</v>
      </c>
      <c r="P121">
        <v>0</v>
      </c>
      <c r="Q121">
        <v>5</v>
      </c>
      <c r="R121" t="str">
        <v>C등급</v>
      </c>
      <c r="S121" t="str">
        <v>현대_아산</v>
      </c>
      <c r="T121" t="str">
        <v>225/55R17</v>
      </c>
      <c r="U121">
        <v>123300</v>
      </c>
      <c r="V121" t="str">
        <v>225/55R17</v>
      </c>
      <c r="W121">
        <v>123300</v>
      </c>
      <c r="X121" t="str">
        <v>anbh_안병홍</v>
      </c>
      <c r="Y121">
        <v>43788.08521990741</v>
      </c>
      <c r="Z121" t="str">
        <v>anbh_안병홍</v>
      </c>
      <c r="AA121">
        <v>43832.53223379629</v>
      </c>
      <c r="AB121">
        <f>W121*2</f>
        <v>246600</v>
      </c>
    </row>
    <row r="122">
      <c r="A122">
        <v>110796</v>
      </c>
      <c r="B122" t="str">
        <v>그랜저</v>
      </c>
      <c r="C122" t="str">
        <v>그랜저 렌터카 LPi 3.0 프리미엄 - AT</v>
      </c>
      <c r="D122">
        <v>43788</v>
      </c>
      <c r="E122">
        <v>31830000</v>
      </c>
      <c r="F122" t="str">
        <v>LPG</v>
      </c>
      <c r="G122" t="str">
        <v>AT</v>
      </c>
      <c r="H122">
        <v>2999</v>
      </c>
      <c r="I122" t="str">
        <v>오픈함</v>
      </c>
      <c r="J122" t="str">
        <v>Y</v>
      </c>
      <c r="K122" t="str">
        <v>현대</v>
      </c>
      <c r="L122" t="str">
        <v>그랜저</v>
      </c>
      <c r="M122" t="str">
        <v>Y</v>
      </c>
      <c r="N122" t="str">
        <v>I1</v>
      </c>
      <c r="O122">
        <v>85</v>
      </c>
      <c r="P122">
        <v>0</v>
      </c>
      <c r="Q122">
        <v>5</v>
      </c>
      <c r="R122" t="str">
        <v>C등급</v>
      </c>
      <c r="S122" t="str">
        <v>현대_아산</v>
      </c>
      <c r="T122" t="str">
        <v>225/55R17</v>
      </c>
      <c r="U122">
        <v>123300</v>
      </c>
      <c r="V122" t="str">
        <v>225/55R17</v>
      </c>
      <c r="W122">
        <v>123300</v>
      </c>
      <c r="X122" t="str">
        <v>anbh_안병홍</v>
      </c>
      <c r="Y122">
        <v>43788.082094907404</v>
      </c>
      <c r="Z122" t="str">
        <v>anbh_안병홍</v>
      </c>
      <c r="AA122">
        <v>43894.437581018516</v>
      </c>
      <c r="AB122">
        <f>W122*2</f>
        <v>246600</v>
      </c>
    </row>
    <row r="123">
      <c r="A123">
        <v>110783</v>
      </c>
      <c r="B123" t="str">
        <v>그랜저</v>
      </c>
      <c r="C123" t="str">
        <v>그랜저 스마트트림 가솔린 2.5 익스클루시브 - AT</v>
      </c>
      <c r="D123">
        <v>43788</v>
      </c>
      <c r="E123">
        <v>36070000</v>
      </c>
      <c r="F123" t="str">
        <v>가솔린</v>
      </c>
      <c r="G123" t="str">
        <v>AT</v>
      </c>
      <c r="H123">
        <v>2497</v>
      </c>
      <c r="I123" t="str">
        <v>오픈함</v>
      </c>
      <c r="J123" t="str">
        <v>Y</v>
      </c>
      <c r="K123" t="str">
        <v>현대</v>
      </c>
      <c r="L123" t="str">
        <v>그랜저</v>
      </c>
      <c r="M123" t="str">
        <v>Y</v>
      </c>
      <c r="N123" t="str">
        <v>I2</v>
      </c>
      <c r="O123">
        <v>70</v>
      </c>
      <c r="P123">
        <v>0</v>
      </c>
      <c r="Q123">
        <v>5</v>
      </c>
      <c r="R123" t="str">
        <v>S등급</v>
      </c>
      <c r="S123" t="str">
        <v>현대_아산</v>
      </c>
      <c r="T123" t="str">
        <v>245/45R18</v>
      </c>
      <c r="U123">
        <v>173800</v>
      </c>
      <c r="V123" t="str">
        <v>245/45R18</v>
      </c>
      <c r="W123">
        <v>173800</v>
      </c>
      <c r="X123" t="str">
        <v>anbh_안병홍</v>
      </c>
      <c r="Y123">
        <v>43788.00142361111</v>
      </c>
      <c r="Z123" t="str">
        <v>anbh_안병홍</v>
      </c>
      <c r="AA123">
        <v>43894.432708333334</v>
      </c>
      <c r="AB123">
        <f>W123*2</f>
        <v>347600</v>
      </c>
    </row>
    <row r="124">
      <c r="A124">
        <v>110798</v>
      </c>
      <c r="B124" t="str">
        <v>그랜저</v>
      </c>
      <c r="C124" t="str">
        <v>그랜저 스마트트림 가솔린 2.5 캘리그래피 - AT</v>
      </c>
      <c r="D124">
        <v>43788</v>
      </c>
      <c r="E124">
        <v>40420000</v>
      </c>
      <c r="F124" t="str">
        <v>가솔린</v>
      </c>
      <c r="G124" t="str">
        <v>AT</v>
      </c>
      <c r="H124">
        <v>2497</v>
      </c>
      <c r="I124" t="str">
        <v>오픈함</v>
      </c>
      <c r="J124" t="str">
        <v>Y</v>
      </c>
      <c r="K124" t="str">
        <v>현대</v>
      </c>
      <c r="L124" t="str">
        <v>그랜저</v>
      </c>
      <c r="M124" t="str">
        <v>Y</v>
      </c>
      <c r="N124" t="str">
        <v>I2</v>
      </c>
      <c r="O124">
        <v>70</v>
      </c>
      <c r="P124">
        <v>0</v>
      </c>
      <c r="Q124">
        <v>5</v>
      </c>
      <c r="R124" t="str">
        <v>S등급</v>
      </c>
      <c r="S124" t="str">
        <v>현대_아산</v>
      </c>
      <c r="T124" t="str">
        <v>245/40R19</v>
      </c>
      <c r="U124">
        <v>197900</v>
      </c>
      <c r="V124" t="str">
        <v>245/40R19</v>
      </c>
      <c r="W124">
        <v>197900</v>
      </c>
      <c r="X124" t="str">
        <v>anbh_안병홍</v>
      </c>
      <c r="Y124">
        <v>43788.08809027778</v>
      </c>
      <c r="Z124" t="str">
        <v>anbh_안병홍</v>
      </c>
      <c r="AA124">
        <v>43894.432974537034</v>
      </c>
      <c r="AB124">
        <f>W124*2</f>
        <v>395800</v>
      </c>
    </row>
    <row r="125">
      <c r="A125">
        <v>110781</v>
      </c>
      <c r="B125" t="str">
        <v>그랜저</v>
      </c>
      <c r="C125" t="str">
        <v>그랜저 스마트트림 가솔린 2.5 프리미엄 - AT</v>
      </c>
      <c r="D125">
        <v>43787</v>
      </c>
      <c r="E125">
        <v>32120000</v>
      </c>
      <c r="F125" t="str">
        <v>가솔린</v>
      </c>
      <c r="G125" t="str">
        <v>AT</v>
      </c>
      <c r="H125">
        <v>2497</v>
      </c>
      <c r="I125" t="str">
        <v>오픈함</v>
      </c>
      <c r="J125" t="str">
        <v>Y</v>
      </c>
      <c r="K125" t="str">
        <v>현대</v>
      </c>
      <c r="L125" t="str">
        <v>그랜저</v>
      </c>
      <c r="M125" t="str">
        <v>Y</v>
      </c>
      <c r="N125" t="str">
        <v>I2</v>
      </c>
      <c r="O125">
        <v>70</v>
      </c>
      <c r="P125">
        <v>0</v>
      </c>
      <c r="Q125">
        <v>5</v>
      </c>
      <c r="R125" t="str">
        <v>S등급</v>
      </c>
      <c r="S125" t="str">
        <v>현대_아산</v>
      </c>
      <c r="T125" t="str">
        <v>225/55R17</v>
      </c>
      <c r="U125">
        <v>123300</v>
      </c>
      <c r="V125" t="str">
        <v>225/55R17</v>
      </c>
      <c r="W125">
        <v>123300</v>
      </c>
      <c r="X125" t="str">
        <v>anbh_안병홍</v>
      </c>
      <c r="Y125">
        <v>43787.89263888889</v>
      </c>
      <c r="Z125" t="str">
        <v>anbh_안병홍</v>
      </c>
      <c r="AA125">
        <v>43894.43085648148</v>
      </c>
      <c r="AB125">
        <f>W125*2</f>
        <v>246600</v>
      </c>
    </row>
    <row r="126">
      <c r="A126">
        <v>110782</v>
      </c>
      <c r="B126" t="str">
        <v>그랜저</v>
      </c>
      <c r="C126" t="str">
        <v>그랜저 스마트트림 가솔린 2.5 프리미엄 초이스 - AT</v>
      </c>
      <c r="D126">
        <v>43788</v>
      </c>
      <c r="E126">
        <v>32870000</v>
      </c>
      <c r="F126" t="str">
        <v>가솔린</v>
      </c>
      <c r="G126" t="str">
        <v>AT</v>
      </c>
      <c r="H126">
        <v>2497</v>
      </c>
      <c r="I126" t="str">
        <v>오픈함</v>
      </c>
      <c r="J126" t="str">
        <v>Y</v>
      </c>
      <c r="K126" t="str">
        <v>현대</v>
      </c>
      <c r="L126" t="str">
        <v>그랜저</v>
      </c>
      <c r="M126" t="str">
        <v>Y</v>
      </c>
      <c r="N126" t="str">
        <v>I2</v>
      </c>
      <c r="O126">
        <v>70</v>
      </c>
      <c r="P126">
        <v>0</v>
      </c>
      <c r="Q126">
        <v>5</v>
      </c>
      <c r="R126" t="str">
        <v>S등급</v>
      </c>
      <c r="S126" t="str">
        <v>현대_아산</v>
      </c>
      <c r="T126" t="str">
        <v>225/55R17</v>
      </c>
      <c r="U126">
        <v>123300</v>
      </c>
      <c r="V126" t="str">
        <v>225/55R17</v>
      </c>
      <c r="W126">
        <v>123300</v>
      </c>
      <c r="X126" t="str">
        <v>anbh_안병홍</v>
      </c>
      <c r="Y126">
        <v>43788.00033564815</v>
      </c>
      <c r="Z126" t="str">
        <v>anbh_안병홍</v>
      </c>
      <c r="AA126">
        <v>43894.432488425926</v>
      </c>
      <c r="AB126">
        <f>W126*2</f>
        <v>246600</v>
      </c>
    </row>
    <row r="127">
      <c r="A127">
        <v>110788</v>
      </c>
      <c r="B127" t="str">
        <v>그랜저</v>
      </c>
      <c r="C127" t="str">
        <v>그랜저 스마트트림 가솔린 3.3 익스클루시브 - AT</v>
      </c>
      <c r="D127">
        <v>43788</v>
      </c>
      <c r="E127">
        <v>38520000</v>
      </c>
      <c r="F127" t="str">
        <v>가솔린</v>
      </c>
      <c r="G127" t="str">
        <v>AT</v>
      </c>
      <c r="H127">
        <v>3342</v>
      </c>
      <c r="I127" t="str">
        <v>오픈함</v>
      </c>
      <c r="J127" t="str">
        <v>Y</v>
      </c>
      <c r="K127" t="str">
        <v>현대</v>
      </c>
      <c r="L127" t="str">
        <v>그랜저</v>
      </c>
      <c r="M127" t="str">
        <v>Y</v>
      </c>
      <c r="N127" t="str">
        <v>I2</v>
      </c>
      <c r="O127">
        <v>70</v>
      </c>
      <c r="P127">
        <v>0</v>
      </c>
      <c r="Q127">
        <v>5</v>
      </c>
      <c r="R127" t="str">
        <v>S등급</v>
      </c>
      <c r="S127" t="str">
        <v>현대_아산</v>
      </c>
      <c r="T127" t="str">
        <v>245/45R18</v>
      </c>
      <c r="U127">
        <v>173800</v>
      </c>
      <c r="V127" t="str">
        <v>245/45R18</v>
      </c>
      <c r="W127">
        <v>173800</v>
      </c>
      <c r="X127" t="str">
        <v>anbh_안병홍</v>
      </c>
      <c r="Y127">
        <v>43788.02631944444</v>
      </c>
      <c r="Z127" t="str">
        <v>anbh_안병홍</v>
      </c>
      <c r="AA127">
        <v>43895.63460648148</v>
      </c>
      <c r="AB127">
        <f>W127*2</f>
        <v>347600</v>
      </c>
    </row>
    <row r="128">
      <c r="A128">
        <v>110799</v>
      </c>
      <c r="B128" t="str">
        <v>그랜저</v>
      </c>
      <c r="C128" t="str">
        <v>그랜저 스마트트림 가솔린 3.3 캘리그래피 - AT</v>
      </c>
      <c r="D128">
        <v>43788</v>
      </c>
      <c r="E128">
        <v>42870000</v>
      </c>
      <c r="F128" t="str">
        <v>가솔린</v>
      </c>
      <c r="G128" t="str">
        <v>AT</v>
      </c>
      <c r="H128">
        <v>3342</v>
      </c>
      <c r="I128" t="str">
        <v>오픈함</v>
      </c>
      <c r="J128" t="str">
        <v>Y</v>
      </c>
      <c r="K128" t="str">
        <v>현대</v>
      </c>
      <c r="L128" t="str">
        <v>그랜저</v>
      </c>
      <c r="M128" t="str">
        <v>Y</v>
      </c>
      <c r="N128" t="str">
        <v>I2</v>
      </c>
      <c r="O128">
        <v>70</v>
      </c>
      <c r="P128">
        <v>0</v>
      </c>
      <c r="Q128">
        <v>5</v>
      </c>
      <c r="R128" t="str">
        <v>S등급</v>
      </c>
      <c r="S128" t="str">
        <v>현대_아산</v>
      </c>
      <c r="T128" t="str">
        <v>245/40R19</v>
      </c>
      <c r="U128">
        <v>197900</v>
      </c>
      <c r="V128" t="str">
        <v>245/40R19</v>
      </c>
      <c r="W128">
        <v>197900</v>
      </c>
      <c r="X128" t="str">
        <v>anbh_안병홍</v>
      </c>
      <c r="Y128">
        <v>43788.093726851854</v>
      </c>
      <c r="Z128" t="str">
        <v>anbh_안병홍</v>
      </c>
      <c r="AA128">
        <v>43894.436064814814</v>
      </c>
      <c r="AB128">
        <f>W128*2</f>
        <v>395800</v>
      </c>
    </row>
    <row r="129">
      <c r="A129">
        <v>110786</v>
      </c>
      <c r="B129" t="str">
        <v>그랜저</v>
      </c>
      <c r="C129" t="str">
        <v>그랜저 스마트트림 가솔린 3.3 프리미엄 - AT</v>
      </c>
      <c r="D129">
        <v>43788</v>
      </c>
      <c r="E129">
        <v>35020000</v>
      </c>
      <c r="F129" t="str">
        <v>가솔린</v>
      </c>
      <c r="G129" t="str">
        <v>AT</v>
      </c>
      <c r="H129">
        <v>3342</v>
      </c>
      <c r="I129" t="str">
        <v>오픈함</v>
      </c>
      <c r="J129" t="str">
        <v>Y</v>
      </c>
      <c r="K129" t="str">
        <v>현대</v>
      </c>
      <c r="L129" t="str">
        <v>그랜저</v>
      </c>
      <c r="M129" t="str">
        <v>Y</v>
      </c>
      <c r="N129" t="str">
        <v>I2</v>
      </c>
      <c r="O129">
        <v>70</v>
      </c>
      <c r="P129">
        <v>0</v>
      </c>
      <c r="Q129">
        <v>5</v>
      </c>
      <c r="R129" t="str">
        <v>A등급</v>
      </c>
      <c r="S129" t="str">
        <v>현대_아산</v>
      </c>
      <c r="T129" t="str">
        <v>245/45R18</v>
      </c>
      <c r="U129">
        <v>173800</v>
      </c>
      <c r="V129" t="str">
        <v>245/45R18</v>
      </c>
      <c r="W129">
        <v>173800</v>
      </c>
      <c r="X129" t="str">
        <v>anbh_안병홍</v>
      </c>
      <c r="Y129">
        <v>43788.017847222225</v>
      </c>
      <c r="Z129" t="str">
        <v>anbh_안병홍</v>
      </c>
      <c r="AA129">
        <v>43894.43497685185</v>
      </c>
      <c r="AB129">
        <f>W129*2</f>
        <v>347600</v>
      </c>
    </row>
    <row r="130">
      <c r="A130">
        <v>110787</v>
      </c>
      <c r="B130" t="str">
        <v>그랜저</v>
      </c>
      <c r="C130" t="str">
        <v>그랜저 스마트트림 가솔린 3.3 프리미엄 초이스 - AT</v>
      </c>
      <c r="D130">
        <v>43788</v>
      </c>
      <c r="E130">
        <v>35770000</v>
      </c>
      <c r="F130" t="str">
        <v>가솔린</v>
      </c>
      <c r="G130" t="str">
        <v>AT</v>
      </c>
      <c r="H130">
        <v>3342</v>
      </c>
      <c r="I130" t="str">
        <v>오픈함</v>
      </c>
      <c r="J130" t="str">
        <v>Y</v>
      </c>
      <c r="K130" t="str">
        <v>현대</v>
      </c>
      <c r="L130" t="str">
        <v>그랜저</v>
      </c>
      <c r="M130" t="str">
        <v>Y</v>
      </c>
      <c r="N130" t="str">
        <v>I2</v>
      </c>
      <c r="O130">
        <v>70</v>
      </c>
      <c r="P130">
        <v>0</v>
      </c>
      <c r="Q130">
        <v>5</v>
      </c>
      <c r="R130" t="str">
        <v>A등급</v>
      </c>
      <c r="S130" t="str">
        <v>현대_아산</v>
      </c>
      <c r="T130" t="str">
        <v>245/45R18</v>
      </c>
      <c r="U130">
        <v>173800</v>
      </c>
      <c r="V130" t="str">
        <v>245/45R18</v>
      </c>
      <c r="W130">
        <v>173800</v>
      </c>
      <c r="X130" t="str">
        <v>anbh_안병홍</v>
      </c>
      <c r="Y130">
        <v>43788.02434027778</v>
      </c>
      <c r="Z130" t="str">
        <v>anbh_안병홍</v>
      </c>
      <c r="AA130">
        <v>43894.43537037037</v>
      </c>
      <c r="AB130">
        <f>W130*2</f>
        <v>347600</v>
      </c>
    </row>
    <row r="131">
      <c r="A131">
        <v>110792</v>
      </c>
      <c r="B131" t="str">
        <v>그랜저</v>
      </c>
      <c r="C131" t="str">
        <v>그랜저 하이브리드 익스클루시브 - AT</v>
      </c>
      <c r="D131">
        <v>43788</v>
      </c>
      <c r="E131">
        <v>40903520</v>
      </c>
      <c r="F131" t="str">
        <v>하이브리드(가솔린)</v>
      </c>
      <c r="G131" t="str">
        <v>AT</v>
      </c>
      <c r="H131">
        <v>2359</v>
      </c>
      <c r="I131" t="str">
        <v>오픈함</v>
      </c>
      <c r="J131" t="str">
        <v>Y</v>
      </c>
      <c r="K131" t="str">
        <v>현대</v>
      </c>
      <c r="L131" t="str">
        <v>그랜저</v>
      </c>
      <c r="M131" t="str">
        <v>Y</v>
      </c>
      <c r="N131" t="str">
        <v>I2</v>
      </c>
      <c r="O131">
        <v>65</v>
      </c>
      <c r="P131">
        <v>0</v>
      </c>
      <c r="Q131">
        <v>5</v>
      </c>
      <c r="R131" t="str">
        <v>A등급</v>
      </c>
      <c r="S131" t="str">
        <v>현대_아산</v>
      </c>
      <c r="T131" t="str">
        <v>225/55R17</v>
      </c>
      <c r="U131">
        <v>123300</v>
      </c>
      <c r="V131" t="str">
        <v>225/55R17</v>
      </c>
      <c r="W131">
        <v>123300</v>
      </c>
      <c r="X131" t="str">
        <v>anbh_안병홍</v>
      </c>
      <c r="Y131">
        <v>43788.0625</v>
      </c>
      <c r="Z131" t="str">
        <v>anbh_안병홍</v>
      </c>
      <c r="AA131">
        <v>43897.49765046296</v>
      </c>
      <c r="AB131">
        <f>W131*2</f>
        <v>246600</v>
      </c>
    </row>
    <row r="132">
      <c r="A132">
        <v>110800</v>
      </c>
      <c r="B132" t="str">
        <v>그랜저</v>
      </c>
      <c r="C132" t="str">
        <v>그랜저 하이브리드 캘리그래피 - AT</v>
      </c>
      <c r="D132">
        <v>43788</v>
      </c>
      <c r="E132">
        <v>45750000</v>
      </c>
      <c r="F132" t="str">
        <v>하이브리드(가솔린)</v>
      </c>
      <c r="G132" t="str">
        <v>AT</v>
      </c>
      <c r="H132">
        <v>2359</v>
      </c>
      <c r="I132" t="str">
        <v>오픈함</v>
      </c>
      <c r="J132" t="str">
        <v>Y</v>
      </c>
      <c r="K132" t="str">
        <v>현대</v>
      </c>
      <c r="L132" t="str">
        <v>그랜저</v>
      </c>
      <c r="M132" t="str">
        <v>Y</v>
      </c>
      <c r="N132" t="str">
        <v>I4</v>
      </c>
      <c r="O132">
        <v>65</v>
      </c>
      <c r="P132">
        <v>0</v>
      </c>
      <c r="Q132">
        <v>5</v>
      </c>
      <c r="R132" t="str">
        <v>A등급</v>
      </c>
      <c r="S132" t="str">
        <v>현대_아산</v>
      </c>
      <c r="T132" t="str">
        <v>225/45R18</v>
      </c>
      <c r="U132">
        <v>158200</v>
      </c>
      <c r="V132" t="str">
        <v>245/45R18</v>
      </c>
      <c r="W132">
        <v>173800</v>
      </c>
      <c r="X132" t="str">
        <v>anbh_안병홍</v>
      </c>
      <c r="Y132">
        <v>43788.10171296296</v>
      </c>
      <c r="Z132" t="str">
        <v>anbh_안병홍</v>
      </c>
      <c r="AA132">
        <v>43897.49790509259</v>
      </c>
      <c r="AB132">
        <f>W132*2</f>
        <v>347600</v>
      </c>
    </row>
    <row r="133">
      <c r="A133">
        <v>110791</v>
      </c>
      <c r="B133" t="str">
        <v>그랜저</v>
      </c>
      <c r="C133" t="str">
        <v>그랜저 하이브리드 프리미엄 - AT</v>
      </c>
      <c r="D133">
        <v>43788</v>
      </c>
      <c r="E133">
        <v>37399904</v>
      </c>
      <c r="F133" t="str">
        <v>하이브리드(가솔린)</v>
      </c>
      <c r="G133" t="str">
        <v>AT</v>
      </c>
      <c r="H133">
        <v>2359</v>
      </c>
      <c r="I133" t="str">
        <v>오픈함</v>
      </c>
      <c r="J133" t="str">
        <v>Y</v>
      </c>
      <c r="K133" t="str">
        <v>현대</v>
      </c>
      <c r="L133" t="str">
        <v>그랜저</v>
      </c>
      <c r="M133" t="str">
        <v>Y</v>
      </c>
      <c r="N133" t="str">
        <v>I2</v>
      </c>
      <c r="O133">
        <v>65</v>
      </c>
      <c r="P133">
        <v>0</v>
      </c>
      <c r="Q133">
        <v>5</v>
      </c>
      <c r="R133" t="str">
        <v>A등급</v>
      </c>
      <c r="S133" t="str">
        <v>현대_아산</v>
      </c>
      <c r="T133" t="str">
        <v>225/55R17</v>
      </c>
      <c r="U133">
        <v>123300</v>
      </c>
      <c r="V133" t="str">
        <v>225/55R17</v>
      </c>
      <c r="W133">
        <v>123300</v>
      </c>
      <c r="X133" t="str">
        <v>anbh_안병홍</v>
      </c>
      <c r="Y133">
        <v>43788.04788194445</v>
      </c>
      <c r="Z133" t="str">
        <v>anbh_안병홍</v>
      </c>
      <c r="AA133">
        <v>43897.47387731481</v>
      </c>
      <c r="AB133">
        <f>W133*2</f>
        <v>246600</v>
      </c>
    </row>
    <row r="134">
      <c r="A134">
        <v>110864</v>
      </c>
      <c r="B134" t="str">
        <v>그랜저</v>
      </c>
      <c r="C134" t="str">
        <v>그랜저 하이브리드 프리미엄 초이스 - AT</v>
      </c>
      <c r="D134">
        <v>43831</v>
      </c>
      <c r="E134">
        <v>38145680</v>
      </c>
      <c r="F134" t="str">
        <v>하이브리드(가솔린)</v>
      </c>
      <c r="G134" t="str">
        <v>AT</v>
      </c>
      <c r="H134">
        <v>2359</v>
      </c>
      <c r="I134" t="str">
        <v>오픈함</v>
      </c>
      <c r="J134" t="str">
        <v>Y</v>
      </c>
      <c r="K134" t="str">
        <v>현대</v>
      </c>
      <c r="L134" t="str">
        <v>그랜저</v>
      </c>
      <c r="M134" t="str">
        <v>Y</v>
      </c>
      <c r="N134" t="str">
        <v>I2</v>
      </c>
      <c r="O134">
        <v>65</v>
      </c>
      <c r="P134">
        <v>0</v>
      </c>
      <c r="Q134">
        <v>5</v>
      </c>
      <c r="R134" t="str">
        <v>A등급</v>
      </c>
      <c r="S134" t="str">
        <v>현대_아산</v>
      </c>
      <c r="T134" t="str">
        <v>225/55R17</v>
      </c>
      <c r="U134">
        <v>123300</v>
      </c>
      <c r="V134" t="str">
        <v>225/55R17</v>
      </c>
      <c r="W134">
        <v>123300</v>
      </c>
      <c r="X134" t="str">
        <v>anbh_안병홍</v>
      </c>
      <c r="Y134">
        <v>43832.54152777778</v>
      </c>
      <c r="Z134" t="str">
        <v>anbh_안병홍</v>
      </c>
      <c r="AA134">
        <v>43897.497465277775</v>
      </c>
      <c r="AB134">
        <f>W134*2</f>
        <v>246600</v>
      </c>
    </row>
    <row r="135">
      <c r="A135">
        <v>111034</v>
      </c>
      <c r="B135" t="str">
        <v>니로</v>
      </c>
      <c r="C135" t="str">
        <v>니로 전기차 노블래스 - AT</v>
      </c>
      <c r="D135">
        <v>43831</v>
      </c>
      <c r="E135">
        <v>53040000</v>
      </c>
      <c r="F135" t="str">
        <v>전기</v>
      </c>
      <c r="G135" t="str">
        <v>AT</v>
      </c>
      <c r="H135">
        <v>150</v>
      </c>
      <c r="I135" t="str">
        <v>오픈안함</v>
      </c>
      <c r="J135" t="str">
        <v>Y</v>
      </c>
      <c r="K135" t="str">
        <v>기아</v>
      </c>
      <c r="L135" t="str">
        <v>니로</v>
      </c>
      <c r="M135" t="str">
        <v>Y</v>
      </c>
      <c r="N135" t="str">
        <v>H1</v>
      </c>
      <c r="O135">
        <v>64</v>
      </c>
      <c r="Q135">
        <v>5</v>
      </c>
      <c r="R135" t="str">
        <v>F등급</v>
      </c>
      <c r="S135" t="str">
        <v>기아_화성</v>
      </c>
      <c r="T135" t="str">
        <v>215/55R17</v>
      </c>
      <c r="U135">
        <v>131000</v>
      </c>
      <c r="V135" t="str">
        <v>215/55R17</v>
      </c>
      <c r="W135">
        <v>131000</v>
      </c>
      <c r="X135" t="str">
        <v>anbh_안병홍</v>
      </c>
      <c r="Y135">
        <v>43846.01216435185</v>
      </c>
      <c r="Z135" t="str">
        <v>anbh_안병홍</v>
      </c>
      <c r="AA135">
        <v>43896.4575</v>
      </c>
      <c r="AB135">
        <f>W135*2</f>
        <v>262000</v>
      </c>
    </row>
    <row r="136">
      <c r="A136">
        <v>111033</v>
      </c>
      <c r="B136" t="str">
        <v>니로</v>
      </c>
      <c r="C136" t="str">
        <v>니로 전기차 프레스티지 - AT</v>
      </c>
      <c r="D136">
        <v>43831</v>
      </c>
      <c r="E136">
        <v>50900000</v>
      </c>
      <c r="F136" t="str">
        <v>전기</v>
      </c>
      <c r="G136" t="str">
        <v>AT</v>
      </c>
      <c r="H136">
        <v>150</v>
      </c>
      <c r="I136" t="str">
        <v>오픈안함</v>
      </c>
      <c r="J136" t="str">
        <v>Y</v>
      </c>
      <c r="K136" t="str">
        <v>기아</v>
      </c>
      <c r="L136" t="str">
        <v>니로</v>
      </c>
      <c r="M136" t="str">
        <v>Y</v>
      </c>
      <c r="N136" t="str">
        <v>H1</v>
      </c>
      <c r="O136">
        <v>64</v>
      </c>
      <c r="Q136">
        <v>5</v>
      </c>
      <c r="R136" t="str">
        <v>F등급</v>
      </c>
      <c r="S136" t="str">
        <v>기아_화성</v>
      </c>
      <c r="T136" t="str">
        <v>215/55R17</v>
      </c>
      <c r="U136">
        <v>131000</v>
      </c>
      <c r="V136" t="str">
        <v>215/55R17</v>
      </c>
      <c r="W136">
        <v>131000</v>
      </c>
      <c r="X136" t="str">
        <v>anbh_안병홍</v>
      </c>
      <c r="Y136">
        <v>43846.00119212963</v>
      </c>
      <c r="Z136" t="str">
        <v>anbh_안병홍</v>
      </c>
      <c r="AA136">
        <v>43896.45759259259</v>
      </c>
      <c r="AB136">
        <f>W136*2</f>
        <v>262000</v>
      </c>
    </row>
    <row r="137">
      <c r="A137">
        <v>110984</v>
      </c>
      <c r="B137" t="str">
        <v>니로</v>
      </c>
      <c r="C137" t="str">
        <v>니로 플러그인 하이브리드 노블레스 - AT</v>
      </c>
      <c r="D137">
        <v>43831</v>
      </c>
      <c r="E137">
        <v>36620000</v>
      </c>
      <c r="F137" t="str">
        <v>하이브리드(가솔린)</v>
      </c>
      <c r="G137" t="str">
        <v>AT</v>
      </c>
      <c r="H137">
        <v>1580</v>
      </c>
      <c r="I137" t="str">
        <v>오픈안함</v>
      </c>
      <c r="J137" t="str">
        <v>Y</v>
      </c>
      <c r="K137" t="str">
        <v>기아</v>
      </c>
      <c r="L137" t="str">
        <v>니로</v>
      </c>
      <c r="M137" t="str">
        <v>Y</v>
      </c>
      <c r="N137" t="str">
        <v>H1</v>
      </c>
      <c r="O137">
        <v>0</v>
      </c>
      <c r="Q137">
        <v>5</v>
      </c>
      <c r="R137" t="str">
        <v>F등급</v>
      </c>
      <c r="S137" t="str">
        <v>기아_화성</v>
      </c>
      <c r="T137" t="str">
        <v>205/60R16</v>
      </c>
      <c r="U137">
        <v>109400</v>
      </c>
      <c r="V137" t="str">
        <v>205/60R16</v>
      </c>
      <c r="W137">
        <v>109400</v>
      </c>
      <c r="X137" t="str">
        <v>anbh_안병홍</v>
      </c>
      <c r="Y137">
        <v>43836.001539351855</v>
      </c>
      <c r="Z137" t="str">
        <v>anbh_안병홍</v>
      </c>
      <c r="AA137">
        <v>43896.46748842593</v>
      </c>
      <c r="AB137">
        <f>W137*2</f>
        <v>218800</v>
      </c>
    </row>
    <row r="138">
      <c r="A138">
        <v>110985</v>
      </c>
      <c r="B138" t="str">
        <v>니로</v>
      </c>
      <c r="C138" t="str">
        <v>니로 플러그인 하이브리드 노블레스 스페셜 - AT</v>
      </c>
      <c r="D138">
        <v>43831</v>
      </c>
      <c r="E138">
        <v>38880000</v>
      </c>
      <c r="F138" t="str">
        <v>하이브리드(가솔린)</v>
      </c>
      <c r="G138" t="str">
        <v>AT</v>
      </c>
      <c r="H138">
        <v>1580</v>
      </c>
      <c r="I138" t="str">
        <v>오픈안함</v>
      </c>
      <c r="J138" t="str">
        <v>Y</v>
      </c>
      <c r="K138" t="str">
        <v>기아</v>
      </c>
      <c r="L138" t="str">
        <v>니로</v>
      </c>
      <c r="M138" t="str">
        <v>Y</v>
      </c>
      <c r="N138" t="str">
        <v>H1</v>
      </c>
      <c r="O138">
        <v>0</v>
      </c>
      <c r="Q138">
        <v>5</v>
      </c>
      <c r="R138" t="str">
        <v>F등급</v>
      </c>
      <c r="S138" t="str">
        <v>기아_화성</v>
      </c>
      <c r="T138" t="str">
        <v>205/60R16</v>
      </c>
      <c r="U138">
        <v>109400</v>
      </c>
      <c r="V138" t="str">
        <v>205/60R16</v>
      </c>
      <c r="W138">
        <v>109400</v>
      </c>
      <c r="X138" t="str">
        <v>anbh_안병홍</v>
      </c>
      <c r="Y138">
        <v>43836.0027662037</v>
      </c>
      <c r="Z138" t="str">
        <v>anbh_안병홍</v>
      </c>
      <c r="AA138">
        <v>43896.467569444445</v>
      </c>
      <c r="AB138">
        <f>W138*2</f>
        <v>218800</v>
      </c>
    </row>
    <row r="139">
      <c r="A139">
        <v>110982</v>
      </c>
      <c r="B139" t="str">
        <v>니로</v>
      </c>
      <c r="C139" t="str">
        <v>니로 하이브리드 노블레스 - AT</v>
      </c>
      <c r="D139">
        <v>43831</v>
      </c>
      <c r="E139">
        <v>29820000</v>
      </c>
      <c r="F139" t="str">
        <v>하이브리드(가솔린)</v>
      </c>
      <c r="G139" t="str">
        <v>AT</v>
      </c>
      <c r="H139">
        <v>1580</v>
      </c>
      <c r="I139" t="str">
        <v>오픈안함</v>
      </c>
      <c r="J139" t="str">
        <v>Y</v>
      </c>
      <c r="K139" t="str">
        <v>기아</v>
      </c>
      <c r="L139" t="str">
        <v>니로</v>
      </c>
      <c r="M139" t="str">
        <v>Y</v>
      </c>
      <c r="N139" t="str">
        <v>H1</v>
      </c>
      <c r="O139">
        <v>0</v>
      </c>
      <c r="Q139">
        <v>5</v>
      </c>
      <c r="R139" t="str">
        <v>S+등급</v>
      </c>
      <c r="S139" t="str">
        <v>기아_화성</v>
      </c>
      <c r="T139" t="str">
        <v>205/60R16</v>
      </c>
      <c r="U139">
        <v>109400</v>
      </c>
      <c r="V139" t="str">
        <v>205/60R16</v>
      </c>
      <c r="W139">
        <v>109400</v>
      </c>
      <c r="X139" t="str">
        <v>anbh_안병홍</v>
      </c>
      <c r="Y139">
        <v>43835.99875</v>
      </c>
      <c r="Z139" t="str">
        <v>anbh_안병홍</v>
      </c>
      <c r="AA139">
        <v>43835.99886574074</v>
      </c>
      <c r="AB139">
        <f>W139*2</f>
        <v>218800</v>
      </c>
    </row>
    <row r="140">
      <c r="A140">
        <v>110983</v>
      </c>
      <c r="B140" t="str">
        <v>니로</v>
      </c>
      <c r="C140" t="str">
        <v>니로 하이브리드 노블레스 스페셜 - AT</v>
      </c>
      <c r="D140">
        <v>43831</v>
      </c>
      <c r="E140">
        <v>31880000</v>
      </c>
      <c r="F140" t="str">
        <v>하이브리드(가솔린)</v>
      </c>
      <c r="G140" t="str">
        <v>AT</v>
      </c>
      <c r="H140">
        <v>1580</v>
      </c>
      <c r="I140" t="str">
        <v>오픈안함</v>
      </c>
      <c r="J140" t="str">
        <v>Y</v>
      </c>
      <c r="K140" t="str">
        <v>기아</v>
      </c>
      <c r="L140" t="str">
        <v>니로</v>
      </c>
      <c r="M140" t="str">
        <v>Y</v>
      </c>
      <c r="N140" t="str">
        <v>H1</v>
      </c>
      <c r="O140">
        <v>0</v>
      </c>
      <c r="Q140">
        <v>5</v>
      </c>
      <c r="R140" t="str">
        <v>S+등급</v>
      </c>
      <c r="S140" t="str">
        <v>기아_화성</v>
      </c>
      <c r="T140" t="str">
        <v>205/60R16</v>
      </c>
      <c r="U140">
        <v>109400</v>
      </c>
      <c r="V140" t="str">
        <v>205/60R16</v>
      </c>
      <c r="W140">
        <v>109400</v>
      </c>
      <c r="X140" t="str">
        <v>anbh_안병홍</v>
      </c>
      <c r="Y140">
        <v>43835.999872685185</v>
      </c>
      <c r="Z140" t="str">
        <v>anbh_안병홍</v>
      </c>
      <c r="AA140">
        <v>43835.999872685185</v>
      </c>
      <c r="AB140">
        <f>W140*2</f>
        <v>218800</v>
      </c>
    </row>
    <row r="141">
      <c r="A141">
        <v>110980</v>
      </c>
      <c r="B141" t="str">
        <v>니로</v>
      </c>
      <c r="C141" t="str">
        <v>니로 하이브리드 럭셔리 - AT</v>
      </c>
      <c r="D141">
        <v>43831</v>
      </c>
      <c r="E141">
        <v>25770000</v>
      </c>
      <c r="F141" t="str">
        <v>하이브리드(가솔린)</v>
      </c>
      <c r="G141" t="str">
        <v>AT</v>
      </c>
      <c r="H141">
        <v>1580</v>
      </c>
      <c r="I141" t="str">
        <v>오픈안함</v>
      </c>
      <c r="J141" t="str">
        <v>Y</v>
      </c>
      <c r="K141" t="str">
        <v>기아</v>
      </c>
      <c r="L141" t="str">
        <v>니로</v>
      </c>
      <c r="M141" t="str">
        <v>Y</v>
      </c>
      <c r="N141" t="str">
        <v>H1</v>
      </c>
      <c r="O141">
        <v>0</v>
      </c>
      <c r="Q141">
        <v>5</v>
      </c>
      <c r="R141" t="str">
        <v>S+등급</v>
      </c>
      <c r="S141" t="str">
        <v>기아_화성</v>
      </c>
      <c r="T141" t="str">
        <v>205/60R16</v>
      </c>
      <c r="U141">
        <v>109400</v>
      </c>
      <c r="V141" t="str">
        <v>205/60R16</v>
      </c>
      <c r="W141">
        <v>109400</v>
      </c>
      <c r="X141" t="str">
        <v>anbh_안병홍</v>
      </c>
      <c r="Y141">
        <v>43835.99570601852</v>
      </c>
      <c r="Z141" t="str">
        <v>anbh_안병홍</v>
      </c>
      <c r="AA141">
        <v>43835.99648148148</v>
      </c>
      <c r="AB141">
        <f>W141*2</f>
        <v>218800</v>
      </c>
    </row>
    <row r="142">
      <c r="A142">
        <v>110981</v>
      </c>
      <c r="B142" t="str">
        <v>니로</v>
      </c>
      <c r="C142" t="str">
        <v>니로 하이브리드 프레스티지 - AT</v>
      </c>
      <c r="D142">
        <v>43831</v>
      </c>
      <c r="E142">
        <v>27580000</v>
      </c>
      <c r="F142" t="str">
        <v>하이브리드(가솔린)</v>
      </c>
      <c r="G142" t="str">
        <v>AT</v>
      </c>
      <c r="H142">
        <v>1580</v>
      </c>
      <c r="I142" t="str">
        <v>오픈안함</v>
      </c>
      <c r="J142" t="str">
        <v>Y</v>
      </c>
      <c r="K142" t="str">
        <v>기아</v>
      </c>
      <c r="L142" t="str">
        <v>니로</v>
      </c>
      <c r="M142" t="str">
        <v>Y</v>
      </c>
      <c r="N142" t="str">
        <v>H1</v>
      </c>
      <c r="O142">
        <v>0</v>
      </c>
      <c r="Q142">
        <v>5</v>
      </c>
      <c r="R142" t="str">
        <v>S+등급</v>
      </c>
      <c r="S142" t="str">
        <v>기아_화성</v>
      </c>
      <c r="T142" t="str">
        <v>205/60R16</v>
      </c>
      <c r="U142">
        <v>109400</v>
      </c>
      <c r="V142" t="str">
        <v>205/60R16</v>
      </c>
      <c r="W142">
        <v>109400</v>
      </c>
      <c r="X142" t="str">
        <v>anbh_안병홍</v>
      </c>
      <c r="Y142">
        <v>43835.9978125</v>
      </c>
      <c r="Z142" t="str">
        <v>anbh_안병홍</v>
      </c>
      <c r="AA142">
        <v>43835.99898148148</v>
      </c>
      <c r="AB142">
        <f>W142*2</f>
        <v>218800</v>
      </c>
    </row>
    <row r="143">
      <c r="A143">
        <v>100607</v>
      </c>
      <c r="B143" t="str">
        <v>다마스 II</v>
      </c>
      <c r="C143" t="str">
        <v>뉴다마스 코치 5인승 Libig . - MT</v>
      </c>
      <c r="D143">
        <v>41290</v>
      </c>
      <c r="E143">
        <v>9930000</v>
      </c>
      <c r="F143" t="str">
        <v>LPG</v>
      </c>
      <c r="G143" t="str">
        <v>MT</v>
      </c>
      <c r="H143">
        <v>796</v>
      </c>
      <c r="I143" t="str">
        <v>오픈안함</v>
      </c>
      <c r="J143" t="str">
        <v>Y</v>
      </c>
      <c r="K143" t="str">
        <v>한국지엠</v>
      </c>
      <c r="L143" t="str">
        <v>뉴다마스</v>
      </c>
      <c r="M143" t="str">
        <v>Y</v>
      </c>
      <c r="N143" t="str">
        <v>H0</v>
      </c>
      <c r="O143">
        <v>48</v>
      </c>
      <c r="P143">
        <v>0</v>
      </c>
      <c r="Q143">
        <v>5</v>
      </c>
      <c r="R143" t="str">
        <v>D등급</v>
      </c>
      <c r="S143" t="str">
        <v>지엠_창원</v>
      </c>
      <c r="T143" t="str">
        <v>155/80R12</v>
      </c>
      <c r="U143">
        <v>44000</v>
      </c>
      <c r="V143" t="str">
        <v>155/80R12</v>
      </c>
      <c r="W143">
        <v>44000</v>
      </c>
      <c r="X143" t="str">
        <v>안병홍_안병홍</v>
      </c>
      <c r="Y143">
        <v>41290.636782407404</v>
      </c>
      <c r="Z143" t="str">
        <v>wonsil_남원실</v>
      </c>
      <c r="AA143">
        <v>42654.44011574074</v>
      </c>
      <c r="AB143">
        <f>W143*2</f>
        <v>88000</v>
      </c>
    </row>
    <row r="144">
      <c r="A144">
        <v>108226</v>
      </c>
      <c r="B144" t="str">
        <v>다마스 II</v>
      </c>
      <c r="C144" t="str">
        <v>뉴다마스 코치5인승 SUPER . - MT</v>
      </c>
      <c r="D144">
        <v>42654</v>
      </c>
      <c r="E144">
        <v>10280000</v>
      </c>
      <c r="F144" t="str">
        <v>LPG</v>
      </c>
      <c r="G144" t="str">
        <v>MT</v>
      </c>
      <c r="H144">
        <v>796</v>
      </c>
      <c r="I144" t="str">
        <v>오픈함</v>
      </c>
      <c r="J144" t="str">
        <v>Y</v>
      </c>
      <c r="K144" t="str">
        <v>한국지엠</v>
      </c>
      <c r="L144" t="str">
        <v>뉴다마스</v>
      </c>
      <c r="M144" t="str">
        <v>Y</v>
      </c>
      <c r="N144" t="str">
        <v>H0</v>
      </c>
      <c r="O144">
        <v>48</v>
      </c>
      <c r="P144">
        <v>0</v>
      </c>
      <c r="Q144">
        <v>5</v>
      </c>
      <c r="R144" t="str">
        <v>D등급</v>
      </c>
      <c r="S144" t="str">
        <v>지엠_창원</v>
      </c>
      <c r="T144" t="str">
        <v>155/80R12</v>
      </c>
      <c r="U144">
        <v>44000</v>
      </c>
      <c r="V144" t="str">
        <v>155/80R12</v>
      </c>
      <c r="W144">
        <v>44000</v>
      </c>
      <c r="X144" t="str">
        <v>wonsil_남원실</v>
      </c>
      <c r="Y144">
        <v>42654.44170138889</v>
      </c>
      <c r="Z144" t="str">
        <v>wonsil_남원실</v>
      </c>
      <c r="AA144">
        <v>42654.44193287037</v>
      </c>
      <c r="AB144">
        <f>W144*2</f>
        <v>88000</v>
      </c>
    </row>
    <row r="145">
      <c r="A145">
        <v>108522</v>
      </c>
      <c r="B145" t="str">
        <v>다마스 II</v>
      </c>
      <c r="C145" t="str">
        <v>다마스 2인승 판넬밴 DLX - MT</v>
      </c>
      <c r="D145">
        <v>42873</v>
      </c>
      <c r="E145">
        <v>9880000</v>
      </c>
      <c r="F145" t="str">
        <v>LPG</v>
      </c>
      <c r="G145" t="str">
        <v>MT</v>
      </c>
      <c r="H145">
        <v>796</v>
      </c>
      <c r="I145" t="str">
        <v>오픈안함</v>
      </c>
      <c r="J145" t="str">
        <v>Y</v>
      </c>
      <c r="K145" t="str">
        <v>한국지엠</v>
      </c>
      <c r="L145" t="str">
        <v>다마스</v>
      </c>
      <c r="M145" t="str">
        <v>Y</v>
      </c>
      <c r="N145" t="str">
        <v>H0</v>
      </c>
      <c r="O145">
        <v>48</v>
      </c>
      <c r="P145">
        <v>0</v>
      </c>
      <c r="Q145">
        <v>5</v>
      </c>
      <c r="R145" t="str">
        <v>D등급</v>
      </c>
      <c r="S145" t="str">
        <v>지엠_창원</v>
      </c>
      <c r="T145" t="str">
        <v>155/80R12</v>
      </c>
      <c r="U145">
        <v>44000</v>
      </c>
      <c r="V145" t="str">
        <v>155/80R12</v>
      </c>
      <c r="W145">
        <v>44000</v>
      </c>
      <c r="X145" t="str">
        <v>wonsil_남원실</v>
      </c>
      <c r="Y145">
        <v>42873.521458333336</v>
      </c>
      <c r="Z145" t="str">
        <v>wonsil_남원실</v>
      </c>
      <c r="AA145">
        <v>42873.52216435185</v>
      </c>
      <c r="AB145">
        <f>W145*2</f>
        <v>88000</v>
      </c>
    </row>
    <row r="146">
      <c r="A146">
        <v>108523</v>
      </c>
      <c r="B146" t="str">
        <v>다마스 II</v>
      </c>
      <c r="C146" t="str">
        <v>다마스 2인승 판넬밴 SUPER - MT</v>
      </c>
      <c r="D146">
        <v>42873</v>
      </c>
      <c r="E146">
        <v>10130000</v>
      </c>
      <c r="F146" t="str">
        <v>LPG</v>
      </c>
      <c r="G146" t="str">
        <v>MT</v>
      </c>
      <c r="H146">
        <v>796</v>
      </c>
      <c r="I146" t="str">
        <v>오픈안함</v>
      </c>
      <c r="J146" t="str">
        <v>Y</v>
      </c>
      <c r="K146" t="str">
        <v>한국지엠</v>
      </c>
      <c r="L146" t="str">
        <v>다마스</v>
      </c>
      <c r="M146" t="str">
        <v>Y</v>
      </c>
      <c r="N146" t="str">
        <v>H0</v>
      </c>
      <c r="O146">
        <v>48</v>
      </c>
      <c r="P146">
        <v>0</v>
      </c>
      <c r="Q146">
        <v>5</v>
      </c>
      <c r="R146" t="str">
        <v>D등급</v>
      </c>
      <c r="S146" t="str">
        <v>지엠_창원</v>
      </c>
      <c r="T146" t="str">
        <v>155/80R12</v>
      </c>
      <c r="U146">
        <v>44000</v>
      </c>
      <c r="V146" t="str">
        <v>155/80R12</v>
      </c>
      <c r="W146">
        <v>44000</v>
      </c>
      <c r="X146" t="str">
        <v>wonsil_남원실</v>
      </c>
      <c r="Y146">
        <v>42873.52216435185</v>
      </c>
      <c r="Z146" t="str">
        <v>wonsil_남원실</v>
      </c>
      <c r="AA146">
        <v>42873.52216435185</v>
      </c>
      <c r="AB146">
        <f>W146*2</f>
        <v>88000</v>
      </c>
    </row>
    <row r="147">
      <c r="A147">
        <v>108064</v>
      </c>
      <c r="B147" t="str">
        <v>레스타</v>
      </c>
      <c r="C147" t="str">
        <v>레스타 렌터카 리무진 - MT</v>
      </c>
      <c r="D147">
        <v>42513</v>
      </c>
      <c r="E147">
        <v>77055000</v>
      </c>
      <c r="F147" t="str">
        <v>경유</v>
      </c>
      <c r="G147" t="str">
        <v>MT</v>
      </c>
      <c r="H147">
        <v>3200</v>
      </c>
      <c r="I147" t="str">
        <v>오픈안함</v>
      </c>
      <c r="J147" t="str">
        <v>Y</v>
      </c>
      <c r="K147" t="str">
        <v>자일대우</v>
      </c>
      <c r="L147" t="str">
        <v>레스타</v>
      </c>
      <c r="M147" t="str">
        <v>Y</v>
      </c>
      <c r="N147" t="str">
        <v>H9</v>
      </c>
      <c r="O147">
        <v>0</v>
      </c>
      <c r="P147">
        <v>0</v>
      </c>
      <c r="Q147">
        <v>15</v>
      </c>
      <c r="R147" t="str">
        <v>C등급</v>
      </c>
      <c r="S147" t="str">
        <v>출하장미지정</v>
      </c>
      <c r="T147" t="str">
        <v>100_기본값</v>
      </c>
      <c r="V147" t="str">
        <v>100_기본값</v>
      </c>
      <c r="X147" t="str">
        <v>wonsil_남원실</v>
      </c>
      <c r="Y147">
        <v>42513.428449074076</v>
      </c>
      <c r="Z147" t="str">
        <v>wonsil_남원실</v>
      </c>
      <c r="AA147">
        <v>42513.42895833333</v>
      </c>
      <c r="AB147">
        <f>W147*2</f>
        <v>0</v>
      </c>
    </row>
    <row r="148">
      <c r="A148">
        <v>100973</v>
      </c>
      <c r="B148" t="str">
        <v>레스타</v>
      </c>
      <c r="C148" t="str">
        <v>레스타 렌터카 프리미엄 - MT</v>
      </c>
      <c r="D148">
        <v>41786</v>
      </c>
      <c r="E148">
        <v>54705000</v>
      </c>
      <c r="F148" t="str">
        <v>경유</v>
      </c>
      <c r="G148" t="str">
        <v>MT</v>
      </c>
      <c r="H148">
        <v>3200</v>
      </c>
      <c r="I148" t="str">
        <v>오픈안함</v>
      </c>
      <c r="J148" t="str">
        <v>Y</v>
      </c>
      <c r="K148" t="str">
        <v>자일대우</v>
      </c>
      <c r="L148" t="str">
        <v>레스타</v>
      </c>
      <c r="M148" t="str">
        <v>N</v>
      </c>
      <c r="N148" t="str">
        <v>H9</v>
      </c>
      <c r="O148">
        <v>0</v>
      </c>
      <c r="P148">
        <v>0</v>
      </c>
      <c r="Q148">
        <v>15</v>
      </c>
      <c r="R148" t="str">
        <v>C등급</v>
      </c>
      <c r="S148" t="str">
        <v>출하장미지정</v>
      </c>
      <c r="T148" t="str">
        <v>100_기본값</v>
      </c>
      <c r="V148" t="str">
        <v>100_기본값</v>
      </c>
      <c r="X148" t="str">
        <v>안병홍_안병홍</v>
      </c>
      <c r="Y148">
        <v>41786.637974537036</v>
      </c>
      <c r="Z148" t="str">
        <v>jykim</v>
      </c>
      <c r="AA148">
        <v>41913.704675925925</v>
      </c>
      <c r="AB148">
        <f>W148*2</f>
        <v>0</v>
      </c>
    </row>
    <row r="149">
      <c r="A149">
        <v>110827</v>
      </c>
      <c r="B149" t="str">
        <v>레이</v>
      </c>
      <c r="C149" t="str">
        <v>레이 1.0 가솔린 럭셔리 - AT</v>
      </c>
      <c r="D149">
        <v>43802</v>
      </c>
      <c r="E149">
        <v>14700000</v>
      </c>
      <c r="F149" t="str">
        <v>가솔린</v>
      </c>
      <c r="G149" t="str">
        <v>AT</v>
      </c>
      <c r="H149">
        <v>998</v>
      </c>
      <c r="I149" t="str">
        <v>오픈함</v>
      </c>
      <c r="J149" t="str">
        <v>Y</v>
      </c>
      <c r="K149" t="str">
        <v>기아</v>
      </c>
      <c r="L149" t="str">
        <v>레이</v>
      </c>
      <c r="M149" t="str">
        <v>Y</v>
      </c>
      <c r="N149" t="str">
        <v>D</v>
      </c>
      <c r="O149">
        <v>38</v>
      </c>
      <c r="P149">
        <v>0</v>
      </c>
      <c r="Q149">
        <v>5</v>
      </c>
      <c r="R149" t="str">
        <v>C등급</v>
      </c>
      <c r="S149" t="str">
        <v>기아_서산</v>
      </c>
      <c r="T149" t="str">
        <v>165/60R14</v>
      </c>
      <c r="U149">
        <v>73100</v>
      </c>
      <c r="V149" t="str">
        <v>165/60R14</v>
      </c>
      <c r="W149">
        <v>73100</v>
      </c>
      <c r="X149" t="str">
        <v>anbh_안병홍</v>
      </c>
      <c r="Y149">
        <v>43803.34685185185</v>
      </c>
      <c r="Z149" t="str">
        <v>anbh_안병홍</v>
      </c>
      <c r="AA149">
        <v>43835.84122685185</v>
      </c>
      <c r="AB149">
        <f>W149*2</f>
        <v>146200</v>
      </c>
    </row>
    <row r="150">
      <c r="A150">
        <v>110835</v>
      </c>
      <c r="B150" t="str">
        <v>레이</v>
      </c>
      <c r="C150" t="str">
        <v>레이 1.0 가솔린 밴 럭셔리 - AT</v>
      </c>
      <c r="D150">
        <v>43802</v>
      </c>
      <c r="E150">
        <v>13000000</v>
      </c>
      <c r="F150" t="str">
        <v>가솔린</v>
      </c>
      <c r="G150" t="str">
        <v>AT</v>
      </c>
      <c r="H150">
        <v>998</v>
      </c>
      <c r="I150" t="str">
        <v>오픈함</v>
      </c>
      <c r="J150" t="str">
        <v>Y</v>
      </c>
      <c r="K150" t="str">
        <v>기아</v>
      </c>
      <c r="L150" t="str">
        <v>레이</v>
      </c>
      <c r="M150" t="str">
        <v>Y</v>
      </c>
      <c r="N150" t="str">
        <v>D</v>
      </c>
      <c r="O150">
        <v>38</v>
      </c>
      <c r="P150">
        <v>0</v>
      </c>
      <c r="Q150">
        <v>5</v>
      </c>
      <c r="R150" t="str">
        <v>C등급</v>
      </c>
      <c r="S150" t="str">
        <v>기아_서산</v>
      </c>
      <c r="T150" t="str">
        <v>165/60R14</v>
      </c>
      <c r="U150">
        <v>73100</v>
      </c>
      <c r="V150" t="str">
        <v>165/60R14</v>
      </c>
      <c r="W150">
        <v>73100</v>
      </c>
      <c r="X150" t="str">
        <v>anbh_안병홍</v>
      </c>
      <c r="Y150">
        <v>43803.3596412037</v>
      </c>
      <c r="Z150" t="str">
        <v>anbh_안병홍</v>
      </c>
      <c r="AA150">
        <v>43835.84122685185</v>
      </c>
      <c r="AB150">
        <f>W150*2</f>
        <v>146200</v>
      </c>
    </row>
    <row r="151">
      <c r="A151">
        <v>110836</v>
      </c>
      <c r="B151" t="str">
        <v>레이</v>
      </c>
      <c r="C151" t="str">
        <v>레이 1.0 가솔린 밴 럭셔리 스페셜 - AT</v>
      </c>
      <c r="D151">
        <v>43802</v>
      </c>
      <c r="E151">
        <v>13450000</v>
      </c>
      <c r="F151" t="str">
        <v>가솔린</v>
      </c>
      <c r="G151" t="str">
        <v>AT</v>
      </c>
      <c r="H151">
        <v>998</v>
      </c>
      <c r="I151" t="str">
        <v>오픈함</v>
      </c>
      <c r="J151" t="str">
        <v>Y</v>
      </c>
      <c r="K151" t="str">
        <v>기아</v>
      </c>
      <c r="L151" t="str">
        <v>레이</v>
      </c>
      <c r="M151" t="str">
        <v>Y</v>
      </c>
      <c r="N151" t="str">
        <v>D</v>
      </c>
      <c r="O151">
        <v>38</v>
      </c>
      <c r="P151">
        <v>0</v>
      </c>
      <c r="Q151">
        <v>5</v>
      </c>
      <c r="R151" t="str">
        <v>C등급</v>
      </c>
      <c r="S151" t="str">
        <v>기아_서산</v>
      </c>
      <c r="T151" t="str">
        <v>165/60R14</v>
      </c>
      <c r="U151">
        <v>73100</v>
      </c>
      <c r="V151" t="str">
        <v>165/60R14</v>
      </c>
      <c r="W151">
        <v>73100</v>
      </c>
      <c r="X151" t="str">
        <v>anbh_안병홍</v>
      </c>
      <c r="Y151">
        <v>43803.360810185186</v>
      </c>
      <c r="Z151" t="str">
        <v>anbh_안병홍</v>
      </c>
      <c r="AA151">
        <v>43835.84122685185</v>
      </c>
      <c r="AB151">
        <f>W151*2</f>
        <v>146200</v>
      </c>
    </row>
    <row r="152">
      <c r="A152">
        <v>110834</v>
      </c>
      <c r="B152" t="str">
        <v>레이</v>
      </c>
      <c r="C152" t="str">
        <v>레이 1.0 가솔린 밴 스탠다드 - AT</v>
      </c>
      <c r="D152">
        <v>43802</v>
      </c>
      <c r="E152">
        <v>12600000</v>
      </c>
      <c r="F152" t="str">
        <v>가솔린</v>
      </c>
      <c r="G152" t="str">
        <v>AT</v>
      </c>
      <c r="H152">
        <v>998</v>
      </c>
      <c r="I152" t="str">
        <v>오픈함</v>
      </c>
      <c r="J152" t="str">
        <v>Y</v>
      </c>
      <c r="K152" t="str">
        <v>기아</v>
      </c>
      <c r="L152" t="str">
        <v>레이</v>
      </c>
      <c r="M152" t="str">
        <v>Y</v>
      </c>
      <c r="N152" t="str">
        <v>D</v>
      </c>
      <c r="O152">
        <v>38</v>
      </c>
      <c r="P152">
        <v>0</v>
      </c>
      <c r="Q152">
        <v>5</v>
      </c>
      <c r="R152" t="str">
        <v>C등급</v>
      </c>
      <c r="S152" t="str">
        <v>기아_서산</v>
      </c>
      <c r="T152" t="str">
        <v>165/60R14</v>
      </c>
      <c r="U152">
        <v>73100</v>
      </c>
      <c r="V152" t="str">
        <v>165/60R14</v>
      </c>
      <c r="W152">
        <v>73100</v>
      </c>
      <c r="X152" t="str">
        <v>anbh_안병홍</v>
      </c>
      <c r="Y152">
        <v>43803.35741898148</v>
      </c>
      <c r="Z152" t="str">
        <v>anbh_안병홍</v>
      </c>
      <c r="AA152">
        <v>43835.84122685185</v>
      </c>
      <c r="AB152">
        <f>W152*2</f>
        <v>146200</v>
      </c>
    </row>
    <row r="153">
      <c r="A153">
        <v>110826</v>
      </c>
      <c r="B153" t="str">
        <v>레이</v>
      </c>
      <c r="C153" t="str">
        <v>레이 1.0 가솔린 스탠다드 - AT</v>
      </c>
      <c r="D153">
        <v>43802</v>
      </c>
      <c r="E153">
        <v>13500000</v>
      </c>
      <c r="F153" t="str">
        <v>가솔린</v>
      </c>
      <c r="G153" t="str">
        <v>AT</v>
      </c>
      <c r="H153">
        <v>998</v>
      </c>
      <c r="I153" t="str">
        <v>오픈함</v>
      </c>
      <c r="J153" t="str">
        <v>Y</v>
      </c>
      <c r="K153" t="str">
        <v>기아</v>
      </c>
      <c r="L153" t="str">
        <v>레이</v>
      </c>
      <c r="M153" t="str">
        <v>Y</v>
      </c>
      <c r="N153" t="str">
        <v>D</v>
      </c>
      <c r="O153">
        <v>38</v>
      </c>
      <c r="P153">
        <v>0</v>
      </c>
      <c r="Q153">
        <v>5</v>
      </c>
      <c r="R153" t="str">
        <v>C등급</v>
      </c>
      <c r="S153" t="str">
        <v>기아_서산</v>
      </c>
      <c r="T153" t="str">
        <v>165/60R14</v>
      </c>
      <c r="U153">
        <v>73100</v>
      </c>
      <c r="V153" t="str">
        <v>165/60R14</v>
      </c>
      <c r="W153">
        <v>73100</v>
      </c>
      <c r="X153" t="str">
        <v>anbh_안병홍</v>
      </c>
      <c r="Y153">
        <v>43803.09956018518</v>
      </c>
      <c r="Z153" t="str">
        <v>anbh_안병홍</v>
      </c>
      <c r="AA153">
        <v>43835.84122685185</v>
      </c>
      <c r="AB153">
        <f>W153*2</f>
        <v>146200</v>
      </c>
    </row>
    <row r="154">
      <c r="A154">
        <v>110831</v>
      </c>
      <c r="B154" t="str">
        <v>레이</v>
      </c>
      <c r="C154" t="str">
        <v>레이 1.0 가솔린 프레스티지 - AT</v>
      </c>
      <c r="D154">
        <v>43802</v>
      </c>
      <c r="E154">
        <v>15700000</v>
      </c>
      <c r="F154" t="str">
        <v>가솔린</v>
      </c>
      <c r="G154" t="str">
        <v>AT</v>
      </c>
      <c r="H154">
        <v>998</v>
      </c>
      <c r="I154" t="str">
        <v>오픈함</v>
      </c>
      <c r="J154" t="str">
        <v>Y</v>
      </c>
      <c r="K154" t="str">
        <v>기아</v>
      </c>
      <c r="L154" t="str">
        <v>레이</v>
      </c>
      <c r="M154" t="str">
        <v>Y</v>
      </c>
      <c r="N154" t="str">
        <v>D</v>
      </c>
      <c r="O154">
        <v>38</v>
      </c>
      <c r="P154">
        <v>0</v>
      </c>
      <c r="Q154">
        <v>5</v>
      </c>
      <c r="R154" t="str">
        <v>C등급</v>
      </c>
      <c r="S154" t="str">
        <v>기아_서산</v>
      </c>
      <c r="T154" t="str">
        <v>175/50R15</v>
      </c>
      <c r="U154">
        <v>80600</v>
      </c>
      <c r="V154" t="str">
        <v>175/50R15</v>
      </c>
      <c r="W154">
        <v>80600</v>
      </c>
      <c r="X154" t="str">
        <v>anbh_안병홍</v>
      </c>
      <c r="Y154">
        <v>43803.35203703704</v>
      </c>
      <c r="Z154" t="str">
        <v>anbh_안병홍</v>
      </c>
      <c r="AA154">
        <v>43835.84122685185</v>
      </c>
      <c r="AB154">
        <f>W154*2</f>
        <v>161200</v>
      </c>
    </row>
    <row r="155">
      <c r="A155">
        <v>110804</v>
      </c>
      <c r="B155" t="str">
        <v>렉스턴</v>
      </c>
      <c r="C155" t="str">
        <v>2020 G4 렉스턴 디젤 2.2 5인승 럭셔리 - AT</v>
      </c>
      <c r="D155">
        <v>43789</v>
      </c>
      <c r="E155">
        <v>33610000</v>
      </c>
      <c r="F155" t="str">
        <v>경유</v>
      </c>
      <c r="G155" t="str">
        <v>AT</v>
      </c>
      <c r="H155">
        <v>2157</v>
      </c>
      <c r="I155" t="str">
        <v>오픈안함</v>
      </c>
      <c r="J155" t="str">
        <v>Y</v>
      </c>
      <c r="K155" t="str">
        <v>쌍용</v>
      </c>
      <c r="L155" t="str">
        <v>2020 G4 렉스턴</v>
      </c>
      <c r="M155" t="str">
        <v>Y</v>
      </c>
      <c r="N155" t="str">
        <v>H2</v>
      </c>
      <c r="O155">
        <v>70</v>
      </c>
      <c r="Q155">
        <v>5</v>
      </c>
      <c r="R155" t="str">
        <v>B등급</v>
      </c>
      <c r="S155" t="str">
        <v>쌍용_평택</v>
      </c>
      <c r="T155" t="str">
        <v>255/60R18</v>
      </c>
      <c r="U155">
        <v>193800</v>
      </c>
      <c r="V155" t="str">
        <v>255/60R18</v>
      </c>
      <c r="W155">
        <v>193800</v>
      </c>
      <c r="X155" t="str">
        <v>anbh_안병홍</v>
      </c>
      <c r="Y155">
        <v>43789.01913194444</v>
      </c>
      <c r="Z155" t="str">
        <v>anbh_안병홍</v>
      </c>
      <c r="AA155">
        <v>43900.41863425926</v>
      </c>
      <c r="AB155">
        <f>W155*2</f>
        <v>387600</v>
      </c>
    </row>
    <row r="156">
      <c r="A156">
        <v>110814</v>
      </c>
      <c r="B156" t="str">
        <v>렉스턴</v>
      </c>
      <c r="C156" t="str">
        <v>2020 G4 렉스턴 디젤 2.2 5인승 럭셔리 4TRONIC - AT</v>
      </c>
      <c r="D156">
        <v>43789</v>
      </c>
      <c r="E156">
        <v>35570000</v>
      </c>
      <c r="F156" t="str">
        <v>경유</v>
      </c>
      <c r="G156" t="str">
        <v>AT</v>
      </c>
      <c r="H156">
        <v>2157</v>
      </c>
      <c r="I156" t="str">
        <v>오픈안함</v>
      </c>
      <c r="J156" t="str">
        <v>Y</v>
      </c>
      <c r="K156" t="str">
        <v>쌍용</v>
      </c>
      <c r="L156" t="str">
        <v>2020 G4 렉스턴</v>
      </c>
      <c r="M156" t="str">
        <v>Y</v>
      </c>
      <c r="N156" t="str">
        <v>H2</v>
      </c>
      <c r="O156">
        <v>70</v>
      </c>
      <c r="Q156">
        <v>5</v>
      </c>
      <c r="R156" t="str">
        <v>B등급</v>
      </c>
      <c r="S156" t="str">
        <v>쌍용_평택</v>
      </c>
      <c r="T156" t="str">
        <v>255/60R18</v>
      </c>
      <c r="U156">
        <v>193800</v>
      </c>
      <c r="V156" t="str">
        <v>255/60R18</v>
      </c>
      <c r="W156">
        <v>193800</v>
      </c>
      <c r="X156" t="str">
        <v>anbh_안병홍</v>
      </c>
      <c r="Y156">
        <v>43789.35337962963</v>
      </c>
      <c r="Z156" t="str">
        <v>anbh_안병홍</v>
      </c>
      <c r="AA156">
        <v>43900.42125</v>
      </c>
      <c r="AB156">
        <f>W156*2</f>
        <v>387600</v>
      </c>
    </row>
    <row r="157">
      <c r="A157">
        <v>110805</v>
      </c>
      <c r="B157" t="str">
        <v>렉스턴</v>
      </c>
      <c r="C157" t="str">
        <v>2020 G4 렉스턴 디젤 2.2 5인승 마제스티 - AT</v>
      </c>
      <c r="D157">
        <v>43789</v>
      </c>
      <c r="E157">
        <v>35090000</v>
      </c>
      <c r="F157" t="str">
        <v>경유</v>
      </c>
      <c r="G157" t="str">
        <v>AT</v>
      </c>
      <c r="H157">
        <v>2157</v>
      </c>
      <c r="I157" t="str">
        <v>오픈안함</v>
      </c>
      <c r="J157" t="str">
        <v>Y</v>
      </c>
      <c r="K157" t="str">
        <v>쌍용</v>
      </c>
      <c r="L157" t="str">
        <v>2020 G4 렉스턴</v>
      </c>
      <c r="M157" t="str">
        <v>Y</v>
      </c>
      <c r="N157" t="str">
        <v>H2</v>
      </c>
      <c r="O157">
        <v>70</v>
      </c>
      <c r="Q157">
        <v>5</v>
      </c>
      <c r="R157" t="str">
        <v>B등급</v>
      </c>
      <c r="S157" t="str">
        <v>쌍용_평택</v>
      </c>
      <c r="T157" t="str">
        <v>255/60R18</v>
      </c>
      <c r="U157">
        <v>193800</v>
      </c>
      <c r="V157" t="str">
        <v>255/60R18</v>
      </c>
      <c r="W157">
        <v>193800</v>
      </c>
      <c r="X157" t="str">
        <v>anbh_안병홍</v>
      </c>
      <c r="Y157">
        <v>43789.07451388889</v>
      </c>
      <c r="Z157" t="str">
        <v>anbh_안병홍</v>
      </c>
      <c r="AA157">
        <v>43900.426030092596</v>
      </c>
      <c r="AB157">
        <f>W157*2</f>
        <v>387600</v>
      </c>
    </row>
    <row r="158">
      <c r="A158">
        <v>110816</v>
      </c>
      <c r="B158" t="str">
        <v>렉스턴</v>
      </c>
      <c r="C158" t="str">
        <v>2020 G4 렉스턴 디젤 2.2 5인승 마제스티 4TRONIC - AT</v>
      </c>
      <c r="D158">
        <v>43789</v>
      </c>
      <c r="E158">
        <v>37050000</v>
      </c>
      <c r="F158" t="str">
        <v>경유</v>
      </c>
      <c r="G158" t="str">
        <v>AT</v>
      </c>
      <c r="H158">
        <v>2157</v>
      </c>
      <c r="I158" t="str">
        <v>오픈안함</v>
      </c>
      <c r="J158" t="str">
        <v>Y</v>
      </c>
      <c r="K158" t="str">
        <v>쌍용</v>
      </c>
      <c r="L158" t="str">
        <v>2020 G4 렉스턴</v>
      </c>
      <c r="M158" t="str">
        <v>Y</v>
      </c>
      <c r="N158" t="str">
        <v>H2</v>
      </c>
      <c r="O158">
        <v>70</v>
      </c>
      <c r="Q158">
        <v>5</v>
      </c>
      <c r="R158" t="str">
        <v>B등급</v>
      </c>
      <c r="S158" t="str">
        <v>쌍용_평택</v>
      </c>
      <c r="T158" t="str">
        <v>255/60R18</v>
      </c>
      <c r="U158">
        <v>193800</v>
      </c>
      <c r="V158" t="str">
        <v>255/60R18</v>
      </c>
      <c r="W158">
        <v>193800</v>
      </c>
      <c r="X158" t="str">
        <v>anbh_안병홍</v>
      </c>
      <c r="Y158">
        <v>43789.360659722224</v>
      </c>
      <c r="Z158" t="str">
        <v>anbh_안병홍</v>
      </c>
      <c r="AA158">
        <v>43900.426412037035</v>
      </c>
      <c r="AB158">
        <f>W158*2</f>
        <v>387600</v>
      </c>
    </row>
    <row r="159">
      <c r="A159">
        <v>110806</v>
      </c>
      <c r="B159" t="str">
        <v>렉스턴</v>
      </c>
      <c r="C159" t="str">
        <v>2020 G4 렉스턴 디젤 2.2 5인승 마제스티 스페셜 - AT</v>
      </c>
      <c r="D159">
        <v>43789</v>
      </c>
      <c r="E159">
        <v>37850000</v>
      </c>
      <c r="F159" t="str">
        <v>경유</v>
      </c>
      <c r="G159" t="str">
        <v>AT</v>
      </c>
      <c r="H159">
        <v>2157</v>
      </c>
      <c r="I159" t="str">
        <v>오픈안함</v>
      </c>
      <c r="J159" t="str">
        <v>Y</v>
      </c>
      <c r="K159" t="str">
        <v>쌍용</v>
      </c>
      <c r="L159" t="str">
        <v>2020 G4 렉스턴</v>
      </c>
      <c r="M159" t="str">
        <v>Y</v>
      </c>
      <c r="N159" t="str">
        <v>H2</v>
      </c>
      <c r="O159">
        <v>70</v>
      </c>
      <c r="Q159">
        <v>5</v>
      </c>
      <c r="R159" t="str">
        <v>B등급</v>
      </c>
      <c r="S159" t="str">
        <v>쌍용_평택</v>
      </c>
      <c r="T159" t="str">
        <v>255/50R20</v>
      </c>
      <c r="U159">
        <v>500000</v>
      </c>
      <c r="V159" t="str">
        <v>255/50R20</v>
      </c>
      <c r="W159">
        <v>500000</v>
      </c>
      <c r="X159" t="str">
        <v>anbh_안병홍</v>
      </c>
      <c r="Y159">
        <v>43789.07822916667</v>
      </c>
      <c r="Z159" t="str">
        <v>anbh_안병홍</v>
      </c>
      <c r="AA159">
        <v>43900.42729166667</v>
      </c>
      <c r="AB159">
        <f>W159*2</f>
        <v>1000000</v>
      </c>
    </row>
    <row r="160">
      <c r="A160">
        <v>110818</v>
      </c>
      <c r="B160" t="str">
        <v>렉스턴</v>
      </c>
      <c r="C160" t="str">
        <v>2020 G4 렉스턴 디젤 2.2 5인승 마제스티 스페셜 4TRONIC - AT</v>
      </c>
      <c r="D160">
        <v>43789</v>
      </c>
      <c r="E160">
        <v>39810000</v>
      </c>
      <c r="F160" t="str">
        <v>경유</v>
      </c>
      <c r="G160" t="str">
        <v>AT</v>
      </c>
      <c r="H160">
        <v>2157</v>
      </c>
      <c r="I160" t="str">
        <v>오픈안함</v>
      </c>
      <c r="J160" t="str">
        <v>Y</v>
      </c>
      <c r="K160" t="str">
        <v>쌍용</v>
      </c>
      <c r="L160" t="str">
        <v>2020 G4 렉스턴</v>
      </c>
      <c r="M160" t="str">
        <v>Y</v>
      </c>
      <c r="N160" t="str">
        <v>H2</v>
      </c>
      <c r="O160">
        <v>70</v>
      </c>
      <c r="Q160">
        <v>5</v>
      </c>
      <c r="R160" t="str">
        <v>B등급</v>
      </c>
      <c r="S160" t="str">
        <v>쌍용_평택</v>
      </c>
      <c r="T160" t="str">
        <v>255/50R20</v>
      </c>
      <c r="U160">
        <v>500000</v>
      </c>
      <c r="V160" t="str">
        <v>255/50R20</v>
      </c>
      <c r="W160">
        <v>500000</v>
      </c>
      <c r="X160" t="str">
        <v>anbh_안병홍</v>
      </c>
      <c r="Y160">
        <v>43789.36256944444</v>
      </c>
      <c r="Z160" t="str">
        <v>anbh_안병홍</v>
      </c>
      <c r="AA160">
        <v>43900.427615740744</v>
      </c>
      <c r="AB160">
        <f>W160*2</f>
        <v>1000000</v>
      </c>
    </row>
    <row r="161">
      <c r="A161">
        <v>110807</v>
      </c>
      <c r="B161" t="str">
        <v>렉스턴</v>
      </c>
      <c r="C161" t="str">
        <v>2020 G4 렉스턴 디젤 2.2 5인승 헤리티지 - AT</v>
      </c>
      <c r="D161">
        <v>43789</v>
      </c>
      <c r="E161">
        <v>40760000</v>
      </c>
      <c r="F161" t="str">
        <v>경유</v>
      </c>
      <c r="G161" t="str">
        <v>AT</v>
      </c>
      <c r="H161">
        <v>2157</v>
      </c>
      <c r="I161" t="str">
        <v>오픈안함</v>
      </c>
      <c r="J161" t="str">
        <v>Y</v>
      </c>
      <c r="K161" t="str">
        <v>쌍용</v>
      </c>
      <c r="L161" t="str">
        <v>2020 G4 렉스턴</v>
      </c>
      <c r="M161" t="str">
        <v>Y</v>
      </c>
      <c r="N161" t="str">
        <v>H3</v>
      </c>
      <c r="O161">
        <v>70</v>
      </c>
      <c r="Q161">
        <v>5</v>
      </c>
      <c r="R161" t="str">
        <v>B등급</v>
      </c>
      <c r="S161" t="str">
        <v>쌍용_평택</v>
      </c>
      <c r="T161" t="str">
        <v>255/50R20</v>
      </c>
      <c r="U161">
        <v>500000</v>
      </c>
      <c r="V161" t="str">
        <v>255/50R20</v>
      </c>
      <c r="W161">
        <v>500000</v>
      </c>
      <c r="X161" t="str">
        <v>anbh_안병홍</v>
      </c>
      <c r="Y161">
        <v>43789.08076388889</v>
      </c>
      <c r="Z161" t="str">
        <v>anbh_안병홍</v>
      </c>
      <c r="AA161">
        <v>43900.42818287037</v>
      </c>
      <c r="AB161">
        <f>W161*2</f>
        <v>1000000</v>
      </c>
    </row>
    <row r="162">
      <c r="A162">
        <v>110820</v>
      </c>
      <c r="B162" t="str">
        <v>렉스턴</v>
      </c>
      <c r="C162" t="str">
        <v>2020 G4 렉스턴 디젤 2.2 5인승 헤리티지 4TRONIC - AT</v>
      </c>
      <c r="D162">
        <v>43789</v>
      </c>
      <c r="E162">
        <v>42720000</v>
      </c>
      <c r="F162" t="str">
        <v>경유</v>
      </c>
      <c r="G162" t="str">
        <v>AT</v>
      </c>
      <c r="H162">
        <v>2157</v>
      </c>
      <c r="I162" t="str">
        <v>오픈안함</v>
      </c>
      <c r="J162" t="str">
        <v>Y</v>
      </c>
      <c r="K162" t="str">
        <v>쌍용</v>
      </c>
      <c r="L162" t="str">
        <v>2020 G4 렉스턴</v>
      </c>
      <c r="M162" t="str">
        <v>Y</v>
      </c>
      <c r="N162" t="str">
        <v>H3</v>
      </c>
      <c r="O162">
        <v>70</v>
      </c>
      <c r="Q162">
        <v>5</v>
      </c>
      <c r="R162" t="str">
        <v>B등급</v>
      </c>
      <c r="S162" t="str">
        <v>쌍용_평택</v>
      </c>
      <c r="T162" t="str">
        <v>255/50R20</v>
      </c>
      <c r="U162">
        <v>500000</v>
      </c>
      <c r="V162" t="str">
        <v>255/50R20</v>
      </c>
      <c r="W162">
        <v>500000</v>
      </c>
      <c r="X162" t="str">
        <v>anbh_안병홍</v>
      </c>
      <c r="Y162">
        <v>43789.36383101852</v>
      </c>
      <c r="Z162" t="str">
        <v>anbh_안병홍</v>
      </c>
      <c r="AA162">
        <v>43900.42859953704</v>
      </c>
      <c r="AB162">
        <f>W162*2</f>
        <v>1000000</v>
      </c>
    </row>
    <row r="163">
      <c r="A163">
        <v>110808</v>
      </c>
      <c r="B163" t="str">
        <v>렉스턴</v>
      </c>
      <c r="C163" t="str">
        <v>2020 G4 렉스턴 디젤 2.2 5인승 헤리티지 스페셜 - AT</v>
      </c>
      <c r="D163">
        <v>43789</v>
      </c>
      <c r="E163">
        <v>43550000</v>
      </c>
      <c r="F163" t="str">
        <v>경유</v>
      </c>
      <c r="G163" t="str">
        <v>AT</v>
      </c>
      <c r="H163">
        <v>2157</v>
      </c>
      <c r="I163" t="str">
        <v>오픈안함</v>
      </c>
      <c r="J163" t="str">
        <v>Y</v>
      </c>
      <c r="K163" t="str">
        <v>쌍용</v>
      </c>
      <c r="L163" t="str">
        <v>2020 G4 렉스턴</v>
      </c>
      <c r="M163" t="str">
        <v>Y</v>
      </c>
      <c r="N163" t="str">
        <v>H3</v>
      </c>
      <c r="O163">
        <v>70</v>
      </c>
      <c r="Q163">
        <v>5</v>
      </c>
      <c r="R163" t="str">
        <v>B등급</v>
      </c>
      <c r="S163" t="str">
        <v>쌍용_평택</v>
      </c>
      <c r="T163" t="str">
        <v>255/50R20</v>
      </c>
      <c r="U163">
        <v>500000</v>
      </c>
      <c r="V163" t="str">
        <v>255/50R20</v>
      </c>
      <c r="W163">
        <v>500000</v>
      </c>
      <c r="X163" t="str">
        <v>anbh_안병홍</v>
      </c>
      <c r="Y163">
        <v>43789.08380787037</v>
      </c>
      <c r="Z163" t="str">
        <v>anbh_안병홍</v>
      </c>
      <c r="AA163">
        <v>43900.43017361111</v>
      </c>
      <c r="AB163">
        <f>W163*2</f>
        <v>1000000</v>
      </c>
    </row>
    <row r="164">
      <c r="A164">
        <v>110822</v>
      </c>
      <c r="B164" t="str">
        <v>렉스턴</v>
      </c>
      <c r="C164" t="str">
        <v>2020 G4 렉스턴 디젤 2.2 5인승 헤리티지 스페셜 4TRONIC - AT</v>
      </c>
      <c r="D164">
        <v>43789</v>
      </c>
      <c r="E164">
        <v>45510000</v>
      </c>
      <c r="F164" t="str">
        <v>경유</v>
      </c>
      <c r="G164" t="str">
        <v>AT</v>
      </c>
      <c r="H164">
        <v>2157</v>
      </c>
      <c r="I164" t="str">
        <v>오픈안함</v>
      </c>
      <c r="J164" t="str">
        <v>Y</v>
      </c>
      <c r="K164" t="str">
        <v>쌍용</v>
      </c>
      <c r="L164" t="str">
        <v>2020 G4 렉스턴</v>
      </c>
      <c r="M164" t="str">
        <v>Y</v>
      </c>
      <c r="N164" t="str">
        <v>H3</v>
      </c>
      <c r="O164">
        <v>70</v>
      </c>
      <c r="Q164">
        <v>5</v>
      </c>
      <c r="R164" t="str">
        <v>B등급</v>
      </c>
      <c r="S164" t="str">
        <v>쌍용_평택</v>
      </c>
      <c r="T164" t="str">
        <v>255/50R20</v>
      </c>
      <c r="U164">
        <v>500000</v>
      </c>
      <c r="V164" t="str">
        <v>255/50R20</v>
      </c>
      <c r="W164">
        <v>500000</v>
      </c>
      <c r="X164" t="str">
        <v>anbh_안병홍</v>
      </c>
      <c r="Y164">
        <v>43789.36493055556</v>
      </c>
      <c r="Z164" t="str">
        <v>anbh_안병홍</v>
      </c>
      <c r="AA164">
        <v>43900.42989583333</v>
      </c>
      <c r="AB164">
        <f>W164*2</f>
        <v>1000000</v>
      </c>
    </row>
    <row r="165">
      <c r="A165">
        <v>110810</v>
      </c>
      <c r="B165" t="str">
        <v>렉스턴</v>
      </c>
      <c r="C165" t="str">
        <v>2020 G4 렉스턴 디젤 2.2 7인승 럭셔리 - AT</v>
      </c>
      <c r="D165">
        <v>43789</v>
      </c>
      <c r="E165">
        <v>34020000</v>
      </c>
      <c r="F165" t="str">
        <v>경유</v>
      </c>
      <c r="G165" t="str">
        <v>AT</v>
      </c>
      <c r="H165">
        <v>2157</v>
      </c>
      <c r="I165" t="str">
        <v>오픈안함</v>
      </c>
      <c r="J165" t="str">
        <v>Y</v>
      </c>
      <c r="K165" t="str">
        <v>쌍용</v>
      </c>
      <c r="L165" t="str">
        <v>2020 G4 렉스턴</v>
      </c>
      <c r="M165" t="str">
        <v>Y</v>
      </c>
      <c r="N165" t="str">
        <v>H2</v>
      </c>
      <c r="O165">
        <v>70</v>
      </c>
      <c r="Q165">
        <v>7</v>
      </c>
      <c r="R165" t="str">
        <v>B등급</v>
      </c>
      <c r="S165" t="str">
        <v>쌍용_평택</v>
      </c>
      <c r="T165" t="str">
        <v>255/60R18</v>
      </c>
      <c r="U165">
        <v>193800</v>
      </c>
      <c r="V165" t="str">
        <v>255/60R18</v>
      </c>
      <c r="W165">
        <v>193800</v>
      </c>
      <c r="X165" t="str">
        <v>anbh_안병홍</v>
      </c>
      <c r="Y165">
        <v>43789.350277777776</v>
      </c>
      <c r="Z165" t="str">
        <v>anbh_안병홍</v>
      </c>
      <c r="AA165">
        <v>43900.424895833334</v>
      </c>
      <c r="AB165">
        <f>W165*2</f>
        <v>387600</v>
      </c>
    </row>
    <row r="166">
      <c r="A166">
        <v>110815</v>
      </c>
      <c r="B166" t="str">
        <v>렉스턴</v>
      </c>
      <c r="C166" t="str">
        <v>2020 G4 렉스턴 디젤 2.2 7인승 럭셔리 4TRONIC - AT</v>
      </c>
      <c r="D166">
        <v>43789</v>
      </c>
      <c r="E166">
        <v>35980000</v>
      </c>
      <c r="F166" t="str">
        <v>경유</v>
      </c>
      <c r="G166" t="str">
        <v>AT</v>
      </c>
      <c r="H166">
        <v>2157</v>
      </c>
      <c r="I166" t="str">
        <v>오픈안함</v>
      </c>
      <c r="J166" t="str">
        <v>Y</v>
      </c>
      <c r="K166" t="str">
        <v>쌍용</v>
      </c>
      <c r="L166" t="str">
        <v>2020 G4 렉스턴</v>
      </c>
      <c r="M166" t="str">
        <v>Y</v>
      </c>
      <c r="N166" t="str">
        <v>H2</v>
      </c>
      <c r="O166">
        <v>70</v>
      </c>
      <c r="Q166">
        <v>7</v>
      </c>
      <c r="R166" t="str">
        <v>B등급</v>
      </c>
      <c r="S166" t="str">
        <v>쌍용_평택</v>
      </c>
      <c r="T166" t="str">
        <v>255/60R18</v>
      </c>
      <c r="U166">
        <v>193800</v>
      </c>
      <c r="V166" t="str">
        <v>255/60R18</v>
      </c>
      <c r="W166">
        <v>193800</v>
      </c>
      <c r="X166" t="str">
        <v>anbh_안병홍</v>
      </c>
      <c r="Y166">
        <v>43789.35978009259</v>
      </c>
      <c r="Z166" t="str">
        <v>anbh_안병홍</v>
      </c>
      <c r="AA166">
        <v>43900.425046296295</v>
      </c>
      <c r="AB166">
        <f>W166*2</f>
        <v>387600</v>
      </c>
    </row>
    <row r="167">
      <c r="A167">
        <v>110811</v>
      </c>
      <c r="B167" t="str">
        <v>렉스턴</v>
      </c>
      <c r="C167" t="str">
        <v>2020 G4 렉스턴 디젤 2.2 7인승 마제스티 - AT</v>
      </c>
      <c r="D167">
        <v>43789</v>
      </c>
      <c r="E167">
        <v>35500000</v>
      </c>
      <c r="F167" t="str">
        <v>경유</v>
      </c>
      <c r="G167" t="str">
        <v>AT</v>
      </c>
      <c r="H167">
        <v>2157</v>
      </c>
      <c r="I167" t="str">
        <v>오픈안함</v>
      </c>
      <c r="J167" t="str">
        <v>Y</v>
      </c>
      <c r="K167" t="str">
        <v>쌍용</v>
      </c>
      <c r="L167" t="str">
        <v>2020 G4 렉스턴</v>
      </c>
      <c r="M167" t="str">
        <v>Y</v>
      </c>
      <c r="N167" t="str">
        <v>H2</v>
      </c>
      <c r="O167">
        <v>70</v>
      </c>
      <c r="Q167">
        <v>7</v>
      </c>
      <c r="R167" t="str">
        <v>B등급</v>
      </c>
      <c r="S167" t="str">
        <v>쌍용_평택</v>
      </c>
      <c r="T167" t="str">
        <v>255/60R18</v>
      </c>
      <c r="U167">
        <v>193800</v>
      </c>
      <c r="V167" t="str">
        <v>255/60R18</v>
      </c>
      <c r="W167">
        <v>193800</v>
      </c>
      <c r="X167" t="str">
        <v>anbh_안병홍</v>
      </c>
      <c r="Y167">
        <v>43789.35084490741</v>
      </c>
      <c r="Z167" t="str">
        <v>anbh_안병홍</v>
      </c>
      <c r="AA167">
        <v>43900.42622685185</v>
      </c>
      <c r="AB167">
        <f>W167*2</f>
        <v>387600</v>
      </c>
    </row>
    <row r="168">
      <c r="A168">
        <v>110817</v>
      </c>
      <c r="B168" t="str">
        <v>렉스턴</v>
      </c>
      <c r="C168" t="str">
        <v>2020 G4 렉스턴 디젤 2.2 7인승 마제스티 4TRONIC - AT</v>
      </c>
      <c r="D168">
        <v>43789</v>
      </c>
      <c r="E168">
        <v>37460000</v>
      </c>
      <c r="F168" t="str">
        <v>경유</v>
      </c>
      <c r="G168" t="str">
        <v>AT</v>
      </c>
      <c r="H168">
        <v>2157</v>
      </c>
      <c r="I168" t="str">
        <v>오픈안함</v>
      </c>
      <c r="J168" t="str">
        <v>Y</v>
      </c>
      <c r="K168" t="str">
        <v>쌍용</v>
      </c>
      <c r="L168" t="str">
        <v>2020 G4 렉스턴</v>
      </c>
      <c r="M168" t="str">
        <v>Y</v>
      </c>
      <c r="N168" t="str">
        <v>H2</v>
      </c>
      <c r="O168">
        <v>70</v>
      </c>
      <c r="Q168">
        <v>7</v>
      </c>
      <c r="R168" t="str">
        <v>B등급</v>
      </c>
      <c r="S168" t="str">
        <v>쌍용_평택</v>
      </c>
      <c r="T168" t="str">
        <v>255/60R18</v>
      </c>
      <c r="U168">
        <v>193800</v>
      </c>
      <c r="V168" t="str">
        <v>255/60R18</v>
      </c>
      <c r="W168">
        <v>193800</v>
      </c>
      <c r="X168" t="str">
        <v>anbh_안병홍</v>
      </c>
      <c r="Y168">
        <v>43789.36145833333</v>
      </c>
      <c r="Z168" t="str">
        <v>anbh_안병홍</v>
      </c>
      <c r="AA168">
        <v>43900.4265625</v>
      </c>
      <c r="AB168">
        <f>W168*2</f>
        <v>387600</v>
      </c>
    </row>
    <row r="169">
      <c r="A169">
        <v>110809</v>
      </c>
      <c r="B169" t="str">
        <v>렉스턴</v>
      </c>
      <c r="C169" t="str">
        <v>2020 G4 렉스턴 디젤 2.2 7인승 마제스티 스페셜 - AT</v>
      </c>
      <c r="D169">
        <v>43789</v>
      </c>
      <c r="E169">
        <v>38260000</v>
      </c>
      <c r="F169" t="str">
        <v>경유</v>
      </c>
      <c r="G169" t="str">
        <v>AT</v>
      </c>
      <c r="H169">
        <v>2157</v>
      </c>
      <c r="I169" t="str">
        <v>오픈안함</v>
      </c>
      <c r="J169" t="str">
        <v>Y</v>
      </c>
      <c r="K169" t="str">
        <v>쌍용</v>
      </c>
      <c r="L169" t="str">
        <v>2020 G4 렉스턴</v>
      </c>
      <c r="M169" t="str">
        <v>Y</v>
      </c>
      <c r="N169" t="str">
        <v>H2</v>
      </c>
      <c r="O169">
        <v>70</v>
      </c>
      <c r="Q169">
        <v>7</v>
      </c>
      <c r="R169" t="str">
        <v>B등급</v>
      </c>
      <c r="S169" t="str">
        <v>쌍용_평택</v>
      </c>
      <c r="T169" t="str">
        <v>255/50R20</v>
      </c>
      <c r="U169">
        <v>500000</v>
      </c>
      <c r="V169" t="str">
        <v>255/50R20</v>
      </c>
      <c r="W169">
        <v>500000</v>
      </c>
      <c r="X169" t="str">
        <v>anbh_안병홍</v>
      </c>
      <c r="Y169">
        <v>43789.348807870374</v>
      </c>
      <c r="Z169" t="str">
        <v>anbh_안병홍</v>
      </c>
      <c r="AA169">
        <v>43900.42741898148</v>
      </c>
      <c r="AB169">
        <f>W169*2</f>
        <v>1000000</v>
      </c>
    </row>
    <row r="170">
      <c r="A170">
        <v>110819</v>
      </c>
      <c r="B170" t="str">
        <v>렉스턴</v>
      </c>
      <c r="C170" t="str">
        <v>2020 G4 렉스턴 디젤 2.2 7인승 마제스티 스페셜 4TRONIC - AT</v>
      </c>
      <c r="D170">
        <v>43789</v>
      </c>
      <c r="E170">
        <v>40220000</v>
      </c>
      <c r="F170" t="str">
        <v>경유</v>
      </c>
      <c r="G170" t="str">
        <v>AT</v>
      </c>
      <c r="H170">
        <v>2157</v>
      </c>
      <c r="I170" t="str">
        <v>오픈안함</v>
      </c>
      <c r="J170" t="str">
        <v>Y</v>
      </c>
      <c r="K170" t="str">
        <v>쌍용</v>
      </c>
      <c r="L170" t="str">
        <v>2020 G4 렉스턴</v>
      </c>
      <c r="M170" t="str">
        <v>Y</v>
      </c>
      <c r="N170" t="str">
        <v>H2</v>
      </c>
      <c r="O170">
        <v>70</v>
      </c>
      <c r="Q170">
        <v>7</v>
      </c>
      <c r="R170" t="str">
        <v>B등급</v>
      </c>
      <c r="S170" t="str">
        <v>쌍용_평택</v>
      </c>
      <c r="T170" t="str">
        <v>255/50R20</v>
      </c>
      <c r="U170">
        <v>500000</v>
      </c>
      <c r="V170" t="str">
        <v>255/50R20</v>
      </c>
      <c r="W170">
        <v>500000</v>
      </c>
      <c r="X170" t="str">
        <v>anbh_안병홍</v>
      </c>
      <c r="Y170">
        <v>43789.36313657407</v>
      </c>
      <c r="Z170" t="str">
        <v>anbh_안병홍</v>
      </c>
      <c r="AA170">
        <v>43900.42775462963</v>
      </c>
      <c r="AB170">
        <f>W170*2</f>
        <v>1000000</v>
      </c>
    </row>
    <row r="171">
      <c r="A171">
        <v>110812</v>
      </c>
      <c r="B171" t="str">
        <v>렉스턴</v>
      </c>
      <c r="C171" t="str">
        <v>2020 G4 렉스턴 디젤 2.2 7인승 헤리티지 - AT</v>
      </c>
      <c r="D171">
        <v>43789</v>
      </c>
      <c r="E171">
        <v>41170000</v>
      </c>
      <c r="F171" t="str">
        <v>경유</v>
      </c>
      <c r="G171" t="str">
        <v>AT</v>
      </c>
      <c r="H171">
        <v>2157</v>
      </c>
      <c r="I171" t="str">
        <v>오픈안함</v>
      </c>
      <c r="J171" t="str">
        <v>Y</v>
      </c>
      <c r="K171" t="str">
        <v>쌍용</v>
      </c>
      <c r="L171" t="str">
        <v>2020 G4 렉스턴</v>
      </c>
      <c r="M171" t="str">
        <v>Y</v>
      </c>
      <c r="N171" t="str">
        <v>H3</v>
      </c>
      <c r="O171">
        <v>70</v>
      </c>
      <c r="Q171">
        <v>7</v>
      </c>
      <c r="R171" t="str">
        <v>B등급</v>
      </c>
      <c r="S171" t="str">
        <v>쌍용_평택</v>
      </c>
      <c r="T171" t="str">
        <v>255/50R20</v>
      </c>
      <c r="U171">
        <v>500000</v>
      </c>
      <c r="V171" t="str">
        <v>255/50R20</v>
      </c>
      <c r="W171">
        <v>500000</v>
      </c>
      <c r="X171" t="str">
        <v>anbh_안병홍</v>
      </c>
      <c r="Y171">
        <v>43789.351585648146</v>
      </c>
      <c r="Z171" t="str">
        <v>anbh_안병홍</v>
      </c>
      <c r="AA171">
        <v>43900.42835648148</v>
      </c>
      <c r="AB171">
        <f>W171*2</f>
        <v>1000000</v>
      </c>
    </row>
    <row r="172">
      <c r="A172">
        <v>110821</v>
      </c>
      <c r="B172" t="str">
        <v>렉스턴</v>
      </c>
      <c r="C172" t="str">
        <v>2020 G4 렉스턴 디젤 2.2 7인승 헤리티지 4TRONIC - AT</v>
      </c>
      <c r="D172">
        <v>43789</v>
      </c>
      <c r="E172">
        <v>43130000</v>
      </c>
      <c r="F172" t="str">
        <v>경유</v>
      </c>
      <c r="G172" t="str">
        <v>AT</v>
      </c>
      <c r="H172">
        <v>2157</v>
      </c>
      <c r="I172" t="str">
        <v>오픈안함</v>
      </c>
      <c r="J172" t="str">
        <v>Y</v>
      </c>
      <c r="K172" t="str">
        <v>쌍용</v>
      </c>
      <c r="L172" t="str">
        <v>2020 G4 렉스턴</v>
      </c>
      <c r="M172" t="str">
        <v>Y</v>
      </c>
      <c r="N172" t="str">
        <v>H3</v>
      </c>
      <c r="O172">
        <v>70</v>
      </c>
      <c r="Q172">
        <v>7</v>
      </c>
      <c r="R172" t="str">
        <v>B등급</v>
      </c>
      <c r="S172" t="str">
        <v>쌍용_평택</v>
      </c>
      <c r="T172" t="str">
        <v>255/50R20</v>
      </c>
      <c r="U172">
        <v>500000</v>
      </c>
      <c r="V172" t="str">
        <v>255/50R20</v>
      </c>
      <c r="W172">
        <v>500000</v>
      </c>
      <c r="X172" t="str">
        <v>anbh_안병홍</v>
      </c>
      <c r="Y172">
        <v>43789.364375</v>
      </c>
      <c r="Z172" t="str">
        <v>anbh_안병홍</v>
      </c>
      <c r="AA172">
        <v>43900.42884259259</v>
      </c>
      <c r="AB172">
        <f>W172*2</f>
        <v>1000000</v>
      </c>
    </row>
    <row r="173">
      <c r="A173">
        <v>110813</v>
      </c>
      <c r="B173" t="str">
        <v>렉스턴</v>
      </c>
      <c r="C173" t="str">
        <v>2020 G4 렉스턴 디젤 2.2 7인승 헤리티지 스페셜 - AT</v>
      </c>
      <c r="D173">
        <v>43789</v>
      </c>
      <c r="E173">
        <v>43960000</v>
      </c>
      <c r="F173" t="str">
        <v>경유</v>
      </c>
      <c r="G173" t="str">
        <v>AT</v>
      </c>
      <c r="H173">
        <v>2157</v>
      </c>
      <c r="I173" t="str">
        <v>오픈안함</v>
      </c>
      <c r="J173" t="str">
        <v>Y</v>
      </c>
      <c r="K173" t="str">
        <v>쌍용</v>
      </c>
      <c r="L173" t="str">
        <v>2020 G4 렉스턴</v>
      </c>
      <c r="M173" t="str">
        <v>Y</v>
      </c>
      <c r="N173" t="str">
        <v>H3</v>
      </c>
      <c r="O173">
        <v>70</v>
      </c>
      <c r="Q173">
        <v>7</v>
      </c>
      <c r="R173" t="str">
        <v>B등급</v>
      </c>
      <c r="S173" t="str">
        <v>쌍용_평택</v>
      </c>
      <c r="T173" t="str">
        <v>255/50R20</v>
      </c>
      <c r="U173">
        <v>500000</v>
      </c>
      <c r="V173" t="str">
        <v>255/50R20</v>
      </c>
      <c r="W173">
        <v>500000</v>
      </c>
      <c r="X173" t="str">
        <v>anbh_안병홍</v>
      </c>
      <c r="Y173">
        <v>43789.35215277778</v>
      </c>
      <c r="Z173" t="str">
        <v>anbh_안병홍</v>
      </c>
      <c r="AA173">
        <v>43900.43003472222</v>
      </c>
      <c r="AB173">
        <f>W173*2</f>
        <v>1000000</v>
      </c>
    </row>
    <row r="174">
      <c r="A174">
        <v>110823</v>
      </c>
      <c r="B174" t="str">
        <v>렉스턴</v>
      </c>
      <c r="C174" t="str">
        <v>2020 G4 렉스턴 디젤 2.2 7인승 헤리티지 스페셜 4TRONIC - AT</v>
      </c>
      <c r="D174">
        <v>43789</v>
      </c>
      <c r="E174">
        <v>45920000</v>
      </c>
      <c r="F174" t="str">
        <v>경유</v>
      </c>
      <c r="G174" t="str">
        <v>AT</v>
      </c>
      <c r="H174">
        <v>2157</v>
      </c>
      <c r="I174" t="str">
        <v>오픈안함</v>
      </c>
      <c r="J174" t="str">
        <v>Y</v>
      </c>
      <c r="K174" t="str">
        <v>쌍용</v>
      </c>
      <c r="L174" t="str">
        <v>2020 G4 렉스턴</v>
      </c>
      <c r="M174" t="str">
        <v>Y</v>
      </c>
      <c r="N174" t="str">
        <v>H3</v>
      </c>
      <c r="O174">
        <v>70</v>
      </c>
      <c r="Q174">
        <v>7</v>
      </c>
      <c r="R174" t="str">
        <v>B등급</v>
      </c>
      <c r="S174" t="str">
        <v>쌍용_평택</v>
      </c>
      <c r="T174" t="str">
        <v>255/50R20</v>
      </c>
      <c r="U174">
        <v>500000</v>
      </c>
      <c r="V174" t="str">
        <v>255/50R20</v>
      </c>
      <c r="W174">
        <v>500000</v>
      </c>
      <c r="X174" t="str">
        <v>anbh_안병홍</v>
      </c>
      <c r="Y174">
        <v>43789.36570601852</v>
      </c>
      <c r="Z174" t="str">
        <v>anbh_안병홍</v>
      </c>
      <c r="AA174">
        <v>43900.429293981484</v>
      </c>
      <c r="AB174">
        <f>W174*2</f>
        <v>1000000</v>
      </c>
    </row>
    <row r="175">
      <c r="A175">
        <v>110506</v>
      </c>
      <c r="B175" t="str">
        <v>르노 마스타</v>
      </c>
      <c r="C175" t="str">
        <v>르노 마스타 밴 L (Large) - MT</v>
      </c>
      <c r="D175">
        <v>43699</v>
      </c>
      <c r="E175">
        <v>31000000</v>
      </c>
      <c r="F175" t="str">
        <v>경유</v>
      </c>
      <c r="G175" t="str">
        <v>MT</v>
      </c>
      <c r="H175">
        <v>2299</v>
      </c>
      <c r="I175" t="str">
        <v>오픈함</v>
      </c>
      <c r="J175" t="str">
        <v>Y</v>
      </c>
      <c r="K175" t="str">
        <v>르노삼성</v>
      </c>
      <c r="L175" t="str">
        <v>르노 마스타</v>
      </c>
      <c r="M175" t="str">
        <v>Y</v>
      </c>
      <c r="N175" t="str">
        <v>H7</v>
      </c>
      <c r="O175">
        <v>1</v>
      </c>
      <c r="Q175">
        <v>3</v>
      </c>
      <c r="R175" t="str">
        <v>D등급</v>
      </c>
      <c r="S175" t="str">
        <v>삼성_부산</v>
      </c>
      <c r="T175" t="str">
        <v>225/65R16</v>
      </c>
      <c r="U175">
        <v>152000</v>
      </c>
      <c r="V175" t="str">
        <v>225/65R16</v>
      </c>
      <c r="W175">
        <v>152000</v>
      </c>
      <c r="X175" t="str">
        <v>anbh_안병홍</v>
      </c>
      <c r="Y175">
        <v>43699.00021990741</v>
      </c>
      <c r="Z175" t="str">
        <v>anbh_안병홍</v>
      </c>
      <c r="AA175">
        <v>43699.442824074074</v>
      </c>
      <c r="AB175">
        <f>W175*2</f>
        <v>304000</v>
      </c>
    </row>
    <row r="176">
      <c r="A176">
        <v>110505</v>
      </c>
      <c r="B176" t="str">
        <v>르노 마스타</v>
      </c>
      <c r="C176" t="str">
        <v>르노 마스타 밴 S (Standard) - MT</v>
      </c>
      <c r="D176">
        <v>43698</v>
      </c>
      <c r="E176">
        <v>29000000</v>
      </c>
      <c r="F176" t="str">
        <v>경유</v>
      </c>
      <c r="G176" t="str">
        <v>MT</v>
      </c>
      <c r="H176">
        <v>2299</v>
      </c>
      <c r="I176" t="str">
        <v>오픈함</v>
      </c>
      <c r="J176" t="str">
        <v>Y</v>
      </c>
      <c r="K176" t="str">
        <v>르노삼성</v>
      </c>
      <c r="L176" t="str">
        <v>르노 마스타</v>
      </c>
      <c r="M176" t="str">
        <v>Y</v>
      </c>
      <c r="N176" t="str">
        <v>H7</v>
      </c>
      <c r="O176">
        <v>1</v>
      </c>
      <c r="Q176">
        <v>3</v>
      </c>
      <c r="R176" t="str">
        <v>D등급</v>
      </c>
      <c r="S176" t="str">
        <v>삼성_부산</v>
      </c>
      <c r="T176" t="str">
        <v>225/65R16</v>
      </c>
      <c r="U176">
        <v>152000</v>
      </c>
      <c r="V176" t="str">
        <v>225/65R16</v>
      </c>
      <c r="W176">
        <v>152000</v>
      </c>
      <c r="X176" t="str">
        <v>anbh_안병홍</v>
      </c>
      <c r="Y176">
        <v>43698.99729166667</v>
      </c>
      <c r="Z176" t="str">
        <v>anbh_안병홍</v>
      </c>
      <c r="AA176">
        <v>43699.44267361111</v>
      </c>
      <c r="AB176">
        <f>W176*2</f>
        <v>304000</v>
      </c>
    </row>
    <row r="177">
      <c r="A177">
        <v>110500</v>
      </c>
      <c r="B177" t="str">
        <v>르노 마스타</v>
      </c>
      <c r="C177" t="str">
        <v>르노 마스타 버스 13인승 - MT</v>
      </c>
      <c r="D177">
        <v>43698</v>
      </c>
      <c r="E177">
        <v>36300000</v>
      </c>
      <c r="F177" t="str">
        <v>경유</v>
      </c>
      <c r="G177" t="str">
        <v>MT</v>
      </c>
      <c r="H177">
        <v>2299</v>
      </c>
      <c r="I177" t="str">
        <v>오픈함</v>
      </c>
      <c r="J177" t="str">
        <v>Y</v>
      </c>
      <c r="K177" t="str">
        <v>르노삼성</v>
      </c>
      <c r="L177" t="str">
        <v>르노 마스타</v>
      </c>
      <c r="M177" t="str">
        <v>Y</v>
      </c>
      <c r="N177" t="str">
        <v>H7</v>
      </c>
      <c r="O177">
        <v>1</v>
      </c>
      <c r="Q177">
        <v>13</v>
      </c>
      <c r="R177" t="str">
        <v>D등급</v>
      </c>
      <c r="S177" t="str">
        <v>삼성_부산</v>
      </c>
      <c r="T177" t="str">
        <v>225/65R16</v>
      </c>
      <c r="U177">
        <v>152000</v>
      </c>
      <c r="V177" t="str">
        <v>225/65R16</v>
      </c>
      <c r="W177">
        <v>152000</v>
      </c>
      <c r="X177" t="str">
        <v>anbh_안병홍</v>
      </c>
      <c r="Y177">
        <v>43698.92207175926</v>
      </c>
      <c r="Z177" t="str">
        <v>anbh_안병홍</v>
      </c>
      <c r="AA177">
        <v>43699.44204861111</v>
      </c>
      <c r="AB177">
        <f>W177*2</f>
        <v>304000</v>
      </c>
    </row>
    <row r="178">
      <c r="A178">
        <v>110501</v>
      </c>
      <c r="B178" t="str">
        <v>르노 마스타</v>
      </c>
      <c r="C178" t="str">
        <v>르노 마스타 버스 15인승 - MT</v>
      </c>
      <c r="D178">
        <v>43698</v>
      </c>
      <c r="E178">
        <v>46000000</v>
      </c>
      <c r="F178" t="str">
        <v>경유</v>
      </c>
      <c r="G178" t="str">
        <v>MT</v>
      </c>
      <c r="H178">
        <v>2299</v>
      </c>
      <c r="I178" t="str">
        <v>오픈함</v>
      </c>
      <c r="J178" t="str">
        <v>Y</v>
      </c>
      <c r="K178" t="str">
        <v>르노삼성</v>
      </c>
      <c r="L178" t="str">
        <v>르노 마스타</v>
      </c>
      <c r="M178" t="str">
        <v>Y</v>
      </c>
      <c r="N178" t="str">
        <v>H7</v>
      </c>
      <c r="O178">
        <v>1</v>
      </c>
      <c r="Q178">
        <v>15</v>
      </c>
      <c r="R178" t="str">
        <v>D등급</v>
      </c>
      <c r="S178" t="str">
        <v>삼성_부산</v>
      </c>
      <c r="T178" t="str">
        <v>225/65R16</v>
      </c>
      <c r="U178">
        <v>152000</v>
      </c>
      <c r="V178" t="str">
        <v>225/65R16</v>
      </c>
      <c r="W178">
        <v>152000</v>
      </c>
      <c r="X178" t="str">
        <v>anbh_안병홍</v>
      </c>
      <c r="Y178">
        <v>43698.972453703704</v>
      </c>
      <c r="Z178" t="str">
        <v>anbh_안병홍</v>
      </c>
      <c r="AA178">
        <v>43699.442141203705</v>
      </c>
      <c r="AB178">
        <f>W178*2</f>
        <v>304000</v>
      </c>
    </row>
    <row r="179">
      <c r="A179">
        <v>110154</v>
      </c>
      <c r="B179" t="str">
        <v>말리부</v>
      </c>
      <c r="C179" t="str">
        <v>더 뉴 말리부 1.6 디젤 LT - AT</v>
      </c>
      <c r="D179">
        <v>43529</v>
      </c>
      <c r="E179">
        <v>30100000</v>
      </c>
      <c r="F179" t="str">
        <v>경유</v>
      </c>
      <c r="G179" t="str">
        <v>AT</v>
      </c>
      <c r="H179">
        <v>1598</v>
      </c>
      <c r="I179" t="str">
        <v>오픈함</v>
      </c>
      <c r="J179" t="str">
        <v>Y</v>
      </c>
      <c r="K179" t="str">
        <v>한국지엠</v>
      </c>
      <c r="L179" t="str">
        <v>더 뉴 말리부</v>
      </c>
      <c r="M179" t="str">
        <v>Y</v>
      </c>
      <c r="N179" t="str">
        <v>E2</v>
      </c>
      <c r="O179">
        <v>55</v>
      </c>
      <c r="Q179">
        <v>5</v>
      </c>
      <c r="R179" t="str">
        <v>B등급</v>
      </c>
      <c r="S179" t="str">
        <v>지엠_송도</v>
      </c>
      <c r="T179" t="str">
        <v>225/55R17</v>
      </c>
      <c r="U179">
        <v>123300</v>
      </c>
      <c r="V179" t="str">
        <v>225/55R17</v>
      </c>
      <c r="W179">
        <v>123300</v>
      </c>
      <c r="X179" t="str">
        <v>inni8888_김인규</v>
      </c>
      <c r="Y179">
        <v>43529.47337962963</v>
      </c>
      <c r="Z179" t="str">
        <v>anbh_안병홍</v>
      </c>
      <c r="AA179">
        <v>43842.059212962966</v>
      </c>
      <c r="AB179">
        <f>W179*2</f>
        <v>246600</v>
      </c>
    </row>
    <row r="180">
      <c r="A180">
        <v>110155</v>
      </c>
      <c r="B180" t="str">
        <v>말리부</v>
      </c>
      <c r="C180" t="str">
        <v>더 뉴 말리부 1.6 디젤 LT 프리미엄 - AT</v>
      </c>
      <c r="D180">
        <v>43529</v>
      </c>
      <c r="E180">
        <v>32530000</v>
      </c>
      <c r="F180" t="str">
        <v>경유</v>
      </c>
      <c r="G180" t="str">
        <v>AT</v>
      </c>
      <c r="H180">
        <v>1598</v>
      </c>
      <c r="I180" t="str">
        <v>오픈함</v>
      </c>
      <c r="J180" t="str">
        <v>Y</v>
      </c>
      <c r="K180" t="str">
        <v>한국지엠</v>
      </c>
      <c r="L180" t="str">
        <v>더 뉴 말리부</v>
      </c>
      <c r="M180" t="str">
        <v>Y</v>
      </c>
      <c r="N180" t="str">
        <v>E2</v>
      </c>
      <c r="O180">
        <v>55</v>
      </c>
      <c r="Q180">
        <v>5</v>
      </c>
      <c r="R180" t="str">
        <v>B등급</v>
      </c>
      <c r="S180" t="str">
        <v>지엠_송도</v>
      </c>
      <c r="T180" t="str">
        <v>225/55R17</v>
      </c>
      <c r="U180">
        <v>123300</v>
      </c>
      <c r="V180" t="str">
        <v>225/55R17</v>
      </c>
      <c r="W180">
        <v>123300</v>
      </c>
      <c r="X180" t="str">
        <v>inni8888_김인규</v>
      </c>
      <c r="Y180">
        <v>43529.47974537037</v>
      </c>
      <c r="Z180" t="str">
        <v>anbh_안병홍</v>
      </c>
      <c r="AA180">
        <v>43842.059479166666</v>
      </c>
      <c r="AB180">
        <f>W180*2</f>
        <v>246600</v>
      </c>
    </row>
    <row r="181">
      <c r="A181">
        <v>110355</v>
      </c>
      <c r="B181" t="str">
        <v>말리부</v>
      </c>
      <c r="C181" t="str">
        <v>더 뉴 말리부 2.0 TURBO LT 스페셜 - AT</v>
      </c>
      <c r="D181">
        <v>43662</v>
      </c>
      <c r="E181">
        <v>30770000</v>
      </c>
      <c r="F181" t="str">
        <v>가솔린</v>
      </c>
      <c r="G181" t="str">
        <v>AT</v>
      </c>
      <c r="H181">
        <v>1998</v>
      </c>
      <c r="I181" t="str">
        <v>오픈함</v>
      </c>
      <c r="J181" t="str">
        <v>Y</v>
      </c>
      <c r="K181" t="str">
        <v>한국지엠</v>
      </c>
      <c r="L181" t="str">
        <v>더 뉴 말리부</v>
      </c>
      <c r="M181" t="str">
        <v>Y</v>
      </c>
      <c r="N181" t="str">
        <v>E2</v>
      </c>
      <c r="O181">
        <v>62</v>
      </c>
      <c r="Q181">
        <v>5</v>
      </c>
      <c r="R181" t="str">
        <v>B등급</v>
      </c>
      <c r="S181" t="str">
        <v>지엠_송도</v>
      </c>
      <c r="T181" t="str">
        <v>245/40R19</v>
      </c>
      <c r="U181">
        <v>197900</v>
      </c>
      <c r="V181" t="str">
        <v>245/40R19</v>
      </c>
      <c r="W181">
        <v>197900</v>
      </c>
      <c r="X181" t="str">
        <v>anbh_안병홍</v>
      </c>
      <c r="Y181">
        <v>43662.966469907406</v>
      </c>
      <c r="Z181" t="str">
        <v>anbh_안병홍</v>
      </c>
      <c r="AA181">
        <v>43842.03912037037</v>
      </c>
      <c r="AB181">
        <f>W181*2</f>
        <v>395800</v>
      </c>
    </row>
    <row r="182">
      <c r="A182">
        <v>110354</v>
      </c>
      <c r="B182" t="str">
        <v>말리부</v>
      </c>
      <c r="C182" t="str">
        <v>더 뉴 말리부 2.0 TURBO Premier 스페셜 - AT</v>
      </c>
      <c r="D182">
        <v>43662</v>
      </c>
      <c r="E182">
        <v>33080000</v>
      </c>
      <c r="F182" t="str">
        <v>가솔린</v>
      </c>
      <c r="G182" t="str">
        <v>AT</v>
      </c>
      <c r="H182">
        <v>1998</v>
      </c>
      <c r="I182" t="str">
        <v>오픈함</v>
      </c>
      <c r="J182" t="str">
        <v>Y</v>
      </c>
      <c r="K182" t="str">
        <v>한국지엠</v>
      </c>
      <c r="L182" t="str">
        <v>더 뉴 말리부</v>
      </c>
      <c r="M182" t="str">
        <v>Y</v>
      </c>
      <c r="N182" t="str">
        <v>E2</v>
      </c>
      <c r="O182">
        <v>62</v>
      </c>
      <c r="Q182">
        <v>5</v>
      </c>
      <c r="R182" t="str">
        <v>B등급</v>
      </c>
      <c r="S182" t="str">
        <v>지엠_송도</v>
      </c>
      <c r="T182" t="str">
        <v>245/40R19</v>
      </c>
      <c r="U182">
        <v>197900</v>
      </c>
      <c r="V182" t="str">
        <v>245/40R19</v>
      </c>
      <c r="W182">
        <v>197900</v>
      </c>
      <c r="X182" t="str">
        <v>anbh_안병홍</v>
      </c>
      <c r="Y182">
        <v>43662.764652777776</v>
      </c>
      <c r="Z182" t="str">
        <v>anbh_안병홍</v>
      </c>
      <c r="AA182">
        <v>43842.03939814815</v>
      </c>
      <c r="AB182">
        <f>W182*2</f>
        <v>395800</v>
      </c>
    </row>
    <row r="183">
      <c r="A183">
        <v>110356</v>
      </c>
      <c r="B183" t="str">
        <v>말리부</v>
      </c>
      <c r="C183" t="str">
        <v>더 뉴 말리부 2.0 TURBO 스페셜 에디션 퍼펙트 블랙 - AT</v>
      </c>
      <c r="D183">
        <v>43662</v>
      </c>
      <c r="E183">
        <v>33380000</v>
      </c>
      <c r="F183" t="str">
        <v>가솔린</v>
      </c>
      <c r="G183" t="str">
        <v>AT</v>
      </c>
      <c r="H183">
        <v>1998</v>
      </c>
      <c r="I183" t="str">
        <v>오픈함</v>
      </c>
      <c r="J183" t="str">
        <v>Y</v>
      </c>
      <c r="K183" t="str">
        <v>한국지엠</v>
      </c>
      <c r="L183" t="str">
        <v>더 뉴 말리부</v>
      </c>
      <c r="M183" t="str">
        <v>Y</v>
      </c>
      <c r="N183" t="str">
        <v>E2</v>
      </c>
      <c r="O183">
        <v>62</v>
      </c>
      <c r="Q183">
        <v>5</v>
      </c>
      <c r="R183" t="str">
        <v>B등급</v>
      </c>
      <c r="S183" t="str">
        <v>지엠_송도</v>
      </c>
      <c r="T183" t="str">
        <v>245/40R19</v>
      </c>
      <c r="U183">
        <v>197900</v>
      </c>
      <c r="V183" t="str">
        <v>245/40R19</v>
      </c>
      <c r="W183">
        <v>197900</v>
      </c>
      <c r="X183" t="str">
        <v>anbh_안병홍</v>
      </c>
      <c r="Y183">
        <v>43662.97306712963</v>
      </c>
      <c r="Z183" t="str">
        <v>anbh_안병홍</v>
      </c>
      <c r="AA183">
        <v>43842.039606481485</v>
      </c>
      <c r="AB183">
        <f>W183*2</f>
        <v>395800</v>
      </c>
    </row>
    <row r="184">
      <c r="A184">
        <v>110357</v>
      </c>
      <c r="B184" t="str">
        <v>말리부</v>
      </c>
      <c r="C184" t="str">
        <v>더 뉴 말리부 E-TURBO LS - AT</v>
      </c>
      <c r="D184">
        <v>43662</v>
      </c>
      <c r="E184">
        <v>24080000</v>
      </c>
      <c r="F184" t="str">
        <v>가솔린</v>
      </c>
      <c r="G184" t="str">
        <v>AT</v>
      </c>
      <c r="H184">
        <v>1341</v>
      </c>
      <c r="I184" t="str">
        <v>오픈함</v>
      </c>
      <c r="J184" t="str">
        <v>Y</v>
      </c>
      <c r="K184" t="str">
        <v>한국지엠</v>
      </c>
      <c r="L184" t="str">
        <v>더 뉴 말리부</v>
      </c>
      <c r="M184" t="str">
        <v>Y</v>
      </c>
      <c r="N184" t="str">
        <v>E2</v>
      </c>
      <c r="O184">
        <v>62</v>
      </c>
      <c r="Q184">
        <v>5</v>
      </c>
      <c r="R184" t="str">
        <v>B등급</v>
      </c>
      <c r="S184" t="str">
        <v>지엠_송도</v>
      </c>
      <c r="T184" t="str">
        <v>205/65R16</v>
      </c>
      <c r="U184">
        <v>114500</v>
      </c>
      <c r="V184" t="str">
        <v>205/65R16</v>
      </c>
      <c r="W184">
        <v>114500</v>
      </c>
      <c r="X184" t="str">
        <v>anbh_안병홍</v>
      </c>
      <c r="Y184">
        <v>43662.980671296296</v>
      </c>
      <c r="Z184" t="str">
        <v>anbh_안병홍</v>
      </c>
      <c r="AA184">
        <v>43841.8509837963</v>
      </c>
      <c r="AB184">
        <f>W184*2</f>
        <v>229000</v>
      </c>
    </row>
    <row r="185">
      <c r="A185">
        <v>110119</v>
      </c>
      <c r="B185" t="str">
        <v>말리부</v>
      </c>
      <c r="C185" t="str">
        <v>더 뉴 말리부 E-TURBO LS 디럭스 - AT</v>
      </c>
      <c r="D185">
        <v>43511</v>
      </c>
      <c r="E185">
        <v>25260000</v>
      </c>
      <c r="F185" t="str">
        <v>가솔린</v>
      </c>
      <c r="G185" t="str">
        <v>AT</v>
      </c>
      <c r="H185">
        <v>1341</v>
      </c>
      <c r="I185" t="str">
        <v>오픈함</v>
      </c>
      <c r="J185" t="str">
        <v>Y</v>
      </c>
      <c r="K185" t="str">
        <v>한국지엠</v>
      </c>
      <c r="L185" t="str">
        <v>더 뉴 말리부</v>
      </c>
      <c r="M185" t="str">
        <v>Y</v>
      </c>
      <c r="N185" t="str">
        <v>E2</v>
      </c>
      <c r="O185">
        <v>62</v>
      </c>
      <c r="Q185">
        <v>5</v>
      </c>
      <c r="R185" t="str">
        <v>B등급</v>
      </c>
      <c r="S185" t="str">
        <v>지엠_송도</v>
      </c>
      <c r="T185" t="str">
        <v>225/55R17</v>
      </c>
      <c r="U185">
        <v>123300</v>
      </c>
      <c r="V185" t="str">
        <v>225/55R17</v>
      </c>
      <c r="W185">
        <v>123300</v>
      </c>
      <c r="X185" t="str">
        <v>inni8888_김인규</v>
      </c>
      <c r="Y185">
        <v>43511.62596064815</v>
      </c>
      <c r="Z185" t="str">
        <v>anbh_안병홍</v>
      </c>
      <c r="AA185">
        <v>43841.85770833334</v>
      </c>
      <c r="AB185">
        <f>W185*2</f>
        <v>246600</v>
      </c>
    </row>
    <row r="186">
      <c r="A186">
        <v>110120</v>
      </c>
      <c r="B186" t="str">
        <v>말리부</v>
      </c>
      <c r="C186" t="str">
        <v>더 뉴 말리부 E-TURBO LT - AT</v>
      </c>
      <c r="D186">
        <v>43511</v>
      </c>
      <c r="E186">
        <v>26340000</v>
      </c>
      <c r="F186" t="str">
        <v>가솔린</v>
      </c>
      <c r="G186" t="str">
        <v>AT</v>
      </c>
      <c r="H186">
        <v>1341</v>
      </c>
      <c r="I186" t="str">
        <v>오픈함</v>
      </c>
      <c r="J186" t="str">
        <v>Y</v>
      </c>
      <c r="K186" t="str">
        <v>한국지엠</v>
      </c>
      <c r="L186" t="str">
        <v>더 뉴 말리부</v>
      </c>
      <c r="M186" t="str">
        <v>Y</v>
      </c>
      <c r="N186" t="str">
        <v>E2</v>
      </c>
      <c r="O186">
        <v>62</v>
      </c>
      <c r="Q186">
        <v>5</v>
      </c>
      <c r="R186" t="str">
        <v>B등급</v>
      </c>
      <c r="S186" t="str">
        <v>지엠_송도</v>
      </c>
      <c r="T186" t="str">
        <v>225/55R17</v>
      </c>
      <c r="U186">
        <v>123300</v>
      </c>
      <c r="V186" t="str">
        <v>225/55R17</v>
      </c>
      <c r="W186">
        <v>123300</v>
      </c>
      <c r="X186" t="str">
        <v>inni8888_김인규</v>
      </c>
      <c r="Y186">
        <v>43511.63085648148</v>
      </c>
      <c r="Z186" t="str">
        <v>anbh_안병홍</v>
      </c>
      <c r="AA186">
        <v>43841.858252314814</v>
      </c>
      <c r="AB186">
        <f>W186*2</f>
        <v>246600</v>
      </c>
    </row>
    <row r="187">
      <c r="A187">
        <v>110122</v>
      </c>
      <c r="B187" t="str">
        <v>말리부</v>
      </c>
      <c r="C187" t="str">
        <v>더 뉴 말리부 E-TURBO LT 디럭스 - AT</v>
      </c>
      <c r="D187">
        <v>43514</v>
      </c>
      <c r="E187">
        <v>27920000</v>
      </c>
      <c r="F187" t="str">
        <v>가솔린</v>
      </c>
      <c r="G187" t="str">
        <v>AT</v>
      </c>
      <c r="H187">
        <v>1341</v>
      </c>
      <c r="I187" t="str">
        <v>오픈함</v>
      </c>
      <c r="J187" t="str">
        <v>Y</v>
      </c>
      <c r="K187" t="str">
        <v>한국지엠</v>
      </c>
      <c r="L187" t="str">
        <v>더 뉴 말리부</v>
      </c>
      <c r="M187" t="str">
        <v>Y</v>
      </c>
      <c r="N187" t="str">
        <v>E2</v>
      </c>
      <c r="O187">
        <v>62</v>
      </c>
      <c r="Q187">
        <v>5</v>
      </c>
      <c r="R187" t="str">
        <v>B등급</v>
      </c>
      <c r="S187" t="str">
        <v>지엠_송도</v>
      </c>
      <c r="T187" t="str">
        <v>225/55R17</v>
      </c>
      <c r="U187">
        <v>123300</v>
      </c>
      <c r="V187" t="str">
        <v>225/55R17</v>
      </c>
      <c r="W187">
        <v>123300</v>
      </c>
      <c r="X187" t="str">
        <v>inni8888_김인규</v>
      </c>
      <c r="Y187">
        <v>43514.462175925924</v>
      </c>
      <c r="Z187" t="str">
        <v>anbh_안병홍</v>
      </c>
      <c r="AA187">
        <v>43841.95427083333</v>
      </c>
      <c r="AB187">
        <f>W187*2</f>
        <v>246600</v>
      </c>
    </row>
    <row r="188">
      <c r="A188">
        <v>110123</v>
      </c>
      <c r="B188" t="str">
        <v>말리부</v>
      </c>
      <c r="C188" t="str">
        <v>더 뉴 말리부 E-TURBO Premier - AT</v>
      </c>
      <c r="D188">
        <v>43514</v>
      </c>
      <c r="E188">
        <v>28990000</v>
      </c>
      <c r="F188" t="str">
        <v>가솔린</v>
      </c>
      <c r="G188" t="str">
        <v>AT</v>
      </c>
      <c r="H188">
        <v>1341</v>
      </c>
      <c r="I188" t="str">
        <v>오픈함</v>
      </c>
      <c r="J188" t="str">
        <v>Y</v>
      </c>
      <c r="K188" t="str">
        <v>한국지엠</v>
      </c>
      <c r="L188" t="str">
        <v>더 뉴 말리부</v>
      </c>
      <c r="M188" t="str">
        <v>Y</v>
      </c>
      <c r="N188" t="str">
        <v>E2</v>
      </c>
      <c r="O188">
        <v>62</v>
      </c>
      <c r="Q188">
        <v>5</v>
      </c>
      <c r="R188" t="str">
        <v>B등급</v>
      </c>
      <c r="S188" t="str">
        <v>지엠_송도</v>
      </c>
      <c r="T188" t="str">
        <v>225/55R17</v>
      </c>
      <c r="U188">
        <v>123300</v>
      </c>
      <c r="V188" t="str">
        <v>225/55R17</v>
      </c>
      <c r="W188">
        <v>123300</v>
      </c>
      <c r="X188" t="str">
        <v>inni8888_김인규</v>
      </c>
      <c r="Y188">
        <v>43514.483611111114</v>
      </c>
      <c r="Z188" t="str">
        <v>anbh_안병홍</v>
      </c>
      <c r="AA188">
        <v>43841.95752314815</v>
      </c>
      <c r="AB188">
        <f>W188*2</f>
        <v>246600</v>
      </c>
    </row>
    <row r="189">
      <c r="A189">
        <v>111006</v>
      </c>
      <c r="B189" t="str">
        <v>말리부</v>
      </c>
      <c r="C189" t="str">
        <v>더 뉴 말리부 E-TURBO Premier 프라임 세이프티 - AT</v>
      </c>
      <c r="D189">
        <v>43831</v>
      </c>
      <c r="E189">
        <v>31840000</v>
      </c>
      <c r="F189" t="str">
        <v>가솔린</v>
      </c>
      <c r="G189" t="str">
        <v>AT</v>
      </c>
      <c r="H189">
        <v>1341</v>
      </c>
      <c r="I189" t="str">
        <v>오픈함</v>
      </c>
      <c r="J189" t="str">
        <v>Y</v>
      </c>
      <c r="K189" t="str">
        <v>한국지엠</v>
      </c>
      <c r="L189" t="str">
        <v>더 뉴 말리부</v>
      </c>
      <c r="M189" t="str">
        <v>Y</v>
      </c>
      <c r="N189" t="str">
        <v>E2</v>
      </c>
      <c r="O189">
        <v>62</v>
      </c>
      <c r="Q189">
        <v>5</v>
      </c>
      <c r="R189" t="str">
        <v>B등급</v>
      </c>
      <c r="S189" t="str">
        <v>지엠_송도</v>
      </c>
      <c r="T189" t="str">
        <v>225/55R17</v>
      </c>
      <c r="U189">
        <v>123300</v>
      </c>
      <c r="V189" t="str">
        <v>225/55R17</v>
      </c>
      <c r="W189">
        <v>123300</v>
      </c>
      <c r="X189" t="str">
        <v>anbh_안병홍</v>
      </c>
      <c r="Y189">
        <v>43841.959085648145</v>
      </c>
      <c r="Z189" t="str">
        <v>anbh_안병홍</v>
      </c>
      <c r="AA189">
        <v>43841.95966435185</v>
      </c>
      <c r="AB189">
        <f>W189*2</f>
        <v>246600</v>
      </c>
    </row>
    <row r="190">
      <c r="A190">
        <v>110359</v>
      </c>
      <c r="B190" t="str">
        <v>말리부</v>
      </c>
      <c r="C190" t="str">
        <v>더 뉴 말리부 E-TURBO 스페셜 에디션 퍼펙트 블랙 Premier - AT</v>
      </c>
      <c r="D190">
        <v>43663</v>
      </c>
      <c r="E190">
        <v>29850000</v>
      </c>
      <c r="F190" t="str">
        <v>가솔린</v>
      </c>
      <c r="G190" t="str">
        <v>AT</v>
      </c>
      <c r="H190">
        <v>1341</v>
      </c>
      <c r="I190" t="str">
        <v>오픈함</v>
      </c>
      <c r="J190" t="str">
        <v>Y</v>
      </c>
      <c r="K190" t="str">
        <v>한국지엠</v>
      </c>
      <c r="L190" t="str">
        <v>더 뉴 말리부</v>
      </c>
      <c r="M190" t="str">
        <v>Y</v>
      </c>
      <c r="N190" t="str">
        <v>E2</v>
      </c>
      <c r="O190">
        <v>62</v>
      </c>
      <c r="Q190">
        <v>5</v>
      </c>
      <c r="R190" t="str">
        <v>B등급</v>
      </c>
      <c r="S190" t="str">
        <v>지엠_송도</v>
      </c>
      <c r="T190" t="str">
        <v>225/55R17</v>
      </c>
      <c r="U190">
        <v>123300</v>
      </c>
      <c r="V190" t="str">
        <v>225/55R17</v>
      </c>
      <c r="W190">
        <v>123300</v>
      </c>
      <c r="X190" t="str">
        <v>anbh_안병홍</v>
      </c>
      <c r="Y190">
        <v>43663.00133101852</v>
      </c>
      <c r="Z190" t="str">
        <v>anbh_안병홍</v>
      </c>
      <c r="AA190">
        <v>43841.962743055556</v>
      </c>
      <c r="AB190">
        <f>W190*2</f>
        <v>246600</v>
      </c>
    </row>
    <row r="191">
      <c r="A191">
        <v>110360</v>
      </c>
      <c r="B191" t="str">
        <v>말리부</v>
      </c>
      <c r="C191" t="str">
        <v>더 뉴 말리부 E-TURBO 스페셜 에디션 퍼펙트 블랙 Premier 프라임 세이프티 - AT</v>
      </c>
      <c r="D191">
        <v>43663</v>
      </c>
      <c r="E191">
        <v>32700000</v>
      </c>
      <c r="F191" t="str">
        <v>가솔린</v>
      </c>
      <c r="G191" t="str">
        <v>AT</v>
      </c>
      <c r="H191">
        <v>1341</v>
      </c>
      <c r="I191" t="str">
        <v>오픈함</v>
      </c>
      <c r="J191" t="str">
        <v>Y</v>
      </c>
      <c r="K191" t="str">
        <v>한국지엠</v>
      </c>
      <c r="L191" t="str">
        <v>더 뉴 말리부</v>
      </c>
      <c r="M191" t="str">
        <v>Y</v>
      </c>
      <c r="N191" t="str">
        <v>E2</v>
      </c>
      <c r="O191">
        <v>62</v>
      </c>
      <c r="Q191">
        <v>5</v>
      </c>
      <c r="R191" t="str">
        <v>B등급</v>
      </c>
      <c r="S191" t="str">
        <v>지엠_송도</v>
      </c>
      <c r="T191" t="str">
        <v>225/55R17</v>
      </c>
      <c r="U191">
        <v>123300</v>
      </c>
      <c r="V191" t="str">
        <v>225/55R17</v>
      </c>
      <c r="W191">
        <v>123300</v>
      </c>
      <c r="X191" t="str">
        <v>anbh_안병홍</v>
      </c>
      <c r="Y191">
        <v>43663.00262731482</v>
      </c>
      <c r="Z191" t="str">
        <v>anbh_안병홍</v>
      </c>
      <c r="AA191">
        <v>43841.9633912037</v>
      </c>
      <c r="AB191">
        <f>W191*2</f>
        <v>246600</v>
      </c>
    </row>
    <row r="192">
      <c r="A192">
        <v>110970</v>
      </c>
      <c r="B192" t="str">
        <v>모닝</v>
      </c>
      <c r="C192" t="str">
        <v>모닝 1.0 LPG 디럭스 - AT</v>
      </c>
      <c r="D192">
        <v>43831</v>
      </c>
      <c r="E192">
        <v>12350000</v>
      </c>
      <c r="F192" t="str">
        <v>LPG</v>
      </c>
      <c r="G192" t="str">
        <v>AT</v>
      </c>
      <c r="H192">
        <v>998</v>
      </c>
      <c r="I192" t="str">
        <v>오픈함</v>
      </c>
      <c r="J192" t="str">
        <v>Y</v>
      </c>
      <c r="K192" t="str">
        <v>기아</v>
      </c>
      <c r="L192" t="str">
        <v>모닝</v>
      </c>
      <c r="M192" t="str">
        <v>Y</v>
      </c>
      <c r="N192" t="str">
        <v>C</v>
      </c>
      <c r="O192">
        <v>37</v>
      </c>
      <c r="P192">
        <v>0</v>
      </c>
      <c r="Q192">
        <v>5</v>
      </c>
      <c r="R192" t="str">
        <v>S등급</v>
      </c>
      <c r="S192" t="str">
        <v>기아_서산</v>
      </c>
      <c r="T192" t="str">
        <v>175/65R14</v>
      </c>
      <c r="U192">
        <v>63000</v>
      </c>
      <c r="V192" t="str">
        <v>175/65R14</v>
      </c>
      <c r="W192">
        <v>63000</v>
      </c>
      <c r="X192" t="str">
        <v>anbh_안병홍</v>
      </c>
      <c r="Y192">
        <v>43835.81542824074</v>
      </c>
      <c r="Z192" t="str">
        <v>anbh_안병홍</v>
      </c>
      <c r="AA192">
        <v>43835.81743055556</v>
      </c>
      <c r="AB192">
        <f>W192*2</f>
        <v>126000</v>
      </c>
    </row>
    <row r="193">
      <c r="A193">
        <v>110971</v>
      </c>
      <c r="B193" t="str">
        <v>모닝</v>
      </c>
      <c r="C193" t="str">
        <v>모닝 1.0 LPG 럭셔리 - AT</v>
      </c>
      <c r="D193">
        <v>43831</v>
      </c>
      <c r="E193">
        <v>14200000</v>
      </c>
      <c r="F193" t="str">
        <v>LPG</v>
      </c>
      <c r="G193" t="str">
        <v>AT</v>
      </c>
      <c r="H193">
        <v>998</v>
      </c>
      <c r="I193" t="str">
        <v>오픈함</v>
      </c>
      <c r="J193" t="str">
        <v>Y</v>
      </c>
      <c r="K193" t="str">
        <v>기아</v>
      </c>
      <c r="L193" t="str">
        <v>모닝</v>
      </c>
      <c r="M193" t="str">
        <v>Y</v>
      </c>
      <c r="N193" t="str">
        <v>C</v>
      </c>
      <c r="O193">
        <v>37</v>
      </c>
      <c r="P193">
        <v>0</v>
      </c>
      <c r="Q193">
        <v>5</v>
      </c>
      <c r="R193" t="str">
        <v>S등급</v>
      </c>
      <c r="S193" t="str">
        <v>기아_서산</v>
      </c>
      <c r="T193" t="str">
        <v>175/65R14</v>
      </c>
      <c r="U193">
        <v>63000</v>
      </c>
      <c r="V193" t="str">
        <v>175/65R14</v>
      </c>
      <c r="W193">
        <v>63000</v>
      </c>
      <c r="X193" t="str">
        <v>anbh_안병홍</v>
      </c>
      <c r="Y193">
        <v>43835.81821759259</v>
      </c>
      <c r="Z193" t="str">
        <v>anbh_안병홍</v>
      </c>
      <c r="AA193">
        <v>43835.82462962963</v>
      </c>
      <c r="AB193">
        <f>W193*2</f>
        <v>126000</v>
      </c>
    </row>
    <row r="194">
      <c r="A194">
        <v>110964</v>
      </c>
      <c r="B194" t="str">
        <v>모닝</v>
      </c>
      <c r="C194" t="str">
        <v>모닝 1.0 가솔린 디럭스 - AT</v>
      </c>
      <c r="D194">
        <v>43831</v>
      </c>
      <c r="E194">
        <v>11350000</v>
      </c>
      <c r="F194" t="str">
        <v>가솔린</v>
      </c>
      <c r="G194" t="str">
        <v>AT</v>
      </c>
      <c r="H194">
        <v>998</v>
      </c>
      <c r="I194" t="str">
        <v>오픈함</v>
      </c>
      <c r="J194" t="str">
        <v>Y</v>
      </c>
      <c r="K194" t="str">
        <v>기아</v>
      </c>
      <c r="L194" t="str">
        <v>모닝</v>
      </c>
      <c r="M194" t="str">
        <v>Y</v>
      </c>
      <c r="N194" t="str">
        <v>C</v>
      </c>
      <c r="O194">
        <v>35</v>
      </c>
      <c r="P194">
        <v>0</v>
      </c>
      <c r="Q194">
        <v>5</v>
      </c>
      <c r="R194" t="str">
        <v>D등급</v>
      </c>
      <c r="S194" t="str">
        <v>기아_서산</v>
      </c>
      <c r="T194" t="str">
        <v>175/65R14</v>
      </c>
      <c r="U194">
        <v>63000</v>
      </c>
      <c r="V194" t="str">
        <v>175/65R14</v>
      </c>
      <c r="W194">
        <v>63000</v>
      </c>
      <c r="X194" t="str">
        <v>anbh_안병홍</v>
      </c>
      <c r="Y194">
        <v>43835.797743055555</v>
      </c>
      <c r="Z194" t="str">
        <v>anbh_안병홍</v>
      </c>
      <c r="AA194">
        <v>43835.79800925926</v>
      </c>
      <c r="AB194">
        <f>W194*2</f>
        <v>126000</v>
      </c>
    </row>
    <row r="195">
      <c r="A195">
        <v>110966</v>
      </c>
      <c r="B195" t="str">
        <v>모닝</v>
      </c>
      <c r="C195" t="str">
        <v>모닝 1.0 가솔린 럭셔리 - AT</v>
      </c>
      <c r="D195">
        <v>43831</v>
      </c>
      <c r="E195">
        <v>13500000</v>
      </c>
      <c r="F195" t="str">
        <v>가솔린</v>
      </c>
      <c r="G195" t="str">
        <v>AT</v>
      </c>
      <c r="H195">
        <v>998</v>
      </c>
      <c r="I195" t="str">
        <v>오픈함</v>
      </c>
      <c r="J195" t="str">
        <v>Y</v>
      </c>
      <c r="K195" t="str">
        <v>기아</v>
      </c>
      <c r="L195" t="str">
        <v>모닝</v>
      </c>
      <c r="M195" t="str">
        <v>Y</v>
      </c>
      <c r="N195" t="str">
        <v>C</v>
      </c>
      <c r="O195">
        <v>35</v>
      </c>
      <c r="P195">
        <v>0</v>
      </c>
      <c r="Q195">
        <v>5</v>
      </c>
      <c r="R195" t="str">
        <v>D등급</v>
      </c>
      <c r="S195" t="str">
        <v>기아_서산</v>
      </c>
      <c r="T195" t="str">
        <v>175/65R14</v>
      </c>
      <c r="U195">
        <v>63000</v>
      </c>
      <c r="V195" t="str">
        <v>175/65R14</v>
      </c>
      <c r="W195">
        <v>63000</v>
      </c>
      <c r="X195" t="str">
        <v>anbh_안병홍</v>
      </c>
      <c r="Y195">
        <v>43835.79980324074</v>
      </c>
      <c r="Z195" t="str">
        <v>anbh_안병홍</v>
      </c>
      <c r="AA195">
        <v>43835.80320601852</v>
      </c>
      <c r="AB195">
        <f>W195*2</f>
        <v>126000</v>
      </c>
    </row>
    <row r="196">
      <c r="A196">
        <v>110975</v>
      </c>
      <c r="B196" t="str">
        <v>모닝</v>
      </c>
      <c r="C196" t="str">
        <v>모닝 1.0 가솔린 밴 고급형 - AT</v>
      </c>
      <c r="D196">
        <v>43831</v>
      </c>
      <c r="E196">
        <v>11200000</v>
      </c>
      <c r="F196" t="str">
        <v>가솔린</v>
      </c>
      <c r="G196" t="str">
        <v>AT</v>
      </c>
      <c r="H196">
        <v>998</v>
      </c>
      <c r="I196" t="str">
        <v>오픈함</v>
      </c>
      <c r="J196" t="str">
        <v>Y</v>
      </c>
      <c r="K196" t="str">
        <v>기아</v>
      </c>
      <c r="L196" t="str">
        <v>모닝</v>
      </c>
      <c r="M196" t="str">
        <v>Y</v>
      </c>
      <c r="N196" t="str">
        <v>C</v>
      </c>
      <c r="O196">
        <v>35</v>
      </c>
      <c r="P196">
        <v>0</v>
      </c>
      <c r="Q196">
        <v>5</v>
      </c>
      <c r="R196" t="str">
        <v>D등급</v>
      </c>
      <c r="S196" t="str">
        <v>기아_서산</v>
      </c>
      <c r="T196" t="str">
        <v>155/80R13</v>
      </c>
      <c r="U196">
        <v>43900</v>
      </c>
      <c r="V196" t="str">
        <v>155/80R13</v>
      </c>
      <c r="W196">
        <v>43900</v>
      </c>
      <c r="X196" t="str">
        <v>anbh_안병홍</v>
      </c>
      <c r="Y196">
        <v>43835.82931712963</v>
      </c>
      <c r="Z196" t="str">
        <v>anbh_안병홍</v>
      </c>
      <c r="AA196">
        <v>43835.83159722222</v>
      </c>
      <c r="AB196">
        <f>W196*2</f>
        <v>87800</v>
      </c>
    </row>
    <row r="197">
      <c r="A197">
        <v>110974</v>
      </c>
      <c r="B197" t="str">
        <v>모닝</v>
      </c>
      <c r="C197" t="str">
        <v>모닝 1.0 가솔린 밴 밴 - AT</v>
      </c>
      <c r="D197">
        <v>43831</v>
      </c>
      <c r="E197">
        <v>10900000</v>
      </c>
      <c r="F197" t="str">
        <v>가솔린</v>
      </c>
      <c r="G197" t="str">
        <v>AT</v>
      </c>
      <c r="H197">
        <v>998</v>
      </c>
      <c r="I197" t="str">
        <v>오픈함</v>
      </c>
      <c r="J197" t="str">
        <v>Y</v>
      </c>
      <c r="K197" t="str">
        <v>기아</v>
      </c>
      <c r="L197" t="str">
        <v>모닝</v>
      </c>
      <c r="M197" t="str">
        <v>Y</v>
      </c>
      <c r="N197" t="str">
        <v>C</v>
      </c>
      <c r="O197">
        <v>35</v>
      </c>
      <c r="P197">
        <v>0</v>
      </c>
      <c r="Q197">
        <v>5</v>
      </c>
      <c r="R197" t="str">
        <v>D등급</v>
      </c>
      <c r="S197" t="str">
        <v>기아_서산</v>
      </c>
      <c r="T197" t="str">
        <v>155/80R13</v>
      </c>
      <c r="U197">
        <v>43900</v>
      </c>
      <c r="V197" t="str">
        <v>155/80R13</v>
      </c>
      <c r="W197">
        <v>43900</v>
      </c>
      <c r="X197" t="str">
        <v>anbh_안병홍</v>
      </c>
      <c r="Y197">
        <v>43835.82733796296</v>
      </c>
      <c r="Z197" t="str">
        <v>anbh_안병홍</v>
      </c>
      <c r="AA197">
        <v>43835.829733796294</v>
      </c>
      <c r="AB197">
        <f>W197*2</f>
        <v>87800</v>
      </c>
    </row>
    <row r="198">
      <c r="A198">
        <v>110963</v>
      </c>
      <c r="B198" t="str">
        <v>모닝</v>
      </c>
      <c r="C198" t="str">
        <v>모닝 1.0 가솔린 베이직플러스 - AT</v>
      </c>
      <c r="D198">
        <v>43831</v>
      </c>
      <c r="E198">
        <v>10900000</v>
      </c>
      <c r="F198" t="str">
        <v>가솔린</v>
      </c>
      <c r="G198" t="str">
        <v>AT</v>
      </c>
      <c r="H198">
        <v>998</v>
      </c>
      <c r="I198" t="str">
        <v>오픈함</v>
      </c>
      <c r="J198" t="str">
        <v>Y</v>
      </c>
      <c r="K198" t="str">
        <v>기아</v>
      </c>
      <c r="L198" t="str">
        <v>모닝</v>
      </c>
      <c r="M198" t="str">
        <v>Y</v>
      </c>
      <c r="N198" t="str">
        <v>C</v>
      </c>
      <c r="O198">
        <v>35</v>
      </c>
      <c r="P198">
        <v>0</v>
      </c>
      <c r="Q198">
        <v>5</v>
      </c>
      <c r="R198" t="str">
        <v>D등급</v>
      </c>
      <c r="S198" t="str">
        <v>기아_서산</v>
      </c>
      <c r="T198" t="str">
        <v>155/80R13</v>
      </c>
      <c r="U198">
        <v>43900</v>
      </c>
      <c r="V198" t="str">
        <v>155/80R13</v>
      </c>
      <c r="W198">
        <v>43900</v>
      </c>
      <c r="X198" t="str">
        <v>anbh_안병홍</v>
      </c>
      <c r="Y198">
        <v>43835.7956712963</v>
      </c>
      <c r="Z198" t="str">
        <v>anbh_안병홍</v>
      </c>
      <c r="AA198">
        <v>43835.796643518515</v>
      </c>
      <c r="AB198">
        <f>W198*2</f>
        <v>87800</v>
      </c>
    </row>
    <row r="199">
      <c r="A199">
        <v>110965</v>
      </c>
      <c r="B199" t="str">
        <v>모닝</v>
      </c>
      <c r="C199" t="str">
        <v>모닝 1.0 가솔린 트렌디 - AT</v>
      </c>
      <c r="D199">
        <v>43831</v>
      </c>
      <c r="E199">
        <v>12350000</v>
      </c>
      <c r="F199" t="str">
        <v>가솔린</v>
      </c>
      <c r="G199" t="str">
        <v>AT</v>
      </c>
      <c r="H199">
        <v>998</v>
      </c>
      <c r="I199" t="str">
        <v>오픈함</v>
      </c>
      <c r="J199" t="str">
        <v>Y</v>
      </c>
      <c r="K199" t="str">
        <v>기아</v>
      </c>
      <c r="L199" t="str">
        <v>모닝</v>
      </c>
      <c r="M199" t="str">
        <v>Y</v>
      </c>
      <c r="N199" t="str">
        <v>C</v>
      </c>
      <c r="O199">
        <v>35</v>
      </c>
      <c r="P199">
        <v>0</v>
      </c>
      <c r="Q199">
        <v>5</v>
      </c>
      <c r="R199" t="str">
        <v>D등급</v>
      </c>
      <c r="S199" t="str">
        <v>기아_서산</v>
      </c>
      <c r="T199" t="str">
        <v>175/65R14</v>
      </c>
      <c r="U199">
        <v>63000</v>
      </c>
      <c r="V199" t="str">
        <v>175/65R14</v>
      </c>
      <c r="W199">
        <v>63000</v>
      </c>
      <c r="X199" t="str">
        <v>anbh_안병홍</v>
      </c>
      <c r="Y199">
        <v>43835.79895833333</v>
      </c>
      <c r="Z199" t="str">
        <v>anbh_안병홍</v>
      </c>
      <c r="AA199">
        <v>43835.7993287037</v>
      </c>
      <c r="AB199">
        <f>W199*2</f>
        <v>126000</v>
      </c>
    </row>
    <row r="200">
      <c r="A200">
        <v>110967</v>
      </c>
      <c r="B200" t="str">
        <v>모닝</v>
      </c>
      <c r="C200" t="str">
        <v>모닝 1.0 가솔린 프레스티지 - AT</v>
      </c>
      <c r="D200">
        <v>43831</v>
      </c>
      <c r="E200">
        <v>14450000</v>
      </c>
      <c r="F200" t="str">
        <v>가솔린</v>
      </c>
      <c r="G200" t="str">
        <v>AT</v>
      </c>
      <c r="H200">
        <v>998</v>
      </c>
      <c r="I200" t="str">
        <v>오픈함</v>
      </c>
      <c r="J200" t="str">
        <v>Y</v>
      </c>
      <c r="K200" t="str">
        <v>기아</v>
      </c>
      <c r="L200" t="str">
        <v>모닝</v>
      </c>
      <c r="M200" t="str">
        <v>Y</v>
      </c>
      <c r="N200" t="str">
        <v>C</v>
      </c>
      <c r="O200">
        <v>35</v>
      </c>
      <c r="P200">
        <v>0</v>
      </c>
      <c r="Q200">
        <v>5</v>
      </c>
      <c r="R200" t="str">
        <v>D등급</v>
      </c>
      <c r="S200" t="str">
        <v>기아_서산</v>
      </c>
      <c r="T200" t="str">
        <v>175/65R14</v>
      </c>
      <c r="U200">
        <v>63000</v>
      </c>
      <c r="V200" t="str">
        <v>175/65R14</v>
      </c>
      <c r="W200">
        <v>63000</v>
      </c>
      <c r="X200" t="str">
        <v>anbh_안병홍</v>
      </c>
      <c r="Y200">
        <v>43835.80700231482</v>
      </c>
      <c r="Z200" t="str">
        <v>anbh_안병홍</v>
      </c>
      <c r="AA200">
        <v>43835.80715277778</v>
      </c>
      <c r="AB200">
        <f>W200*2</f>
        <v>126000</v>
      </c>
    </row>
    <row r="201">
      <c r="A201">
        <v>110600</v>
      </c>
      <c r="B201" t="str">
        <v>모하비</v>
      </c>
      <c r="C201" t="str">
        <v>모하비 더 마스터 3.0 디젤 마스터즈 5인승 - AT</v>
      </c>
      <c r="D201">
        <v>43724</v>
      </c>
      <c r="E201">
        <v>51170000</v>
      </c>
      <c r="F201" t="str">
        <v>경유</v>
      </c>
      <c r="G201" t="str">
        <v>AT</v>
      </c>
      <c r="H201">
        <v>2959</v>
      </c>
      <c r="I201" t="str">
        <v>오픈함</v>
      </c>
      <c r="J201" t="str">
        <v>Y</v>
      </c>
      <c r="K201" t="str">
        <v>기아</v>
      </c>
      <c r="L201" t="str">
        <v>모하비 더 마스터</v>
      </c>
      <c r="M201" t="str">
        <v>Y</v>
      </c>
      <c r="N201" t="str">
        <v>H7</v>
      </c>
      <c r="O201">
        <v>82</v>
      </c>
      <c r="P201">
        <v>0</v>
      </c>
      <c r="Q201">
        <v>5</v>
      </c>
      <c r="R201" t="str">
        <v>S등급</v>
      </c>
      <c r="S201" t="str">
        <v>기아_화성</v>
      </c>
      <c r="T201" t="str">
        <v>265/50R20</v>
      </c>
      <c r="U201">
        <v>280000</v>
      </c>
      <c r="V201" t="str">
        <v>265/50R20</v>
      </c>
      <c r="W201">
        <v>280000</v>
      </c>
      <c r="X201" t="str">
        <v>anbh_안병홍</v>
      </c>
      <c r="Y201">
        <v>43724.69675925926</v>
      </c>
      <c r="Z201" t="str">
        <v>anbh_안병홍</v>
      </c>
      <c r="AA201">
        <v>43897.805613425924</v>
      </c>
      <c r="AB201">
        <f>W201*2</f>
        <v>560000</v>
      </c>
    </row>
    <row r="202">
      <c r="A202">
        <v>110601</v>
      </c>
      <c r="B202" t="str">
        <v>모하비</v>
      </c>
      <c r="C202" t="str">
        <v>모하비 더 마스터 3.0 디젤 마스터즈 6인승 - AT</v>
      </c>
      <c r="D202">
        <v>43724</v>
      </c>
      <c r="E202">
        <v>52120000</v>
      </c>
      <c r="F202" t="str">
        <v>경유</v>
      </c>
      <c r="G202" t="str">
        <v>AT</v>
      </c>
      <c r="H202">
        <v>2959</v>
      </c>
      <c r="I202" t="str">
        <v>오픈함</v>
      </c>
      <c r="J202" t="str">
        <v>Y</v>
      </c>
      <c r="K202" t="str">
        <v>기아</v>
      </c>
      <c r="L202" t="str">
        <v>모하비 더 마스터</v>
      </c>
      <c r="M202" t="str">
        <v>Y</v>
      </c>
      <c r="N202" t="str">
        <v>H7</v>
      </c>
      <c r="O202">
        <v>82</v>
      </c>
      <c r="P202">
        <v>0</v>
      </c>
      <c r="Q202">
        <v>6</v>
      </c>
      <c r="R202" t="str">
        <v>S등급</v>
      </c>
      <c r="S202" t="str">
        <v>기아_화성</v>
      </c>
      <c r="T202" t="str">
        <v>265/50R20</v>
      </c>
      <c r="U202">
        <v>280000</v>
      </c>
      <c r="V202" t="str">
        <v>265/50R20</v>
      </c>
      <c r="W202">
        <v>280000</v>
      </c>
      <c r="X202" t="str">
        <v>anbh_안병홍</v>
      </c>
      <c r="Y202">
        <v>43724.71413194444</v>
      </c>
      <c r="Z202" t="str">
        <v>anbh_안병홍</v>
      </c>
      <c r="AA202">
        <v>43897.805810185186</v>
      </c>
      <c r="AB202">
        <f>W202*2</f>
        <v>560000</v>
      </c>
    </row>
    <row r="203">
      <c r="A203">
        <v>110602</v>
      </c>
      <c r="B203" t="str">
        <v>모하비</v>
      </c>
      <c r="C203" t="str">
        <v>모하비 더 마스터 3.0 디젤 마스터즈 7인승 - AT</v>
      </c>
      <c r="D203">
        <v>43724</v>
      </c>
      <c r="E203">
        <v>51820000</v>
      </c>
      <c r="F203" t="str">
        <v>경유</v>
      </c>
      <c r="G203" t="str">
        <v>AT</v>
      </c>
      <c r="H203">
        <v>2959</v>
      </c>
      <c r="I203" t="str">
        <v>오픈함</v>
      </c>
      <c r="J203" t="str">
        <v>Y</v>
      </c>
      <c r="K203" t="str">
        <v>기아</v>
      </c>
      <c r="L203" t="str">
        <v>모하비 더 마스터</v>
      </c>
      <c r="M203" t="str">
        <v>Y</v>
      </c>
      <c r="N203" t="str">
        <v>H7</v>
      </c>
      <c r="O203">
        <v>82</v>
      </c>
      <c r="P203">
        <v>0</v>
      </c>
      <c r="Q203">
        <v>7</v>
      </c>
      <c r="R203" t="str">
        <v>S등급</v>
      </c>
      <c r="S203" t="str">
        <v>기아_화성</v>
      </c>
      <c r="T203" t="str">
        <v>265/50R20</v>
      </c>
      <c r="U203">
        <v>280000</v>
      </c>
      <c r="V203" t="str">
        <v>265/50R20</v>
      </c>
      <c r="W203">
        <v>280000</v>
      </c>
      <c r="X203" t="str">
        <v>anbh_안병홍</v>
      </c>
      <c r="Y203">
        <v>43724.71475694444</v>
      </c>
      <c r="Z203" t="str">
        <v>anbh_안병홍</v>
      </c>
      <c r="AA203">
        <v>43897.80601851852</v>
      </c>
      <c r="AB203">
        <f>W203*2</f>
        <v>560000</v>
      </c>
    </row>
    <row r="204">
      <c r="A204">
        <v>110597</v>
      </c>
      <c r="B204" t="str">
        <v>모하비</v>
      </c>
      <c r="C204" t="str">
        <v>모하비 더 마스터 3.0 디젤 플레티넘 5인승 - AT</v>
      </c>
      <c r="D204">
        <v>43724</v>
      </c>
      <c r="E204">
        <v>46470000</v>
      </c>
      <c r="F204" t="str">
        <v>경유</v>
      </c>
      <c r="G204" t="str">
        <v>AT</v>
      </c>
      <c r="H204">
        <v>2959</v>
      </c>
      <c r="I204" t="str">
        <v>오픈함</v>
      </c>
      <c r="J204" t="str">
        <v>Y</v>
      </c>
      <c r="K204" t="str">
        <v>기아</v>
      </c>
      <c r="L204" t="str">
        <v>모하비 더 마스터</v>
      </c>
      <c r="M204" t="str">
        <v>Y</v>
      </c>
      <c r="N204" t="str">
        <v>H7</v>
      </c>
      <c r="O204">
        <v>82</v>
      </c>
      <c r="P204">
        <v>0</v>
      </c>
      <c r="Q204">
        <v>5</v>
      </c>
      <c r="R204" t="str">
        <v>S등급</v>
      </c>
      <c r="S204" t="str">
        <v>기아_화성</v>
      </c>
      <c r="T204" t="str">
        <v>265/60R18</v>
      </c>
      <c r="U204">
        <v>184500</v>
      </c>
      <c r="V204" t="str">
        <v>265/60R18</v>
      </c>
      <c r="W204">
        <v>184500</v>
      </c>
      <c r="X204" t="str">
        <v>anbh_안병홍</v>
      </c>
      <c r="Y204">
        <v>43724.65957175926</v>
      </c>
      <c r="Z204" t="str">
        <v>anbh_안병홍</v>
      </c>
      <c r="AA204">
        <v>43897.804872685185</v>
      </c>
      <c r="AB204">
        <f>W204*2</f>
        <v>369000</v>
      </c>
    </row>
    <row r="205">
      <c r="A205">
        <v>110598</v>
      </c>
      <c r="B205" t="str">
        <v>모하비</v>
      </c>
      <c r="C205" t="str">
        <v>모하비 더 마스터 3.0 디젤 플레티넘 6인승 - AT</v>
      </c>
      <c r="D205">
        <v>43724</v>
      </c>
      <c r="E205">
        <v>47420000</v>
      </c>
      <c r="F205" t="str">
        <v>경유</v>
      </c>
      <c r="G205" t="str">
        <v>AT</v>
      </c>
      <c r="H205">
        <v>2959</v>
      </c>
      <c r="I205" t="str">
        <v>오픈함</v>
      </c>
      <c r="J205" t="str">
        <v>Y</v>
      </c>
      <c r="K205" t="str">
        <v>기아</v>
      </c>
      <c r="L205" t="str">
        <v>모하비 더 마스터</v>
      </c>
      <c r="M205" t="str">
        <v>Y</v>
      </c>
      <c r="N205" t="str">
        <v>H7</v>
      </c>
      <c r="O205">
        <v>82</v>
      </c>
      <c r="P205">
        <v>0</v>
      </c>
      <c r="Q205">
        <v>6</v>
      </c>
      <c r="R205" t="str">
        <v>S등급</v>
      </c>
      <c r="S205" t="str">
        <v>기아_화성</v>
      </c>
      <c r="T205" t="str">
        <v>265/60R18</v>
      </c>
      <c r="U205">
        <v>184500</v>
      </c>
      <c r="V205" t="str">
        <v>265/60R18</v>
      </c>
      <c r="W205">
        <v>184500</v>
      </c>
      <c r="X205" t="str">
        <v>anbh_안병홍</v>
      </c>
      <c r="Y205">
        <v>43724.69331018518</v>
      </c>
      <c r="Z205" t="str">
        <v>anbh_안병홍</v>
      </c>
      <c r="AA205">
        <v>43897.80519675926</v>
      </c>
      <c r="AB205">
        <f>W205*2</f>
        <v>369000</v>
      </c>
    </row>
    <row r="206">
      <c r="A206">
        <v>110599</v>
      </c>
      <c r="B206" t="str">
        <v>모하비</v>
      </c>
      <c r="C206" t="str">
        <v>모하비 더 마스터 3.0 디젤 플레티넘 7인승 - AT</v>
      </c>
      <c r="D206">
        <v>43724</v>
      </c>
      <c r="E206">
        <v>47120000</v>
      </c>
      <c r="F206" t="str">
        <v>경유</v>
      </c>
      <c r="G206" t="str">
        <v>AT</v>
      </c>
      <c r="H206">
        <v>2959</v>
      </c>
      <c r="I206" t="str">
        <v>오픈함</v>
      </c>
      <c r="J206" t="str">
        <v>Y</v>
      </c>
      <c r="K206" t="str">
        <v>기아</v>
      </c>
      <c r="L206" t="str">
        <v>모하비 더 마스터</v>
      </c>
      <c r="M206" t="str">
        <v>Y</v>
      </c>
      <c r="N206" t="str">
        <v>H7</v>
      </c>
      <c r="O206">
        <v>82</v>
      </c>
      <c r="P206">
        <v>0</v>
      </c>
      <c r="Q206">
        <v>7</v>
      </c>
      <c r="R206" t="str">
        <v>S등급</v>
      </c>
      <c r="S206" t="str">
        <v>기아_화성</v>
      </c>
      <c r="T206" t="str">
        <v>265/60R18</v>
      </c>
      <c r="U206">
        <v>184500</v>
      </c>
      <c r="V206" t="str">
        <v>265/60R18</v>
      </c>
      <c r="W206">
        <v>184500</v>
      </c>
      <c r="X206" t="str">
        <v>anbh_안병홍</v>
      </c>
      <c r="Y206">
        <v>43724.695231481484</v>
      </c>
      <c r="Z206" t="str">
        <v>anbh_안병홍</v>
      </c>
      <c r="AA206">
        <v>43897.80535879629</v>
      </c>
      <c r="AB206">
        <f>W206*2</f>
        <v>369000</v>
      </c>
    </row>
    <row r="207">
      <c r="A207">
        <v>110372</v>
      </c>
      <c r="B207" t="str">
        <v>베뉴</v>
      </c>
      <c r="C207" t="str">
        <v>베뉴 1.6 FLUX - AT</v>
      </c>
      <c r="D207">
        <v>43663</v>
      </c>
      <c r="E207">
        <v>20580000</v>
      </c>
      <c r="F207" t="str">
        <v>가솔린</v>
      </c>
      <c r="G207" t="str">
        <v>AT</v>
      </c>
      <c r="H207">
        <v>1598</v>
      </c>
      <c r="I207" t="str">
        <v>오픈함</v>
      </c>
      <c r="J207" t="str">
        <v>Y</v>
      </c>
      <c r="K207" t="str">
        <v>현대</v>
      </c>
      <c r="L207" t="str">
        <v>베뉴</v>
      </c>
      <c r="M207" t="str">
        <v>Y</v>
      </c>
      <c r="N207" t="str">
        <v>D</v>
      </c>
      <c r="O207">
        <v>45</v>
      </c>
      <c r="Q207">
        <v>5</v>
      </c>
      <c r="R207" t="str">
        <v>B등급</v>
      </c>
      <c r="S207" t="str">
        <v>현대_울산</v>
      </c>
      <c r="T207" t="str">
        <v>205/55R17</v>
      </c>
      <c r="U207">
        <v>130000</v>
      </c>
      <c r="V207" t="str">
        <v>205/55R17</v>
      </c>
      <c r="W207">
        <v>130000</v>
      </c>
      <c r="X207" t="str">
        <v>anbh_안병홍</v>
      </c>
      <c r="Y207">
        <v>43663.545219907406</v>
      </c>
      <c r="Z207" t="str">
        <v>anbh_안병홍</v>
      </c>
      <c r="AA207">
        <v>43900.553506944445</v>
      </c>
      <c r="AB207">
        <f>W207*2</f>
        <v>260000</v>
      </c>
    </row>
    <row r="208">
      <c r="A208">
        <v>110371</v>
      </c>
      <c r="B208" t="str">
        <v>베뉴</v>
      </c>
      <c r="C208" t="str">
        <v>베뉴 1.6 모던 - AT</v>
      </c>
      <c r="D208">
        <v>43663</v>
      </c>
      <c r="E208">
        <v>17550000</v>
      </c>
      <c r="F208" t="str">
        <v>가솔린</v>
      </c>
      <c r="G208" t="str">
        <v>AT</v>
      </c>
      <c r="H208">
        <v>1598</v>
      </c>
      <c r="I208" t="str">
        <v>오픈함</v>
      </c>
      <c r="J208" t="str">
        <v>Y</v>
      </c>
      <c r="K208" t="str">
        <v>현대</v>
      </c>
      <c r="L208" t="str">
        <v>베뉴</v>
      </c>
      <c r="M208" t="str">
        <v>Y</v>
      </c>
      <c r="N208" t="str">
        <v>D</v>
      </c>
      <c r="O208">
        <v>45</v>
      </c>
      <c r="Q208">
        <v>5</v>
      </c>
      <c r="R208" t="str">
        <v>B등급</v>
      </c>
      <c r="S208" t="str">
        <v>현대_울산</v>
      </c>
      <c r="T208" t="str">
        <v>185/65R15</v>
      </c>
      <c r="U208">
        <v>90000</v>
      </c>
      <c r="V208" t="str">
        <v>185/65R15</v>
      </c>
      <c r="W208">
        <v>90000</v>
      </c>
      <c r="X208" t="str">
        <v>anbh_안병홍</v>
      </c>
      <c r="Y208">
        <v>43663.48594907407</v>
      </c>
      <c r="Z208" t="str">
        <v>anbh_안병홍</v>
      </c>
      <c r="AA208">
        <v>43900.55335648148</v>
      </c>
      <c r="AB208">
        <f>W208*2</f>
        <v>180000</v>
      </c>
    </row>
    <row r="209">
      <c r="A209">
        <v>110370</v>
      </c>
      <c r="B209" t="str">
        <v>베뉴</v>
      </c>
      <c r="C209" t="str">
        <v>베뉴 1.6 스마트 - AT</v>
      </c>
      <c r="D209">
        <v>43663</v>
      </c>
      <c r="E209">
        <v>15860000</v>
      </c>
      <c r="F209" t="str">
        <v>가솔린</v>
      </c>
      <c r="G209" t="str">
        <v>AT</v>
      </c>
      <c r="H209">
        <v>1598</v>
      </c>
      <c r="I209" t="str">
        <v>오픈함</v>
      </c>
      <c r="J209" t="str">
        <v>Y</v>
      </c>
      <c r="K209" t="str">
        <v>현대</v>
      </c>
      <c r="L209" t="str">
        <v>베뉴</v>
      </c>
      <c r="M209" t="str">
        <v>Y</v>
      </c>
      <c r="N209" t="str">
        <v>D</v>
      </c>
      <c r="O209">
        <v>45</v>
      </c>
      <c r="Q209">
        <v>5</v>
      </c>
      <c r="R209" t="str">
        <v>B등급</v>
      </c>
      <c r="S209" t="str">
        <v>현대_울산</v>
      </c>
      <c r="T209" t="str">
        <v>185/65R15</v>
      </c>
      <c r="U209">
        <v>90000</v>
      </c>
      <c r="V209" t="str">
        <v>185/65R15</v>
      </c>
      <c r="W209">
        <v>90000</v>
      </c>
      <c r="X209" t="str">
        <v>anbh_안병홍</v>
      </c>
      <c r="Y209">
        <v>43663.40908564815</v>
      </c>
      <c r="Z209" t="str">
        <v>anbh_안병홍</v>
      </c>
      <c r="AA209">
        <v>43900.54708333333</v>
      </c>
      <c r="AB209">
        <f>W209*2</f>
        <v>180000</v>
      </c>
    </row>
    <row r="210">
      <c r="A210">
        <v>100991</v>
      </c>
      <c r="B210" t="str">
        <v>베라크루즈</v>
      </c>
      <c r="C210" t="str">
        <v>베라크루즈 디젤 2WD Exclusive - AT</v>
      </c>
      <c r="D210">
        <v>41802</v>
      </c>
      <c r="E210">
        <v>37920000</v>
      </c>
      <c r="F210" t="str">
        <v>경유</v>
      </c>
      <c r="G210" t="str">
        <v>AT</v>
      </c>
      <c r="H210">
        <v>2959</v>
      </c>
      <c r="I210" t="str">
        <v>오픈함</v>
      </c>
      <c r="J210" t="str">
        <v>Y</v>
      </c>
      <c r="K210" t="str">
        <v>현대</v>
      </c>
      <c r="L210" t="str">
        <v>베라크루즈</v>
      </c>
      <c r="M210" t="str">
        <v>Y</v>
      </c>
      <c r="N210" t="str">
        <v>H7</v>
      </c>
      <c r="O210">
        <v>78</v>
      </c>
      <c r="P210">
        <v>0</v>
      </c>
      <c r="Q210">
        <v>7</v>
      </c>
      <c r="R210" t="str">
        <v>C등급</v>
      </c>
      <c r="S210" t="str">
        <v>현대_울산</v>
      </c>
      <c r="T210" t="str">
        <v>245/60R18</v>
      </c>
      <c r="U210">
        <v>184800</v>
      </c>
      <c r="V210" t="str">
        <v>245/60R18</v>
      </c>
      <c r="W210">
        <v>184800</v>
      </c>
      <c r="X210" t="str">
        <v>안병홍_안병홍</v>
      </c>
      <c r="Y210">
        <v>41802.62170138889</v>
      </c>
      <c r="Z210" t="str">
        <v>wonsil_남원실</v>
      </c>
      <c r="AA210">
        <v>42010.72457175926</v>
      </c>
      <c r="AB210">
        <f>W210*2</f>
        <v>369600</v>
      </c>
    </row>
    <row r="211">
      <c r="A211">
        <v>100992</v>
      </c>
      <c r="B211" t="str">
        <v>베라크루즈</v>
      </c>
      <c r="C211" t="str">
        <v>베라크루즈 디젤 2WD Exclusive Special - AT</v>
      </c>
      <c r="D211">
        <v>41802</v>
      </c>
      <c r="E211">
        <v>39460000</v>
      </c>
      <c r="F211" t="str">
        <v>경유</v>
      </c>
      <c r="G211" t="str">
        <v>AT</v>
      </c>
      <c r="H211">
        <v>2959</v>
      </c>
      <c r="I211" t="str">
        <v>오픈함</v>
      </c>
      <c r="J211" t="str">
        <v>Y</v>
      </c>
      <c r="K211" t="str">
        <v>현대</v>
      </c>
      <c r="L211" t="str">
        <v>베라크루즈</v>
      </c>
      <c r="M211" t="str">
        <v>Y</v>
      </c>
      <c r="N211" t="str">
        <v>H7</v>
      </c>
      <c r="O211">
        <v>78</v>
      </c>
      <c r="P211">
        <v>0</v>
      </c>
      <c r="Q211">
        <v>7</v>
      </c>
      <c r="R211" t="str">
        <v>C등급</v>
      </c>
      <c r="S211" t="str">
        <v>현대_울산</v>
      </c>
      <c r="T211" t="str">
        <v>245/60R18</v>
      </c>
      <c r="U211">
        <v>184800</v>
      </c>
      <c r="V211" t="str">
        <v>245/60R18</v>
      </c>
      <c r="W211">
        <v>184800</v>
      </c>
      <c r="X211" t="str">
        <v>안병홍_안병홍</v>
      </c>
      <c r="Y211">
        <v>41802.62228009259</v>
      </c>
      <c r="Z211" t="str">
        <v>john</v>
      </c>
      <c r="AA211">
        <v>41883.46487268519</v>
      </c>
      <c r="AB211">
        <f>W211*2</f>
        <v>369600</v>
      </c>
    </row>
    <row r="212">
      <c r="A212">
        <v>106806</v>
      </c>
      <c r="B212" t="str">
        <v>베라크루즈</v>
      </c>
      <c r="C212" t="str">
        <v>베라크루즈 디젤 4WD Exclusive - AT</v>
      </c>
      <c r="D212">
        <v>41885</v>
      </c>
      <c r="E212">
        <v>37920000</v>
      </c>
      <c r="F212" t="str">
        <v>경유</v>
      </c>
      <c r="G212" t="str">
        <v>AT</v>
      </c>
      <c r="H212">
        <v>2959</v>
      </c>
      <c r="I212" t="str">
        <v>오픈함</v>
      </c>
      <c r="J212" t="str">
        <v>Y</v>
      </c>
      <c r="K212" t="str">
        <v>현대</v>
      </c>
      <c r="L212" t="str">
        <v>베라크루즈</v>
      </c>
      <c r="M212" t="str">
        <v>Y</v>
      </c>
      <c r="N212" t="str">
        <v>H7</v>
      </c>
      <c r="O212">
        <v>78</v>
      </c>
      <c r="P212">
        <v>0</v>
      </c>
      <c r="Q212">
        <v>7</v>
      </c>
      <c r="R212" t="str">
        <v>C등급</v>
      </c>
      <c r="S212" t="str">
        <v>현대_울산</v>
      </c>
      <c r="T212" t="str">
        <v>245/60R18</v>
      </c>
      <c r="U212">
        <v>184800</v>
      </c>
      <c r="V212" t="str">
        <v>245/60R18</v>
      </c>
      <c r="W212">
        <v>184800</v>
      </c>
      <c r="X212" t="str">
        <v>john</v>
      </c>
      <c r="Y212">
        <v>41885.55013888889</v>
      </c>
      <c r="Z212" t="str">
        <v>wonsil_남원실</v>
      </c>
      <c r="AA212">
        <v>42010.72769675926</v>
      </c>
      <c r="AB212">
        <f>W212*2</f>
        <v>369600</v>
      </c>
    </row>
    <row r="213">
      <c r="A213">
        <v>106807</v>
      </c>
      <c r="B213" t="str">
        <v>베라크루즈</v>
      </c>
      <c r="C213" t="str">
        <v>베라크루즈 디젤 4WD Exclusive Special - AT</v>
      </c>
      <c r="D213">
        <v>41885</v>
      </c>
      <c r="E213">
        <v>38980000</v>
      </c>
      <c r="F213" t="str">
        <v>경유</v>
      </c>
      <c r="G213" t="str">
        <v>AT</v>
      </c>
      <c r="H213">
        <v>2959</v>
      </c>
      <c r="I213" t="str">
        <v>오픈함</v>
      </c>
      <c r="J213" t="str">
        <v>Y</v>
      </c>
      <c r="K213" t="str">
        <v>현대</v>
      </c>
      <c r="L213" t="str">
        <v>베라크루즈</v>
      </c>
      <c r="M213" t="str">
        <v>Y</v>
      </c>
      <c r="N213" t="str">
        <v>H7</v>
      </c>
      <c r="O213">
        <v>78</v>
      </c>
      <c r="P213">
        <v>0</v>
      </c>
      <c r="Q213">
        <v>7</v>
      </c>
      <c r="R213" t="str">
        <v>C등급</v>
      </c>
      <c r="S213" t="str">
        <v>현대_울산</v>
      </c>
      <c r="T213" t="str">
        <v>245/60R18</v>
      </c>
      <c r="U213">
        <v>184800</v>
      </c>
      <c r="V213" t="str">
        <v>245/60R18</v>
      </c>
      <c r="W213">
        <v>184800</v>
      </c>
      <c r="X213" t="str">
        <v>john</v>
      </c>
      <c r="Y213">
        <v>41885.55074074074</v>
      </c>
      <c r="Z213" t="str">
        <v>wonsil_남원실</v>
      </c>
      <c r="AA213">
        <v>42010.727858796294</v>
      </c>
      <c r="AB213">
        <f>W213*2</f>
        <v>369600</v>
      </c>
    </row>
    <row r="214">
      <c r="A214">
        <v>110280</v>
      </c>
      <c r="B214" t="str">
        <v>벨로스터</v>
      </c>
      <c r="C214" t="str">
        <v>벨로스터 가솔린 1.4 터보 모던 - AT</v>
      </c>
      <c r="D214">
        <v>43595</v>
      </c>
      <c r="E214">
        <v>20440000</v>
      </c>
      <c r="F214" t="str">
        <v>가솔린</v>
      </c>
      <c r="G214" t="str">
        <v>AT</v>
      </c>
      <c r="H214">
        <v>1353</v>
      </c>
      <c r="I214" t="str">
        <v>오픈함</v>
      </c>
      <c r="J214" t="str">
        <v>Y</v>
      </c>
      <c r="K214" t="str">
        <v>현대</v>
      </c>
      <c r="L214" t="str">
        <v>벨로스터</v>
      </c>
      <c r="M214" t="str">
        <v>Y</v>
      </c>
      <c r="N214" t="str">
        <v>D2</v>
      </c>
      <c r="O214">
        <v>50</v>
      </c>
      <c r="Q214">
        <v>5</v>
      </c>
      <c r="R214" t="str">
        <v>F등급</v>
      </c>
      <c r="S214" t="str">
        <v>현대_울산</v>
      </c>
      <c r="T214" t="str">
        <v>215/45R17</v>
      </c>
      <c r="U214">
        <v>119300</v>
      </c>
      <c r="V214" t="str">
        <v>215/45R17</v>
      </c>
      <c r="W214">
        <v>119300</v>
      </c>
      <c r="X214" t="str">
        <v>anbh_안병홍</v>
      </c>
      <c r="Y214">
        <v>43595.49590277778</v>
      </c>
      <c r="Z214" t="str">
        <v>anbh_안병홍</v>
      </c>
      <c r="AA214">
        <v>43900.54188657407</v>
      </c>
      <c r="AB214">
        <f>W214*2</f>
        <v>238600</v>
      </c>
    </row>
    <row r="215">
      <c r="A215">
        <v>110767</v>
      </c>
      <c r="B215" t="str">
        <v>벨로스터</v>
      </c>
      <c r="C215" t="str">
        <v>벨로스터 가솔린 1.4 터보 모던 코어 - AT</v>
      </c>
      <c r="D215">
        <v>43763</v>
      </c>
      <c r="E215">
        <v>22390000</v>
      </c>
      <c r="F215" t="str">
        <v>가솔린</v>
      </c>
      <c r="G215" t="str">
        <v>AT</v>
      </c>
      <c r="H215">
        <v>1353</v>
      </c>
      <c r="I215" t="str">
        <v>오픈함</v>
      </c>
      <c r="J215" t="str">
        <v>Y</v>
      </c>
      <c r="K215" t="str">
        <v>현대</v>
      </c>
      <c r="L215" t="str">
        <v>벨로스터</v>
      </c>
      <c r="M215" t="str">
        <v>Y</v>
      </c>
      <c r="N215" t="str">
        <v>D2</v>
      </c>
      <c r="O215">
        <v>50</v>
      </c>
      <c r="Q215">
        <v>5</v>
      </c>
      <c r="R215" t="str">
        <v>F등급</v>
      </c>
      <c r="S215" t="str">
        <v>현대_울산</v>
      </c>
      <c r="T215" t="str">
        <v>215/45R17</v>
      </c>
      <c r="U215">
        <v>119300</v>
      </c>
      <c r="V215" t="str">
        <v>215/45R17</v>
      </c>
      <c r="W215">
        <v>119300</v>
      </c>
      <c r="X215" t="str">
        <v>anbh_안병홍</v>
      </c>
      <c r="Y215">
        <v>43763.5796412037</v>
      </c>
      <c r="Z215" t="str">
        <v>anbh_안병홍</v>
      </c>
      <c r="AA215">
        <v>43900.542037037034</v>
      </c>
      <c r="AB215">
        <f>W215*2</f>
        <v>238600</v>
      </c>
    </row>
    <row r="216">
      <c r="A216">
        <v>111047</v>
      </c>
      <c r="B216" t="str">
        <v>벨로스터</v>
      </c>
      <c r="C216" t="str">
        <v>벨로스터 가솔린 1.6 터보 JBL익스트림사운드에디션 - MT</v>
      </c>
      <c r="D216">
        <v>43831</v>
      </c>
      <c r="E216">
        <v>25680000</v>
      </c>
      <c r="F216" t="str">
        <v>가솔린</v>
      </c>
      <c r="G216" t="str">
        <v>MT</v>
      </c>
      <c r="H216">
        <v>1591</v>
      </c>
      <c r="I216" t="str">
        <v>오픈안함</v>
      </c>
      <c r="J216" t="str">
        <v>Y</v>
      </c>
      <c r="K216" t="str">
        <v>현대</v>
      </c>
      <c r="L216" t="str">
        <v>벨로스터</v>
      </c>
      <c r="M216" t="str">
        <v>Y</v>
      </c>
      <c r="N216" t="str">
        <v>D2</v>
      </c>
      <c r="O216">
        <v>50</v>
      </c>
      <c r="P216">
        <v>0</v>
      </c>
      <c r="Q216">
        <v>5</v>
      </c>
      <c r="R216" t="str">
        <v>D등급</v>
      </c>
      <c r="S216" t="str">
        <v>현대_울산</v>
      </c>
      <c r="T216" t="str">
        <v>215/40R18</v>
      </c>
      <c r="U216">
        <v>150000</v>
      </c>
      <c r="V216" t="str">
        <v>215/40R18</v>
      </c>
      <c r="W216">
        <v>150000</v>
      </c>
      <c r="X216" t="str">
        <v>anbh_안병홍</v>
      </c>
      <c r="Y216">
        <v>43847.90292824074</v>
      </c>
      <c r="Z216" t="str">
        <v>anbh_안병홍</v>
      </c>
      <c r="AA216">
        <v>43900.54325231481</v>
      </c>
      <c r="AB216">
        <f>W216*2</f>
        <v>300000</v>
      </c>
    </row>
    <row r="217">
      <c r="A217">
        <v>110770</v>
      </c>
      <c r="B217" t="str">
        <v>벨로스터</v>
      </c>
      <c r="C217" t="str">
        <v>벨로스터 가솔린 1.6 터보 스포츠 - MT</v>
      </c>
      <c r="D217">
        <v>43763</v>
      </c>
      <c r="E217">
        <v>21060000</v>
      </c>
      <c r="F217" t="str">
        <v>가솔린</v>
      </c>
      <c r="G217" t="str">
        <v>MT</v>
      </c>
      <c r="H217">
        <v>1591</v>
      </c>
      <c r="I217" t="str">
        <v>오픈안함</v>
      </c>
      <c r="J217" t="str">
        <v>Y</v>
      </c>
      <c r="K217" t="str">
        <v>현대</v>
      </c>
      <c r="L217" t="str">
        <v>벨로스터</v>
      </c>
      <c r="M217" t="str">
        <v>Y</v>
      </c>
      <c r="N217" t="str">
        <v>D2</v>
      </c>
      <c r="O217">
        <v>50</v>
      </c>
      <c r="P217">
        <v>0</v>
      </c>
      <c r="Q217">
        <v>5</v>
      </c>
      <c r="R217" t="str">
        <v>D등급</v>
      </c>
      <c r="S217" t="str">
        <v>현대_울산</v>
      </c>
      <c r="T217" t="str">
        <v>215/40R18</v>
      </c>
      <c r="U217">
        <v>150000</v>
      </c>
      <c r="V217" t="str">
        <v>215/40R18</v>
      </c>
      <c r="W217">
        <v>150000</v>
      </c>
      <c r="X217" t="str">
        <v>anbh_안병홍</v>
      </c>
      <c r="Y217">
        <v>43763.592511574076</v>
      </c>
      <c r="Z217" t="str">
        <v>anbh_안병홍</v>
      </c>
      <c r="AA217">
        <v>43900.542337962965</v>
      </c>
      <c r="AB217">
        <f>W217*2</f>
        <v>300000</v>
      </c>
    </row>
    <row r="218">
      <c r="A218">
        <v>110772</v>
      </c>
      <c r="B218" t="str">
        <v>벨로스터</v>
      </c>
      <c r="C218" t="str">
        <v>벨로스터 가솔린 1.6 터보 스포츠 코어 - MT</v>
      </c>
      <c r="D218">
        <v>43763</v>
      </c>
      <c r="E218">
        <v>23360000</v>
      </c>
      <c r="F218" t="str">
        <v>가솔린</v>
      </c>
      <c r="G218" t="str">
        <v>MT</v>
      </c>
      <c r="H218">
        <v>1591</v>
      </c>
      <c r="I218" t="str">
        <v>오픈안함</v>
      </c>
      <c r="J218" t="str">
        <v>Y</v>
      </c>
      <c r="K218" t="str">
        <v>현대</v>
      </c>
      <c r="L218" t="str">
        <v>벨로스터</v>
      </c>
      <c r="M218" t="str">
        <v>Y</v>
      </c>
      <c r="N218" t="str">
        <v>D2</v>
      </c>
      <c r="O218">
        <v>50</v>
      </c>
      <c r="P218">
        <v>0</v>
      </c>
      <c r="Q218">
        <v>5</v>
      </c>
      <c r="R218" t="str">
        <v>D등급</v>
      </c>
      <c r="S218" t="str">
        <v>현대_울산</v>
      </c>
      <c r="T218" t="str">
        <v>215/40R18</v>
      </c>
      <c r="U218">
        <v>150000</v>
      </c>
      <c r="V218" t="str">
        <v>215/40R18</v>
      </c>
      <c r="W218">
        <v>150000</v>
      </c>
      <c r="X218" t="str">
        <v>anbh_안병홍</v>
      </c>
      <c r="Y218">
        <v>43763.596875</v>
      </c>
      <c r="Z218" t="str">
        <v>anbh_안병홍</v>
      </c>
      <c r="AA218">
        <v>43900.54252314815</v>
      </c>
      <c r="AB218">
        <f>W218*2</f>
        <v>300000</v>
      </c>
    </row>
    <row r="219">
      <c r="A219">
        <v>111048</v>
      </c>
      <c r="B219" t="str">
        <v>벨로스터</v>
      </c>
      <c r="C219" t="str">
        <v>벨로스터 가솔린 1.6 터보 익스트림드라이빙에디션 - MT</v>
      </c>
      <c r="D219">
        <v>43831</v>
      </c>
      <c r="E219">
        <v>25420000</v>
      </c>
      <c r="F219" t="str">
        <v>가솔린</v>
      </c>
      <c r="G219" t="str">
        <v>MT</v>
      </c>
      <c r="H219">
        <v>1591</v>
      </c>
      <c r="I219" t="str">
        <v>오픈안함</v>
      </c>
      <c r="J219" t="str">
        <v>Y</v>
      </c>
      <c r="K219" t="str">
        <v>현대</v>
      </c>
      <c r="L219" t="str">
        <v>벨로스터</v>
      </c>
      <c r="M219" t="str">
        <v>Y</v>
      </c>
      <c r="N219" t="str">
        <v>D2</v>
      </c>
      <c r="O219">
        <v>50</v>
      </c>
      <c r="P219">
        <v>0</v>
      </c>
      <c r="Q219">
        <v>5</v>
      </c>
      <c r="R219" t="str">
        <v>D등급</v>
      </c>
      <c r="S219" t="str">
        <v>현대_울산</v>
      </c>
      <c r="T219" t="str">
        <v>215/40R18</v>
      </c>
      <c r="U219">
        <v>150000</v>
      </c>
      <c r="V219" t="str">
        <v>215/40R18</v>
      </c>
      <c r="W219">
        <v>150000</v>
      </c>
      <c r="X219" t="str">
        <v>anbh_안병홍</v>
      </c>
      <c r="Y219">
        <v>43847.909155092595</v>
      </c>
      <c r="Z219" t="str">
        <v>anbh_안병홍</v>
      </c>
      <c r="AA219">
        <v>43900.542974537035</v>
      </c>
      <c r="AB219">
        <f>W219*2</f>
        <v>300000</v>
      </c>
    </row>
    <row r="220">
      <c r="A220">
        <v>110349</v>
      </c>
      <c r="B220" t="str">
        <v>벨로스터</v>
      </c>
      <c r="C220" t="str">
        <v>벨로스터N 가솔린 2.0 터보 - MT</v>
      </c>
      <c r="D220">
        <v>43651</v>
      </c>
      <c r="E220">
        <v>28380000</v>
      </c>
      <c r="F220" t="str">
        <v>가솔린</v>
      </c>
      <c r="G220" t="str">
        <v>MT</v>
      </c>
      <c r="H220">
        <v>1998</v>
      </c>
      <c r="I220" t="str">
        <v>오픈함</v>
      </c>
      <c r="J220" t="str">
        <v>Y</v>
      </c>
      <c r="K220" t="str">
        <v>현대</v>
      </c>
      <c r="L220" t="str">
        <v>벨로스터N</v>
      </c>
      <c r="M220" t="str">
        <v>Y</v>
      </c>
      <c r="N220" t="str">
        <v>E2</v>
      </c>
      <c r="O220">
        <v>50</v>
      </c>
      <c r="Q220">
        <v>5</v>
      </c>
      <c r="R220" t="str">
        <v>C등급</v>
      </c>
      <c r="S220" t="str">
        <v>현대_울산</v>
      </c>
      <c r="T220" t="str">
        <v>225/40R18</v>
      </c>
      <c r="U220">
        <v>150000</v>
      </c>
      <c r="V220" t="str">
        <v>225/40R18</v>
      </c>
      <c r="W220">
        <v>150000</v>
      </c>
      <c r="X220" t="str">
        <v>anbh_안병홍</v>
      </c>
      <c r="Y220">
        <v>43651.564884259256</v>
      </c>
      <c r="Z220" t="str">
        <v>anbh_안병홍</v>
      </c>
      <c r="AA220">
        <v>43900.544895833336</v>
      </c>
      <c r="AB220">
        <f>W220*2</f>
        <v>300000</v>
      </c>
    </row>
    <row r="221">
      <c r="A221">
        <v>110343</v>
      </c>
      <c r="B221" t="str">
        <v>볼트</v>
      </c>
      <c r="C221" t="str">
        <v>볼트 EV LT - AT</v>
      </c>
      <c r="D221">
        <v>43647</v>
      </c>
      <c r="E221">
        <v>45930000</v>
      </c>
      <c r="F221" t="str">
        <v>전기</v>
      </c>
      <c r="G221" t="str">
        <v>AT</v>
      </c>
      <c r="H221">
        <v>174</v>
      </c>
      <c r="I221" t="str">
        <v>오픈함</v>
      </c>
      <c r="J221" t="str">
        <v>Y</v>
      </c>
      <c r="K221" t="str">
        <v>한국지엠</v>
      </c>
      <c r="L221" t="str">
        <v>볼트</v>
      </c>
      <c r="M221" t="str">
        <v>Y</v>
      </c>
      <c r="N221" t="str">
        <v>I3</v>
      </c>
      <c r="O221">
        <v>60</v>
      </c>
      <c r="Q221">
        <v>5</v>
      </c>
      <c r="R221" t="str">
        <v>F등급</v>
      </c>
      <c r="S221" t="str">
        <v>지엠_송도</v>
      </c>
      <c r="T221" t="str">
        <v>215/50R17</v>
      </c>
      <c r="U221">
        <v>142800</v>
      </c>
      <c r="V221" t="str">
        <v>215/50R17</v>
      </c>
      <c r="W221">
        <v>142800</v>
      </c>
      <c r="X221" t="str">
        <v>anbh_안병홍</v>
      </c>
      <c r="Y221">
        <v>43647.63972222222</v>
      </c>
      <c r="Z221" t="str">
        <v>anbh_안병홍</v>
      </c>
      <c r="AA221">
        <v>43859.537627314814</v>
      </c>
      <c r="AB221">
        <f>W221*2</f>
        <v>285600</v>
      </c>
    </row>
    <row r="222">
      <c r="A222">
        <v>110344</v>
      </c>
      <c r="B222" t="str">
        <v>볼트</v>
      </c>
      <c r="C222" t="str">
        <v>볼트 EV LT 디럭스 - AT</v>
      </c>
      <c r="D222">
        <v>43647</v>
      </c>
      <c r="E222">
        <v>46930000</v>
      </c>
      <c r="F222" t="str">
        <v>전기</v>
      </c>
      <c r="G222" t="str">
        <v>AT</v>
      </c>
      <c r="H222">
        <v>174</v>
      </c>
      <c r="I222" t="str">
        <v>오픈함</v>
      </c>
      <c r="J222" t="str">
        <v>Y</v>
      </c>
      <c r="K222" t="str">
        <v>한국지엠</v>
      </c>
      <c r="L222" t="str">
        <v>볼트</v>
      </c>
      <c r="M222" t="str">
        <v>Y</v>
      </c>
      <c r="N222" t="str">
        <v>I3</v>
      </c>
      <c r="O222">
        <v>60</v>
      </c>
      <c r="Q222">
        <v>5</v>
      </c>
      <c r="R222" t="str">
        <v>F등급</v>
      </c>
      <c r="S222" t="str">
        <v>지엠_송도</v>
      </c>
      <c r="T222" t="str">
        <v>215/50R17</v>
      </c>
      <c r="U222">
        <v>142800</v>
      </c>
      <c r="V222" t="str">
        <v>215/50R17</v>
      </c>
      <c r="W222">
        <v>142800</v>
      </c>
      <c r="X222" t="str">
        <v>anbh_안병홍</v>
      </c>
      <c r="Y222">
        <v>43647.720983796295</v>
      </c>
      <c r="Z222" t="str">
        <v>anbh_안병홍</v>
      </c>
      <c r="AA222">
        <v>43859.53770833334</v>
      </c>
      <c r="AB222">
        <f>W222*2</f>
        <v>285600</v>
      </c>
    </row>
    <row r="223">
      <c r="A223">
        <v>110345</v>
      </c>
      <c r="B223" t="str">
        <v>볼트</v>
      </c>
      <c r="C223" t="str">
        <v>볼트 EV Premier - AT</v>
      </c>
      <c r="D223">
        <v>43647</v>
      </c>
      <c r="E223">
        <v>48140000</v>
      </c>
      <c r="F223" t="str">
        <v>전기</v>
      </c>
      <c r="G223" t="str">
        <v>AT</v>
      </c>
      <c r="H223">
        <v>174</v>
      </c>
      <c r="I223" t="str">
        <v>오픈함</v>
      </c>
      <c r="J223" t="str">
        <v>Y</v>
      </c>
      <c r="K223" t="str">
        <v>한국지엠</v>
      </c>
      <c r="L223" t="str">
        <v>볼트</v>
      </c>
      <c r="M223" t="str">
        <v>Y</v>
      </c>
      <c r="N223" t="str">
        <v>I3</v>
      </c>
      <c r="O223">
        <v>60</v>
      </c>
      <c r="Q223">
        <v>5</v>
      </c>
      <c r="R223" t="str">
        <v>F등급</v>
      </c>
      <c r="S223" t="str">
        <v>지엠_송도</v>
      </c>
      <c r="T223" t="str">
        <v>215/50R17</v>
      </c>
      <c r="U223">
        <v>142800</v>
      </c>
      <c r="V223" t="str">
        <v>215/50R17</v>
      </c>
      <c r="W223">
        <v>142800</v>
      </c>
      <c r="X223" t="str">
        <v>anbh_안병홍</v>
      </c>
      <c r="Y223">
        <v>43647.721875</v>
      </c>
      <c r="Z223" t="str">
        <v>anbh_안병홍</v>
      </c>
      <c r="AA223">
        <v>43859.537777777776</v>
      </c>
      <c r="AB223">
        <f>W223*2</f>
        <v>285600</v>
      </c>
    </row>
    <row r="224">
      <c r="A224">
        <v>110473</v>
      </c>
      <c r="B224" t="str">
        <v>셀토스</v>
      </c>
      <c r="C224" t="str">
        <v>셀토스 1.6 가솔린 터보 노블레스 2WD - AT</v>
      </c>
      <c r="D224">
        <v>43682</v>
      </c>
      <c r="E224">
        <v>23840000</v>
      </c>
      <c r="F224" t="str">
        <v>가솔린</v>
      </c>
      <c r="G224" t="str">
        <v>AT</v>
      </c>
      <c r="H224">
        <v>1591</v>
      </c>
      <c r="I224" t="str">
        <v>오픈함</v>
      </c>
      <c r="J224" t="str">
        <v>Y</v>
      </c>
      <c r="K224" t="str">
        <v>기아</v>
      </c>
      <c r="L224" t="str">
        <v>셀토스</v>
      </c>
      <c r="M224" t="str">
        <v>Y</v>
      </c>
      <c r="N224" t="str">
        <v>H1</v>
      </c>
      <c r="O224">
        <v>50</v>
      </c>
      <c r="Q224">
        <v>5</v>
      </c>
      <c r="R224" t="str">
        <v>S등급</v>
      </c>
      <c r="S224" t="str">
        <v>기아_광주</v>
      </c>
      <c r="T224" t="str">
        <v>235/45R18</v>
      </c>
      <c r="U224">
        <v>174000</v>
      </c>
      <c r="V224" t="str">
        <v>235/45R18</v>
      </c>
      <c r="W224">
        <v>174000</v>
      </c>
      <c r="X224" t="str">
        <v>anbh_안병홍</v>
      </c>
      <c r="Y224">
        <v>43682.92181712963</v>
      </c>
      <c r="Z224" t="str">
        <v>anbh_안병홍</v>
      </c>
      <c r="AA224">
        <v>43897.8149537037</v>
      </c>
      <c r="AB224">
        <f>W224*2</f>
        <v>348000</v>
      </c>
    </row>
    <row r="225">
      <c r="A225">
        <v>110474</v>
      </c>
      <c r="B225" t="str">
        <v>셀토스</v>
      </c>
      <c r="C225" t="str">
        <v>셀토스 1.6 가솔린 터보 노블레스 4WD - AT</v>
      </c>
      <c r="D225">
        <v>43682</v>
      </c>
      <c r="E225">
        <v>25640000</v>
      </c>
      <c r="F225" t="str">
        <v>가솔린</v>
      </c>
      <c r="G225" t="str">
        <v>AT</v>
      </c>
      <c r="H225">
        <v>1591</v>
      </c>
      <c r="I225" t="str">
        <v>오픈함</v>
      </c>
      <c r="J225" t="str">
        <v>Y</v>
      </c>
      <c r="K225" t="str">
        <v>기아</v>
      </c>
      <c r="L225" t="str">
        <v>셀토스</v>
      </c>
      <c r="M225" t="str">
        <v>Y</v>
      </c>
      <c r="N225" t="str">
        <v>H1</v>
      </c>
      <c r="O225">
        <v>50</v>
      </c>
      <c r="Q225">
        <v>5</v>
      </c>
      <c r="R225" t="str">
        <v>S등급</v>
      </c>
      <c r="S225" t="str">
        <v>기아_광주</v>
      </c>
      <c r="T225" t="str">
        <v>235/45R18</v>
      </c>
      <c r="U225">
        <v>174000</v>
      </c>
      <c r="V225" t="str">
        <v>235/45R18</v>
      </c>
      <c r="W225">
        <v>174000</v>
      </c>
      <c r="X225" t="str">
        <v>anbh_안병홍</v>
      </c>
      <c r="Y225">
        <v>43682.924733796295</v>
      </c>
      <c r="Z225" t="str">
        <v>anbh_안병홍</v>
      </c>
      <c r="AA225">
        <v>43897.81520833333</v>
      </c>
      <c r="AB225">
        <f>W225*2</f>
        <v>348000</v>
      </c>
    </row>
    <row r="226">
      <c r="A226">
        <v>110462</v>
      </c>
      <c r="B226" t="str">
        <v>셀토스</v>
      </c>
      <c r="C226" t="str">
        <v>셀토스 1.6 가솔린 터보 트렌디 2WD - AT</v>
      </c>
      <c r="D226">
        <v>43682</v>
      </c>
      <c r="E226">
        <v>18810000</v>
      </c>
      <c r="F226" t="str">
        <v>가솔린</v>
      </c>
      <c r="G226" t="str">
        <v>AT</v>
      </c>
      <c r="H226">
        <v>1591</v>
      </c>
      <c r="I226" t="str">
        <v>오픈함</v>
      </c>
      <c r="J226" t="str">
        <v>Y</v>
      </c>
      <c r="K226" t="str">
        <v>기아</v>
      </c>
      <c r="L226" t="str">
        <v>셀토스</v>
      </c>
      <c r="M226" t="str">
        <v>Y</v>
      </c>
      <c r="N226" t="str">
        <v>H1</v>
      </c>
      <c r="O226">
        <v>50</v>
      </c>
      <c r="Q226">
        <v>5</v>
      </c>
      <c r="R226" t="str">
        <v>S등급</v>
      </c>
      <c r="S226" t="str">
        <v>기아_광주</v>
      </c>
      <c r="T226" t="str">
        <v>205/60R16</v>
      </c>
      <c r="U226">
        <v>109400</v>
      </c>
      <c r="V226" t="str">
        <v>205/60R16</v>
      </c>
      <c r="W226">
        <v>109400</v>
      </c>
      <c r="X226" t="str">
        <v>anbh_안병홍</v>
      </c>
      <c r="Y226">
        <v>43682.63099537037</v>
      </c>
      <c r="Z226" t="str">
        <v>anbh_안병홍</v>
      </c>
      <c r="AA226">
        <v>43897.80863425926</v>
      </c>
      <c r="AB226">
        <f>W226*2</f>
        <v>218800</v>
      </c>
    </row>
    <row r="227">
      <c r="A227">
        <v>110463</v>
      </c>
      <c r="B227" t="str">
        <v>셀토스</v>
      </c>
      <c r="C227" t="str">
        <v>셀토스 1.6 가솔린 터보 트렌디 4WD - AT</v>
      </c>
      <c r="D227">
        <v>43682</v>
      </c>
      <c r="E227">
        <v>20610000</v>
      </c>
      <c r="F227" t="str">
        <v>가솔린</v>
      </c>
      <c r="G227" t="str">
        <v>AT</v>
      </c>
      <c r="H227">
        <v>1591</v>
      </c>
      <c r="I227" t="str">
        <v>오픈함</v>
      </c>
      <c r="J227" t="str">
        <v>Y</v>
      </c>
      <c r="K227" t="str">
        <v>기아</v>
      </c>
      <c r="L227" t="str">
        <v>셀토스</v>
      </c>
      <c r="M227" t="str">
        <v>Y</v>
      </c>
      <c r="N227" t="str">
        <v>H1</v>
      </c>
      <c r="O227">
        <v>50</v>
      </c>
      <c r="Q227">
        <v>5</v>
      </c>
      <c r="R227" t="str">
        <v>S등급</v>
      </c>
      <c r="S227" t="str">
        <v>기아_광주</v>
      </c>
      <c r="T227" t="str">
        <v>205/60R16</v>
      </c>
      <c r="U227">
        <v>109400</v>
      </c>
      <c r="V227" t="str">
        <v>205/60R16</v>
      </c>
      <c r="W227">
        <v>109400</v>
      </c>
      <c r="X227" t="str">
        <v>anbh_안병홍</v>
      </c>
      <c r="Y227">
        <v>43682.682280092595</v>
      </c>
      <c r="Z227" t="str">
        <v>anbh_안병홍</v>
      </c>
      <c r="AA227">
        <v>43897.80905092593</v>
      </c>
      <c r="AB227">
        <f>W227*2</f>
        <v>218800</v>
      </c>
    </row>
    <row r="228">
      <c r="A228">
        <v>110469</v>
      </c>
      <c r="B228" t="str">
        <v>셀토스</v>
      </c>
      <c r="C228" t="str">
        <v>셀토스 1.6 가솔린 터보 프레스티지 2WD - AT</v>
      </c>
      <c r="D228">
        <v>43682</v>
      </c>
      <c r="E228">
        <v>21830000</v>
      </c>
      <c r="F228" t="str">
        <v>가솔린</v>
      </c>
      <c r="G228" t="str">
        <v>AT</v>
      </c>
      <c r="H228">
        <v>1591</v>
      </c>
      <c r="I228" t="str">
        <v>오픈함</v>
      </c>
      <c r="J228" t="str">
        <v>Y</v>
      </c>
      <c r="K228" t="str">
        <v>기아</v>
      </c>
      <c r="L228" t="str">
        <v>셀토스</v>
      </c>
      <c r="M228" t="str">
        <v>Y</v>
      </c>
      <c r="N228" t="str">
        <v>H1</v>
      </c>
      <c r="O228">
        <v>50</v>
      </c>
      <c r="Q228">
        <v>5</v>
      </c>
      <c r="R228" t="str">
        <v>S등급</v>
      </c>
      <c r="S228" t="str">
        <v>기아_광주</v>
      </c>
      <c r="T228" t="str">
        <v>215/55R17</v>
      </c>
      <c r="U228">
        <v>131000</v>
      </c>
      <c r="V228" t="str">
        <v>215/55R17</v>
      </c>
      <c r="W228">
        <v>131000</v>
      </c>
      <c r="X228" t="str">
        <v>anbh_안병홍</v>
      </c>
      <c r="Y228">
        <v>43682.699375</v>
      </c>
      <c r="Z228" t="str">
        <v>anbh_안병홍</v>
      </c>
      <c r="AA228">
        <v>43897.80997685185</v>
      </c>
      <c r="AB228">
        <f>W228*2</f>
        <v>262000</v>
      </c>
    </row>
    <row r="229">
      <c r="A229">
        <v>110470</v>
      </c>
      <c r="B229" t="str">
        <v>셀토스</v>
      </c>
      <c r="C229" t="str">
        <v>셀토스 1.6 가솔린 터보 프레스티지 4WD - AT</v>
      </c>
      <c r="D229">
        <v>43682</v>
      </c>
      <c r="E229">
        <v>23630000</v>
      </c>
      <c r="F229" t="str">
        <v>가솔린</v>
      </c>
      <c r="G229" t="str">
        <v>AT</v>
      </c>
      <c r="H229">
        <v>1591</v>
      </c>
      <c r="I229" t="str">
        <v>오픈함</v>
      </c>
      <c r="J229" t="str">
        <v>Y</v>
      </c>
      <c r="K229" t="str">
        <v>기아</v>
      </c>
      <c r="L229" t="str">
        <v>셀토스</v>
      </c>
      <c r="M229" t="str">
        <v>Y</v>
      </c>
      <c r="N229" t="str">
        <v>H1</v>
      </c>
      <c r="O229">
        <v>50</v>
      </c>
      <c r="Q229">
        <v>5</v>
      </c>
      <c r="R229" t="str">
        <v>S등급</v>
      </c>
      <c r="S229" t="str">
        <v>기아_광주</v>
      </c>
      <c r="T229" t="str">
        <v>215/55R17</v>
      </c>
      <c r="U229">
        <v>131000</v>
      </c>
      <c r="V229" t="str">
        <v>215/55R17</v>
      </c>
      <c r="W229">
        <v>131000</v>
      </c>
      <c r="X229" t="str">
        <v>anbh_안병홍</v>
      </c>
      <c r="Y229">
        <v>43682.916400462964</v>
      </c>
      <c r="Z229" t="str">
        <v>anbh_안병홍</v>
      </c>
      <c r="AA229">
        <v>43897.81350694445</v>
      </c>
      <c r="AB229">
        <f>W229*2</f>
        <v>262000</v>
      </c>
    </row>
    <row r="230">
      <c r="A230">
        <v>110475</v>
      </c>
      <c r="B230" t="str">
        <v>셀토스</v>
      </c>
      <c r="C230" t="str">
        <v>셀토스 스마트트림 디젤 1.6 노블레스 2WD - AT</v>
      </c>
      <c r="D230">
        <v>43682</v>
      </c>
      <c r="E230">
        <v>25700000</v>
      </c>
      <c r="F230" t="str">
        <v>경유</v>
      </c>
      <c r="G230" t="str">
        <v>AT</v>
      </c>
      <c r="H230">
        <v>1598</v>
      </c>
      <c r="I230" t="str">
        <v>오픈함</v>
      </c>
      <c r="J230" t="str">
        <v>Y</v>
      </c>
      <c r="K230" t="str">
        <v>기아</v>
      </c>
      <c r="L230" t="str">
        <v>셀토스</v>
      </c>
      <c r="M230" t="str">
        <v>Y</v>
      </c>
      <c r="N230" t="str">
        <v>H1</v>
      </c>
      <c r="O230">
        <v>50</v>
      </c>
      <c r="Q230">
        <v>5</v>
      </c>
      <c r="R230" t="str">
        <v>S등급</v>
      </c>
      <c r="S230" t="str">
        <v>기아_광주</v>
      </c>
      <c r="T230" t="str">
        <v>235/45R18</v>
      </c>
      <c r="U230">
        <v>174000</v>
      </c>
      <c r="V230" t="str">
        <v>235/45R18</v>
      </c>
      <c r="W230">
        <v>174000</v>
      </c>
      <c r="X230" t="str">
        <v>anbh_안병홍</v>
      </c>
      <c r="Y230">
        <v>43682.92607638889</v>
      </c>
      <c r="Z230" t="str">
        <v>anbh_안병홍</v>
      </c>
      <c r="AA230">
        <v>43897.815416666665</v>
      </c>
      <c r="AB230">
        <f>W230*2</f>
        <v>348000</v>
      </c>
    </row>
    <row r="231">
      <c r="A231">
        <v>110476</v>
      </c>
      <c r="B231" t="str">
        <v>셀토스</v>
      </c>
      <c r="C231" t="str">
        <v>셀토스 스마트트림 디젤 1.6 노블레스 4WD - AT</v>
      </c>
      <c r="D231">
        <v>43682</v>
      </c>
      <c r="E231">
        <v>27500000</v>
      </c>
      <c r="F231" t="str">
        <v>경유</v>
      </c>
      <c r="G231" t="str">
        <v>AT</v>
      </c>
      <c r="H231">
        <v>1598</v>
      </c>
      <c r="I231" t="str">
        <v>오픈함</v>
      </c>
      <c r="J231" t="str">
        <v>Y</v>
      </c>
      <c r="K231" t="str">
        <v>기아</v>
      </c>
      <c r="L231" t="str">
        <v>셀토스</v>
      </c>
      <c r="M231" t="str">
        <v>Y</v>
      </c>
      <c r="N231" t="str">
        <v>H1</v>
      </c>
      <c r="O231">
        <v>50</v>
      </c>
      <c r="Q231">
        <v>5</v>
      </c>
      <c r="R231" t="str">
        <v>S등급</v>
      </c>
      <c r="S231" t="str">
        <v>기아_광주</v>
      </c>
      <c r="T231" t="str">
        <v>235/45R18</v>
      </c>
      <c r="U231">
        <v>174000</v>
      </c>
      <c r="V231" t="str">
        <v>235/45R18</v>
      </c>
      <c r="W231">
        <v>174000</v>
      </c>
      <c r="X231" t="str">
        <v>anbh_안병홍</v>
      </c>
      <c r="Y231">
        <v>43682.92804398148</v>
      </c>
      <c r="Z231" t="str">
        <v>anbh_안병홍</v>
      </c>
      <c r="AA231">
        <v>43897.81575231482</v>
      </c>
      <c r="AB231">
        <f>W231*2</f>
        <v>348000</v>
      </c>
    </row>
    <row r="232">
      <c r="A232">
        <v>110467</v>
      </c>
      <c r="B232" t="str">
        <v>셀토스</v>
      </c>
      <c r="C232" t="str">
        <v>셀토스 스마트트림 디젤 1.6 트렌디 2WD - AT</v>
      </c>
      <c r="D232">
        <v>43682</v>
      </c>
      <c r="E232">
        <v>20680000</v>
      </c>
      <c r="F232" t="str">
        <v>경유</v>
      </c>
      <c r="G232" t="str">
        <v>AT</v>
      </c>
      <c r="H232">
        <v>1598</v>
      </c>
      <c r="I232" t="str">
        <v>오픈함</v>
      </c>
      <c r="J232" t="str">
        <v>Y</v>
      </c>
      <c r="K232" t="str">
        <v>기아</v>
      </c>
      <c r="L232" t="str">
        <v>셀토스</v>
      </c>
      <c r="M232" t="str">
        <v>Y</v>
      </c>
      <c r="N232" t="str">
        <v>H1</v>
      </c>
      <c r="O232">
        <v>50</v>
      </c>
      <c r="Q232">
        <v>5</v>
      </c>
      <c r="R232" t="str">
        <v>S등급</v>
      </c>
      <c r="S232" t="str">
        <v>기아_광주</v>
      </c>
      <c r="T232" t="str">
        <v>205/60R16</v>
      </c>
      <c r="U232">
        <v>109400</v>
      </c>
      <c r="V232" t="str">
        <v>205/60R16</v>
      </c>
      <c r="W232">
        <v>109400</v>
      </c>
      <c r="X232" t="str">
        <v>anbh_안병홍</v>
      </c>
      <c r="Y232">
        <v>43682.68613425926</v>
      </c>
      <c r="Z232" t="str">
        <v>anbh_안병홍</v>
      </c>
      <c r="AA232">
        <v>43897.8094212963</v>
      </c>
      <c r="AB232">
        <f>W232*2</f>
        <v>218800</v>
      </c>
    </row>
    <row r="233">
      <c r="A233">
        <v>110468</v>
      </c>
      <c r="B233" t="str">
        <v>셀토스</v>
      </c>
      <c r="C233" t="str">
        <v>셀토스 스마트트림 디젤 1.6 트렌디 4WD - AT</v>
      </c>
      <c r="D233">
        <v>43682</v>
      </c>
      <c r="E233">
        <v>22480000</v>
      </c>
      <c r="F233" t="str">
        <v>경유</v>
      </c>
      <c r="G233" t="str">
        <v>AT</v>
      </c>
      <c r="H233">
        <v>1598</v>
      </c>
      <c r="I233" t="str">
        <v>오픈함</v>
      </c>
      <c r="J233" t="str">
        <v>Y</v>
      </c>
      <c r="K233" t="str">
        <v>기아</v>
      </c>
      <c r="L233" t="str">
        <v>셀토스</v>
      </c>
      <c r="M233" t="str">
        <v>Y</v>
      </c>
      <c r="N233" t="str">
        <v>H1</v>
      </c>
      <c r="O233">
        <v>50</v>
      </c>
      <c r="Q233">
        <v>5</v>
      </c>
      <c r="R233" t="str">
        <v>S등급</v>
      </c>
      <c r="S233" t="str">
        <v>기아_광주</v>
      </c>
      <c r="T233" t="str">
        <v>205/60R16</v>
      </c>
      <c r="U233">
        <v>109400</v>
      </c>
      <c r="V233" t="str">
        <v>205/60R16</v>
      </c>
      <c r="W233">
        <v>109400</v>
      </c>
      <c r="X233" t="str">
        <v>anbh_안병홍</v>
      </c>
      <c r="Y233">
        <v>43682.69795138889</v>
      </c>
      <c r="Z233" t="str">
        <v>anbh_안병홍</v>
      </c>
      <c r="AA233">
        <v>43897.8097337963</v>
      </c>
      <c r="AB233">
        <f>W233*2</f>
        <v>218800</v>
      </c>
    </row>
    <row r="234">
      <c r="A234">
        <v>110471</v>
      </c>
      <c r="B234" t="str">
        <v>셀토스</v>
      </c>
      <c r="C234" t="str">
        <v>셀토스 스마트트림 디젤 1.6 프레스티지 2WD - AT</v>
      </c>
      <c r="D234">
        <v>43682</v>
      </c>
      <c r="E234">
        <v>23690000</v>
      </c>
      <c r="F234" t="str">
        <v>경유</v>
      </c>
      <c r="G234" t="str">
        <v>AT</v>
      </c>
      <c r="H234">
        <v>1598</v>
      </c>
      <c r="I234" t="str">
        <v>오픈함</v>
      </c>
      <c r="J234" t="str">
        <v>Y</v>
      </c>
      <c r="K234" t="str">
        <v>기아</v>
      </c>
      <c r="L234" t="str">
        <v>셀토스</v>
      </c>
      <c r="M234" t="str">
        <v>Y</v>
      </c>
      <c r="N234" t="str">
        <v>H1</v>
      </c>
      <c r="O234">
        <v>50</v>
      </c>
      <c r="Q234">
        <v>5</v>
      </c>
      <c r="R234" t="str">
        <v>S등급</v>
      </c>
      <c r="S234" t="str">
        <v>기아_광주</v>
      </c>
      <c r="T234" t="str">
        <v>215/55R17</v>
      </c>
      <c r="U234">
        <v>131000</v>
      </c>
      <c r="V234" t="str">
        <v>215/55R17</v>
      </c>
      <c r="W234">
        <v>131000</v>
      </c>
      <c r="X234" t="str">
        <v>anbh_안병홍</v>
      </c>
      <c r="Y234">
        <v>43682.918032407404</v>
      </c>
      <c r="Z234" t="str">
        <v>anbh_안병홍</v>
      </c>
      <c r="AA234">
        <v>43897.81439814815</v>
      </c>
      <c r="AB234">
        <f>W234*2</f>
        <v>262000</v>
      </c>
    </row>
    <row r="235">
      <c r="A235">
        <v>110472</v>
      </c>
      <c r="B235" t="str">
        <v>셀토스</v>
      </c>
      <c r="C235" t="str">
        <v>셀토스 스마트트림 디젤 1.6 프레스티지 4WD - AT</v>
      </c>
      <c r="D235">
        <v>43682</v>
      </c>
      <c r="E235">
        <v>25490000</v>
      </c>
      <c r="F235" t="str">
        <v>경유</v>
      </c>
      <c r="G235" t="str">
        <v>AT</v>
      </c>
      <c r="H235">
        <v>1598</v>
      </c>
      <c r="I235" t="str">
        <v>오픈함</v>
      </c>
      <c r="J235" t="str">
        <v>Y</v>
      </c>
      <c r="K235" t="str">
        <v>기아</v>
      </c>
      <c r="L235" t="str">
        <v>셀토스</v>
      </c>
      <c r="M235" t="str">
        <v>Y</v>
      </c>
      <c r="N235" t="str">
        <v>H1</v>
      </c>
      <c r="O235">
        <v>50</v>
      </c>
      <c r="Q235">
        <v>5</v>
      </c>
      <c r="R235" t="str">
        <v>S등급</v>
      </c>
      <c r="S235" t="str">
        <v>기아_광주</v>
      </c>
      <c r="T235" t="str">
        <v>215/55R17</v>
      </c>
      <c r="U235">
        <v>131000</v>
      </c>
      <c r="V235" t="str">
        <v>215/55R17</v>
      </c>
      <c r="W235">
        <v>131000</v>
      </c>
      <c r="X235" t="str">
        <v>anbh_안병홍</v>
      </c>
      <c r="Y235">
        <v>43682.91994212963</v>
      </c>
      <c r="Z235" t="str">
        <v>anbh_안병홍</v>
      </c>
      <c r="AA235">
        <v>43897.81466435185</v>
      </c>
      <c r="AB235">
        <f>W235*2</f>
        <v>262000</v>
      </c>
    </row>
    <row r="236">
      <c r="A236">
        <v>110625</v>
      </c>
      <c r="B236" t="str">
        <v>스타렉스</v>
      </c>
      <c r="C236" t="str">
        <v>그랜드 스타렉스 LPi 왜건 12인승 스마트 - AT</v>
      </c>
      <c r="D236">
        <v>43739</v>
      </c>
      <c r="E236">
        <v>23700000</v>
      </c>
      <c r="F236" t="str">
        <v>LPG</v>
      </c>
      <c r="G236" t="str">
        <v>AT</v>
      </c>
      <c r="H236">
        <v>2359</v>
      </c>
      <c r="I236" t="str">
        <v>오픈안함</v>
      </c>
      <c r="J236" t="str">
        <v>Y</v>
      </c>
      <c r="K236" t="str">
        <v>현대</v>
      </c>
      <c r="L236" t="str">
        <v>그랜드 스타렉스</v>
      </c>
      <c r="M236" t="str">
        <v>Y</v>
      </c>
      <c r="N236" t="str">
        <v>H5</v>
      </c>
      <c r="O236">
        <v>83</v>
      </c>
      <c r="P236">
        <v>0</v>
      </c>
      <c r="Q236">
        <v>12</v>
      </c>
      <c r="R236" t="str">
        <v>C등급</v>
      </c>
      <c r="S236" t="str">
        <v>현대_울산</v>
      </c>
      <c r="T236" t="str">
        <v>215/65R17</v>
      </c>
      <c r="U236">
        <v>135000</v>
      </c>
      <c r="V236" t="str">
        <v>215/65R17</v>
      </c>
      <c r="W236">
        <v>135000</v>
      </c>
      <c r="X236" t="str">
        <v>anbh_안병홍</v>
      </c>
      <c r="Y236">
        <v>43739.423101851855</v>
      </c>
      <c r="Z236" t="str">
        <v>anbh_안병홍</v>
      </c>
      <c r="AA236">
        <v>43739.436111111114</v>
      </c>
      <c r="AB236">
        <f>W236*2</f>
        <v>270000</v>
      </c>
    </row>
    <row r="237">
      <c r="A237">
        <v>109129</v>
      </c>
      <c r="B237" t="str">
        <v>스타렉스</v>
      </c>
      <c r="C237" t="str">
        <v>그랜드 스타렉스 Urban 9인승 2WD 익스클루시브 - AT</v>
      </c>
      <c r="D237">
        <v>43090</v>
      </c>
      <c r="E237">
        <v>30900000</v>
      </c>
      <c r="F237" t="str">
        <v>경유</v>
      </c>
      <c r="G237" t="str">
        <v>AT</v>
      </c>
      <c r="H237">
        <v>2497</v>
      </c>
      <c r="I237" t="str">
        <v>오픈함</v>
      </c>
      <c r="J237" t="str">
        <v>Y</v>
      </c>
      <c r="K237" t="str">
        <v>현대</v>
      </c>
      <c r="L237" t="str">
        <v>그랜드 스타렉스</v>
      </c>
      <c r="M237" t="str">
        <v>Y</v>
      </c>
      <c r="N237" t="str">
        <v>H5</v>
      </c>
      <c r="O237">
        <v>75</v>
      </c>
      <c r="P237">
        <v>0</v>
      </c>
      <c r="Q237">
        <v>9</v>
      </c>
      <c r="R237" t="str">
        <v>A등급</v>
      </c>
      <c r="S237" t="str">
        <v>현대_울산</v>
      </c>
      <c r="T237" t="str">
        <v>215/65R17</v>
      </c>
      <c r="U237">
        <v>135000</v>
      </c>
      <c r="V237" t="str">
        <v>215/65R17</v>
      </c>
      <c r="W237">
        <v>135000</v>
      </c>
      <c r="X237" t="str">
        <v>jeonhy_전하영</v>
      </c>
      <c r="Y237">
        <v>43090.40354166667</v>
      </c>
      <c r="Z237" t="str">
        <v>anbh_안병홍</v>
      </c>
      <c r="AA237">
        <v>43699.69150462963</v>
      </c>
      <c r="AB237">
        <f>W237*2</f>
        <v>270000</v>
      </c>
    </row>
    <row r="238">
      <c r="A238">
        <v>109127</v>
      </c>
      <c r="B238" t="str">
        <v>스타렉스</v>
      </c>
      <c r="C238" t="str">
        <v>그랜드 스타렉스 Urban 9인승 2WD 프리미엄 - AT</v>
      </c>
      <c r="D238">
        <v>43090</v>
      </c>
      <c r="E238">
        <v>27200000</v>
      </c>
      <c r="F238" t="str">
        <v>경유</v>
      </c>
      <c r="G238" t="str">
        <v>AT</v>
      </c>
      <c r="H238">
        <v>2497</v>
      </c>
      <c r="I238" t="str">
        <v>오픈함</v>
      </c>
      <c r="J238" t="str">
        <v>Y</v>
      </c>
      <c r="K238" t="str">
        <v>현대</v>
      </c>
      <c r="L238" t="str">
        <v>그랜드 스타렉스</v>
      </c>
      <c r="M238" t="str">
        <v>Y</v>
      </c>
      <c r="N238" t="str">
        <v>H5</v>
      </c>
      <c r="O238">
        <v>75</v>
      </c>
      <c r="P238">
        <v>0</v>
      </c>
      <c r="Q238">
        <v>9</v>
      </c>
      <c r="R238" t="str">
        <v>A등급</v>
      </c>
      <c r="S238" t="str">
        <v>현대_울산</v>
      </c>
      <c r="T238" t="str">
        <v>215/65R17</v>
      </c>
      <c r="U238">
        <v>135000</v>
      </c>
      <c r="V238" t="str">
        <v>215/65R17</v>
      </c>
      <c r="W238">
        <v>135000</v>
      </c>
      <c r="X238" t="str">
        <v>jeonhy_전하영</v>
      </c>
      <c r="Y238">
        <v>43090.401041666664</v>
      </c>
      <c r="Z238" t="str">
        <v>anbh_안병홍</v>
      </c>
      <c r="AA238">
        <v>43699.69125</v>
      </c>
      <c r="AB238">
        <f>W238*2</f>
        <v>270000</v>
      </c>
    </row>
    <row r="239">
      <c r="A239">
        <v>109128</v>
      </c>
      <c r="B239" t="str">
        <v>스타렉스</v>
      </c>
      <c r="C239" t="str">
        <v>그랜드 스타렉스 Urban 9인승 2WD 프리미엄 스페셜 - AT</v>
      </c>
      <c r="D239">
        <v>43090</v>
      </c>
      <c r="E239">
        <v>28650000</v>
      </c>
      <c r="F239" t="str">
        <v>경유</v>
      </c>
      <c r="G239" t="str">
        <v>AT</v>
      </c>
      <c r="H239">
        <v>2497</v>
      </c>
      <c r="I239" t="str">
        <v>오픈함</v>
      </c>
      <c r="J239" t="str">
        <v>Y</v>
      </c>
      <c r="K239" t="str">
        <v>현대</v>
      </c>
      <c r="L239" t="str">
        <v>그랜드 스타렉스</v>
      </c>
      <c r="M239" t="str">
        <v>Y</v>
      </c>
      <c r="N239" t="str">
        <v>H5</v>
      </c>
      <c r="O239">
        <v>75</v>
      </c>
      <c r="P239">
        <v>0</v>
      </c>
      <c r="Q239">
        <v>9</v>
      </c>
      <c r="R239" t="str">
        <v>A등급</v>
      </c>
      <c r="S239" t="str">
        <v>현대_울산</v>
      </c>
      <c r="T239" t="str">
        <v>215/65R17</v>
      </c>
      <c r="U239">
        <v>135000</v>
      </c>
      <c r="V239" t="str">
        <v>215/65R17</v>
      </c>
      <c r="W239">
        <v>135000</v>
      </c>
      <c r="X239" t="str">
        <v>jeonhy_전하영</v>
      </c>
      <c r="Y239">
        <v>43090.402453703704</v>
      </c>
      <c r="Z239" t="str">
        <v>anbh_안병홍</v>
      </c>
      <c r="AA239">
        <v>43699.69137731481</v>
      </c>
      <c r="AB239">
        <f>W239*2</f>
        <v>270000</v>
      </c>
    </row>
    <row r="240">
      <c r="A240">
        <v>109134</v>
      </c>
      <c r="B240" t="str">
        <v>스타렉스</v>
      </c>
      <c r="C240" t="str">
        <v>그랜드 스타렉스 Urban 9인승 4WD 익스클루시브 - AT</v>
      </c>
      <c r="D240">
        <v>43090</v>
      </c>
      <c r="E240">
        <v>32800000</v>
      </c>
      <c r="F240" t="str">
        <v>경유</v>
      </c>
      <c r="G240" t="str">
        <v>AT</v>
      </c>
      <c r="H240">
        <v>2497</v>
      </c>
      <c r="I240" t="str">
        <v>오픈함</v>
      </c>
      <c r="J240" t="str">
        <v>Y</v>
      </c>
      <c r="K240" t="str">
        <v>현대</v>
      </c>
      <c r="L240" t="str">
        <v>그랜드 스타렉스</v>
      </c>
      <c r="M240" t="str">
        <v>Y</v>
      </c>
      <c r="N240" t="str">
        <v>H5</v>
      </c>
      <c r="O240">
        <v>75</v>
      </c>
      <c r="P240">
        <v>0</v>
      </c>
      <c r="Q240">
        <v>9</v>
      </c>
      <c r="R240" t="str">
        <v>A등급</v>
      </c>
      <c r="S240" t="str">
        <v>현대_울산</v>
      </c>
      <c r="T240" t="str">
        <v>215/65R17</v>
      </c>
      <c r="U240">
        <v>135000</v>
      </c>
      <c r="V240" t="str">
        <v>215/65R17</v>
      </c>
      <c r="W240">
        <v>135000</v>
      </c>
      <c r="X240" t="str">
        <v>jeonhy_전하영</v>
      </c>
      <c r="Y240">
        <v>43090.40755787037</v>
      </c>
      <c r="Z240" t="str">
        <v>anbh_안병홍</v>
      </c>
      <c r="AA240">
        <v>43834.44123842593</v>
      </c>
      <c r="AB240">
        <f>W240*2</f>
        <v>270000</v>
      </c>
    </row>
    <row r="241">
      <c r="A241">
        <v>109132</v>
      </c>
      <c r="B241" t="str">
        <v>스타렉스</v>
      </c>
      <c r="C241" t="str">
        <v>그랜드 스타렉스 Urban 9인승 4WD 프리미엄 - AT</v>
      </c>
      <c r="D241">
        <v>43090</v>
      </c>
      <c r="E241">
        <v>29100000</v>
      </c>
      <c r="F241" t="str">
        <v>경유</v>
      </c>
      <c r="G241" t="str">
        <v>AT</v>
      </c>
      <c r="H241">
        <v>2497</v>
      </c>
      <c r="I241" t="str">
        <v>오픈함</v>
      </c>
      <c r="J241" t="str">
        <v>Y</v>
      </c>
      <c r="K241" t="str">
        <v>현대</v>
      </c>
      <c r="L241" t="str">
        <v>그랜드 스타렉스</v>
      </c>
      <c r="M241" t="str">
        <v>Y</v>
      </c>
      <c r="N241" t="str">
        <v>H5</v>
      </c>
      <c r="O241">
        <v>75</v>
      </c>
      <c r="P241">
        <v>0</v>
      </c>
      <c r="Q241">
        <v>9</v>
      </c>
      <c r="R241" t="str">
        <v>A등급</v>
      </c>
      <c r="S241" t="str">
        <v>현대_울산</v>
      </c>
      <c r="T241" t="str">
        <v>215/65R17</v>
      </c>
      <c r="U241">
        <v>135000</v>
      </c>
      <c r="V241" t="str">
        <v>215/65R17</v>
      </c>
      <c r="W241">
        <v>135000</v>
      </c>
      <c r="X241" t="str">
        <v>jeonhy_전하영</v>
      </c>
      <c r="Y241">
        <v>43090.40693287037</v>
      </c>
      <c r="Z241" t="str">
        <v>anbh_안병홍</v>
      </c>
      <c r="AA241">
        <v>43834.440474537034</v>
      </c>
      <c r="AB241">
        <f>W241*2</f>
        <v>270000</v>
      </c>
    </row>
    <row r="242">
      <c r="A242">
        <v>109133</v>
      </c>
      <c r="B242" t="str">
        <v>스타렉스</v>
      </c>
      <c r="C242" t="str">
        <v>그랜드 스타렉스 Urban 9인승 4WD 프리미엄 스페셜 - AT</v>
      </c>
      <c r="D242">
        <v>43090</v>
      </c>
      <c r="E242">
        <v>30550000</v>
      </c>
      <c r="F242" t="str">
        <v>경유</v>
      </c>
      <c r="G242" t="str">
        <v>AT</v>
      </c>
      <c r="H242">
        <v>2497</v>
      </c>
      <c r="I242" t="str">
        <v>오픈함</v>
      </c>
      <c r="J242" t="str">
        <v>Y</v>
      </c>
      <c r="K242" t="str">
        <v>현대</v>
      </c>
      <c r="L242" t="str">
        <v>그랜드 스타렉스</v>
      </c>
      <c r="M242" t="str">
        <v>Y</v>
      </c>
      <c r="N242" t="str">
        <v>H5</v>
      </c>
      <c r="O242">
        <v>75</v>
      </c>
      <c r="P242">
        <v>0</v>
      </c>
      <c r="Q242">
        <v>9</v>
      </c>
      <c r="R242" t="str">
        <v>A등급</v>
      </c>
      <c r="S242" t="str">
        <v>현대_울산</v>
      </c>
      <c r="T242" t="str">
        <v>215/65R17</v>
      </c>
      <c r="U242">
        <v>135000</v>
      </c>
      <c r="V242" t="str">
        <v>215/65R17</v>
      </c>
      <c r="W242">
        <v>135000</v>
      </c>
      <c r="X242" t="str">
        <v>jeonhy_전하영</v>
      </c>
      <c r="Y242">
        <v>43090.40736111111</v>
      </c>
      <c r="Z242" t="str">
        <v>anbh_안병홍</v>
      </c>
      <c r="AA242">
        <v>43834.4409375</v>
      </c>
      <c r="AB242">
        <f>W242*2</f>
        <v>270000</v>
      </c>
    </row>
    <row r="243">
      <c r="A243">
        <v>109122</v>
      </c>
      <c r="B243" t="str">
        <v>스타렉스</v>
      </c>
      <c r="C243" t="str">
        <v>그랜드 스타렉스 디젤 왜건 11인승 2WD 모던 - AT</v>
      </c>
      <c r="D243">
        <v>43090</v>
      </c>
      <c r="E243">
        <v>27500000</v>
      </c>
      <c r="F243" t="str">
        <v>경유</v>
      </c>
      <c r="G243" t="str">
        <v>AT</v>
      </c>
      <c r="H243">
        <v>2497</v>
      </c>
      <c r="I243" t="str">
        <v>오픈함</v>
      </c>
      <c r="J243" t="str">
        <v>Y</v>
      </c>
      <c r="K243" t="str">
        <v>현대</v>
      </c>
      <c r="L243" t="str">
        <v>그랜드 스타렉스</v>
      </c>
      <c r="M243" t="str">
        <v>Y</v>
      </c>
      <c r="N243" t="str">
        <v>H5</v>
      </c>
      <c r="O243">
        <v>75</v>
      </c>
      <c r="P243">
        <v>0</v>
      </c>
      <c r="Q243">
        <v>11</v>
      </c>
      <c r="R243" t="str">
        <v>B등급</v>
      </c>
      <c r="S243" t="str">
        <v>현대_울산</v>
      </c>
      <c r="T243" t="str">
        <v>215/65R17</v>
      </c>
      <c r="U243">
        <v>135000</v>
      </c>
      <c r="V243" t="str">
        <v>215/65R17</v>
      </c>
      <c r="W243">
        <v>135000</v>
      </c>
      <c r="X243" t="str">
        <v>jeonhy_전하영</v>
      </c>
      <c r="Y243">
        <v>43090.36840277778</v>
      </c>
      <c r="Z243" t="str">
        <v>anbh_안병홍</v>
      </c>
      <c r="AA243">
        <v>43859.45116898148</v>
      </c>
      <c r="AB243">
        <f>W243*2</f>
        <v>270000</v>
      </c>
    </row>
    <row r="244">
      <c r="A244">
        <v>109121</v>
      </c>
      <c r="B244" t="str">
        <v>스타렉스</v>
      </c>
      <c r="C244" t="str">
        <v>그랜드 스타렉스 디젤 왜건 11인승 2WD 스마트 - AT</v>
      </c>
      <c r="D244">
        <v>43090</v>
      </c>
      <c r="E244">
        <v>26250000</v>
      </c>
      <c r="F244" t="str">
        <v>경유</v>
      </c>
      <c r="G244" t="str">
        <v>AT</v>
      </c>
      <c r="H244">
        <v>2497</v>
      </c>
      <c r="I244" t="str">
        <v>오픈함</v>
      </c>
      <c r="J244" t="str">
        <v>Y</v>
      </c>
      <c r="K244" t="str">
        <v>현대</v>
      </c>
      <c r="L244" t="str">
        <v>그랜드 스타렉스</v>
      </c>
      <c r="M244" t="str">
        <v>Y</v>
      </c>
      <c r="N244" t="str">
        <v>H5</v>
      </c>
      <c r="O244">
        <v>75</v>
      </c>
      <c r="P244">
        <v>0</v>
      </c>
      <c r="Q244">
        <v>11</v>
      </c>
      <c r="R244" t="str">
        <v>B등급</v>
      </c>
      <c r="S244" t="str">
        <v>현대_울산</v>
      </c>
      <c r="T244" t="str">
        <v>215/65R17</v>
      </c>
      <c r="U244">
        <v>135000</v>
      </c>
      <c r="V244" t="str">
        <v>215/65R17</v>
      </c>
      <c r="W244">
        <v>135000</v>
      </c>
      <c r="X244" t="str">
        <v>jeonhy_전하영</v>
      </c>
      <c r="Y244">
        <v>43090.368252314816</v>
      </c>
      <c r="Z244" t="str">
        <v>anbh_안병홍</v>
      </c>
      <c r="AA244">
        <v>43859.451261574075</v>
      </c>
      <c r="AB244">
        <f>W244*2</f>
        <v>270000</v>
      </c>
    </row>
    <row r="245">
      <c r="A245">
        <v>109120</v>
      </c>
      <c r="B245" t="str">
        <v>스타렉스</v>
      </c>
      <c r="C245" t="str">
        <v>그랜드 스타렉스 디젤 왜건 11인승 2WD 스타일 - AT</v>
      </c>
      <c r="D245">
        <v>43090</v>
      </c>
      <c r="E245">
        <v>25500000</v>
      </c>
      <c r="F245" t="str">
        <v>경유</v>
      </c>
      <c r="G245" t="str">
        <v>AT</v>
      </c>
      <c r="H245">
        <v>2497</v>
      </c>
      <c r="I245" t="str">
        <v>오픈함</v>
      </c>
      <c r="J245" t="str">
        <v>Y</v>
      </c>
      <c r="K245" t="str">
        <v>현대</v>
      </c>
      <c r="L245" t="str">
        <v>그랜드 스타렉스</v>
      </c>
      <c r="M245" t="str">
        <v>Y</v>
      </c>
      <c r="N245" t="str">
        <v>H5</v>
      </c>
      <c r="O245">
        <v>75</v>
      </c>
      <c r="P245">
        <v>0</v>
      </c>
      <c r="Q245">
        <v>11</v>
      </c>
      <c r="R245" t="str">
        <v>B등급</v>
      </c>
      <c r="S245" t="str">
        <v>현대_울산</v>
      </c>
      <c r="T245" t="str">
        <v>215/70R16</v>
      </c>
      <c r="U245">
        <v>92000</v>
      </c>
      <c r="V245" t="str">
        <v>215/70R16</v>
      </c>
      <c r="W245">
        <v>92000</v>
      </c>
      <c r="X245" t="str">
        <v>jeonhy_전하영</v>
      </c>
      <c r="Y245">
        <v>43090.36729166667</v>
      </c>
      <c r="Z245" t="str">
        <v>anbh_안병홍</v>
      </c>
      <c r="AA245">
        <v>43859.45140046296</v>
      </c>
      <c r="AB245">
        <f>W245*2</f>
        <v>184000</v>
      </c>
    </row>
    <row r="246">
      <c r="A246">
        <v>109124</v>
      </c>
      <c r="B246" t="str">
        <v>스타렉스</v>
      </c>
      <c r="C246" t="str">
        <v>그랜드 스타렉스 디젤 왜건 11인승 4WD 모던 - AT</v>
      </c>
      <c r="D246">
        <v>43090</v>
      </c>
      <c r="E246">
        <v>29400000</v>
      </c>
      <c r="F246" t="str">
        <v>경유</v>
      </c>
      <c r="G246" t="str">
        <v>AT</v>
      </c>
      <c r="H246">
        <v>2497</v>
      </c>
      <c r="I246" t="str">
        <v>오픈함</v>
      </c>
      <c r="J246" t="str">
        <v>Y</v>
      </c>
      <c r="K246" t="str">
        <v>현대</v>
      </c>
      <c r="L246" t="str">
        <v>그랜드 스타렉스</v>
      </c>
      <c r="M246" t="str">
        <v>Y</v>
      </c>
      <c r="N246" t="str">
        <v>H5</v>
      </c>
      <c r="O246">
        <v>75</v>
      </c>
      <c r="P246">
        <v>0</v>
      </c>
      <c r="Q246">
        <v>11</v>
      </c>
      <c r="R246" t="str">
        <v>A등급</v>
      </c>
      <c r="S246" t="str">
        <v>현대_울산</v>
      </c>
      <c r="T246" t="str">
        <v>215/65R17</v>
      </c>
      <c r="U246">
        <v>135000</v>
      </c>
      <c r="V246" t="str">
        <v>215/65R17</v>
      </c>
      <c r="W246">
        <v>135000</v>
      </c>
      <c r="X246" t="str">
        <v>jeonhy_전하영</v>
      </c>
      <c r="Y246">
        <v>43090.399409722224</v>
      </c>
      <c r="Z246" t="str">
        <v>anbh_안병홍</v>
      </c>
      <c r="AA246">
        <v>43859.45096064815</v>
      </c>
      <c r="AB246">
        <f>W246*2</f>
        <v>270000</v>
      </c>
    </row>
    <row r="247">
      <c r="A247">
        <v>109123</v>
      </c>
      <c r="B247" t="str">
        <v>스타렉스</v>
      </c>
      <c r="C247" t="str">
        <v>그랜드 스타렉스 디젤 왜건 11인승 4WD 스마트 - AT</v>
      </c>
      <c r="D247">
        <v>43090</v>
      </c>
      <c r="E247">
        <v>28150000</v>
      </c>
      <c r="F247" t="str">
        <v>경유</v>
      </c>
      <c r="G247" t="str">
        <v>AT</v>
      </c>
      <c r="H247">
        <v>2497</v>
      </c>
      <c r="I247" t="str">
        <v>오픈함</v>
      </c>
      <c r="J247" t="str">
        <v>Y</v>
      </c>
      <c r="K247" t="str">
        <v>현대</v>
      </c>
      <c r="L247" t="str">
        <v>그랜드 스타렉스</v>
      </c>
      <c r="M247" t="str">
        <v>Y</v>
      </c>
      <c r="N247" t="str">
        <v>H5</v>
      </c>
      <c r="O247">
        <v>75</v>
      </c>
      <c r="P247">
        <v>0</v>
      </c>
      <c r="Q247">
        <v>11</v>
      </c>
      <c r="R247" t="str">
        <v>A등급</v>
      </c>
      <c r="S247" t="str">
        <v>현대_울산</v>
      </c>
      <c r="T247" t="str">
        <v>215/65R17</v>
      </c>
      <c r="U247">
        <v>135000</v>
      </c>
      <c r="V247" t="str">
        <v>215/65R17</v>
      </c>
      <c r="W247">
        <v>135000</v>
      </c>
      <c r="X247" t="str">
        <v>jeonhy_전하영</v>
      </c>
      <c r="Y247">
        <v>43090.37060185185</v>
      </c>
      <c r="Z247" t="str">
        <v>anbh_안병홍</v>
      </c>
      <c r="AA247">
        <v>43859.451053240744</v>
      </c>
      <c r="AB247">
        <f>W247*2</f>
        <v>270000</v>
      </c>
    </row>
    <row r="248">
      <c r="A248">
        <v>109116</v>
      </c>
      <c r="B248" t="str">
        <v>스타렉스</v>
      </c>
      <c r="C248" t="str">
        <v>그랜드 스타렉스 디젤 왜건 12인승 2WD 모던 - AT</v>
      </c>
      <c r="D248">
        <v>43090</v>
      </c>
      <c r="E248">
        <v>27500000</v>
      </c>
      <c r="F248" t="str">
        <v>경유</v>
      </c>
      <c r="G248" t="str">
        <v>AT</v>
      </c>
      <c r="H248">
        <v>2497</v>
      </c>
      <c r="I248" t="str">
        <v>오픈함</v>
      </c>
      <c r="J248" t="str">
        <v>Y</v>
      </c>
      <c r="K248" t="str">
        <v>현대</v>
      </c>
      <c r="L248" t="str">
        <v>그랜드 스타렉스</v>
      </c>
      <c r="M248" t="str">
        <v>Y</v>
      </c>
      <c r="N248" t="str">
        <v>H5</v>
      </c>
      <c r="O248">
        <v>75</v>
      </c>
      <c r="P248">
        <v>0</v>
      </c>
      <c r="Q248">
        <v>12</v>
      </c>
      <c r="R248" t="str">
        <v>A등급</v>
      </c>
      <c r="S248" t="str">
        <v>현대_울산</v>
      </c>
      <c r="T248" t="str">
        <v>215/65R17</v>
      </c>
      <c r="U248">
        <v>135000</v>
      </c>
      <c r="V248" t="str">
        <v>215/65R17</v>
      </c>
      <c r="W248">
        <v>135000</v>
      </c>
      <c r="X248" t="str">
        <v>jeonhy_전하영</v>
      </c>
      <c r="Y248">
        <v>43090.36298611111</v>
      </c>
      <c r="Z248" t="str">
        <v>anbh_안병홍</v>
      </c>
      <c r="AA248">
        <v>43859.450532407405</v>
      </c>
      <c r="AB248">
        <f>W248*2</f>
        <v>270000</v>
      </c>
    </row>
    <row r="249">
      <c r="A249">
        <v>109115</v>
      </c>
      <c r="B249" t="str">
        <v>스타렉스</v>
      </c>
      <c r="C249" t="str">
        <v>그랜드 스타렉스 디젤 왜건 12인승 2WD 스마트 - AT</v>
      </c>
      <c r="D249">
        <v>43090</v>
      </c>
      <c r="E249">
        <v>24400000</v>
      </c>
      <c r="F249" t="str">
        <v>경유</v>
      </c>
      <c r="G249" t="str">
        <v>AT</v>
      </c>
      <c r="H249">
        <v>2497</v>
      </c>
      <c r="I249" t="str">
        <v>오픈함</v>
      </c>
      <c r="J249" t="str">
        <v>Y</v>
      </c>
      <c r="K249" t="str">
        <v>현대</v>
      </c>
      <c r="L249" t="str">
        <v>그랜드 스타렉스</v>
      </c>
      <c r="M249" t="str">
        <v>Y</v>
      </c>
      <c r="N249" t="str">
        <v>H5</v>
      </c>
      <c r="O249">
        <v>75</v>
      </c>
      <c r="P249">
        <v>0</v>
      </c>
      <c r="Q249">
        <v>12</v>
      </c>
      <c r="R249" t="str">
        <v>A등급</v>
      </c>
      <c r="S249" t="str">
        <v>현대_울산</v>
      </c>
      <c r="T249" t="str">
        <v>215/65R17</v>
      </c>
      <c r="U249">
        <v>135000</v>
      </c>
      <c r="V249" t="str">
        <v>215/65R17</v>
      </c>
      <c r="W249">
        <v>135000</v>
      </c>
      <c r="X249" t="str">
        <v>jeonhy_전하영</v>
      </c>
      <c r="Y249">
        <v>43090.3605787037</v>
      </c>
      <c r="Z249" t="str">
        <v>anbh_안병홍</v>
      </c>
      <c r="AA249">
        <v>43859.450625</v>
      </c>
      <c r="AB249">
        <f>W249*2</f>
        <v>270000</v>
      </c>
    </row>
    <row r="250">
      <c r="A250">
        <v>109078</v>
      </c>
      <c r="B250" t="str">
        <v>스타렉스</v>
      </c>
      <c r="C250" t="str">
        <v>그랜드 스타렉스 디젤 왜건 12인승 2WD 스타일 - AT</v>
      </c>
      <c r="D250">
        <v>43076</v>
      </c>
      <c r="E250">
        <v>23650000</v>
      </c>
      <c r="F250" t="str">
        <v>경유</v>
      </c>
      <c r="G250" t="str">
        <v>AT</v>
      </c>
      <c r="H250">
        <v>2497</v>
      </c>
      <c r="I250" t="str">
        <v>오픈함</v>
      </c>
      <c r="J250" t="str">
        <v>Y</v>
      </c>
      <c r="K250" t="str">
        <v>현대</v>
      </c>
      <c r="L250" t="str">
        <v>그랜드 스타렉스</v>
      </c>
      <c r="M250" t="str">
        <v>Y</v>
      </c>
      <c r="N250" t="str">
        <v>H5</v>
      </c>
      <c r="O250">
        <v>75</v>
      </c>
      <c r="P250">
        <v>0</v>
      </c>
      <c r="Q250">
        <v>12</v>
      </c>
      <c r="R250" t="str">
        <v>A등급</v>
      </c>
      <c r="S250" t="str">
        <v>현대_울산</v>
      </c>
      <c r="T250" t="str">
        <v>215/70R16</v>
      </c>
      <c r="U250">
        <v>92000</v>
      </c>
      <c r="V250" t="str">
        <v>215/70R16</v>
      </c>
      <c r="W250">
        <v>92000</v>
      </c>
      <c r="X250" t="str">
        <v>jeonhy_전하영</v>
      </c>
      <c r="Y250">
        <v>43076.713842592595</v>
      </c>
      <c r="Z250" t="str">
        <v>anbh_안병홍</v>
      </c>
      <c r="AA250">
        <v>43859.45071759259</v>
      </c>
      <c r="AB250">
        <f>W250*2</f>
        <v>184000</v>
      </c>
    </row>
    <row r="251">
      <c r="A251">
        <v>109119</v>
      </c>
      <c r="B251" t="str">
        <v>스타렉스</v>
      </c>
      <c r="C251" t="str">
        <v>그랜드 스타렉스 디젤 왜건 12인승 4WD 모던 - AT</v>
      </c>
      <c r="D251">
        <v>43090</v>
      </c>
      <c r="E251">
        <v>27500000</v>
      </c>
      <c r="F251" t="str">
        <v>경유</v>
      </c>
      <c r="G251" t="str">
        <v>AT</v>
      </c>
      <c r="H251">
        <v>2497</v>
      </c>
      <c r="I251" t="str">
        <v>오픈함</v>
      </c>
      <c r="J251" t="str">
        <v>Y</v>
      </c>
      <c r="K251" t="str">
        <v>현대</v>
      </c>
      <c r="L251" t="str">
        <v>그랜드 스타렉스</v>
      </c>
      <c r="M251" t="str">
        <v>Y</v>
      </c>
      <c r="N251" t="str">
        <v>H5</v>
      </c>
      <c r="O251">
        <v>75</v>
      </c>
      <c r="P251">
        <v>0</v>
      </c>
      <c r="Q251">
        <v>12</v>
      </c>
      <c r="R251" t="str">
        <v>B등급</v>
      </c>
      <c r="S251" t="str">
        <v>현대_울산</v>
      </c>
      <c r="T251" t="str">
        <v>215/65R17</v>
      </c>
      <c r="U251">
        <v>135000</v>
      </c>
      <c r="V251" t="str">
        <v>215/65R17</v>
      </c>
      <c r="W251">
        <v>135000</v>
      </c>
      <c r="X251" t="str">
        <v>jeonhy_전하영</v>
      </c>
      <c r="Y251">
        <v>43090.367002314815</v>
      </c>
      <c r="Z251" t="str">
        <v>anbh_안병홍</v>
      </c>
      <c r="AA251">
        <v>43859.45025462963</v>
      </c>
      <c r="AB251">
        <f>W251*2</f>
        <v>270000</v>
      </c>
    </row>
    <row r="252">
      <c r="A252">
        <v>109118</v>
      </c>
      <c r="B252" t="str">
        <v>스타렉스</v>
      </c>
      <c r="C252" t="str">
        <v>그랜드 스타렉스 디젤 왜건 12인승 4WD 스마트 - AT</v>
      </c>
      <c r="D252">
        <v>43090</v>
      </c>
      <c r="E252">
        <v>24400000</v>
      </c>
      <c r="F252" t="str">
        <v>경유</v>
      </c>
      <c r="G252" t="str">
        <v>AT</v>
      </c>
      <c r="H252">
        <v>2497</v>
      </c>
      <c r="I252" t="str">
        <v>오픈함</v>
      </c>
      <c r="J252" t="str">
        <v>Y</v>
      </c>
      <c r="K252" t="str">
        <v>현대</v>
      </c>
      <c r="L252" t="str">
        <v>그랜드 스타렉스</v>
      </c>
      <c r="M252" t="str">
        <v>Y</v>
      </c>
      <c r="N252" t="str">
        <v>H5</v>
      </c>
      <c r="O252">
        <v>75</v>
      </c>
      <c r="P252">
        <v>0</v>
      </c>
      <c r="Q252">
        <v>12</v>
      </c>
      <c r="R252" t="str">
        <v>B등급</v>
      </c>
      <c r="S252" t="str">
        <v>현대_울산</v>
      </c>
      <c r="T252" t="str">
        <v>215/65R17</v>
      </c>
      <c r="U252">
        <v>135000</v>
      </c>
      <c r="V252" t="str">
        <v>215/65R17</v>
      </c>
      <c r="W252">
        <v>135000</v>
      </c>
      <c r="X252" t="str">
        <v>jeonhy_전하영</v>
      </c>
      <c r="Y252">
        <v>43090.36634259259</v>
      </c>
      <c r="Z252" t="str">
        <v>anbh_안병홍</v>
      </c>
      <c r="AA252">
        <v>43859.45034722222</v>
      </c>
      <c r="AB252">
        <f>W252*2</f>
        <v>270000</v>
      </c>
    </row>
    <row r="253">
      <c r="A253">
        <v>110138</v>
      </c>
      <c r="B253" t="str">
        <v>스타렉스</v>
      </c>
      <c r="C253" t="str">
        <v>그랜드 스타렉스 리무진 Limousine 6인승 2WD 익스클루시브 - AT</v>
      </c>
      <c r="D253">
        <v>43529</v>
      </c>
      <c r="E253">
        <v>60530000</v>
      </c>
      <c r="F253" t="str">
        <v>경유</v>
      </c>
      <c r="G253" t="str">
        <v>AT</v>
      </c>
      <c r="H253">
        <v>2497</v>
      </c>
      <c r="I253" t="str">
        <v>오픈함</v>
      </c>
      <c r="J253" t="str">
        <v>Y</v>
      </c>
      <c r="K253" t="str">
        <v>현대</v>
      </c>
      <c r="L253" t="str">
        <v>그랜드 스타렉스 리무진</v>
      </c>
      <c r="M253" t="str">
        <v>Y</v>
      </c>
      <c r="N253" t="str">
        <v>H5</v>
      </c>
      <c r="O253">
        <v>75</v>
      </c>
      <c r="P253">
        <v>0</v>
      </c>
      <c r="Q253">
        <v>6</v>
      </c>
      <c r="R253" t="str">
        <v>B등급</v>
      </c>
      <c r="S253" t="str">
        <v>현대_울산</v>
      </c>
      <c r="T253" t="str">
        <v>215/65R17</v>
      </c>
      <c r="U253">
        <v>135000</v>
      </c>
      <c r="V253" t="str">
        <v>215/65R17</v>
      </c>
      <c r="W253">
        <v>135000</v>
      </c>
      <c r="X253" t="str">
        <v>inni8888_김인규</v>
      </c>
      <c r="Y253">
        <v>43529.45040509259</v>
      </c>
      <c r="Z253" t="str">
        <v>mwsong_송민우</v>
      </c>
      <c r="AA253">
        <v>43860.725856481484</v>
      </c>
      <c r="AB253">
        <f>W253*2</f>
        <v>270000</v>
      </c>
    </row>
    <row r="254">
      <c r="A254">
        <v>110139</v>
      </c>
      <c r="B254" t="str">
        <v>스타렉스</v>
      </c>
      <c r="C254" t="str">
        <v>그랜드 스타렉스 리무진 Limousine 6인승 2WD 익스클루시브 듀얼선루프 - AT</v>
      </c>
      <c r="D254">
        <v>43529</v>
      </c>
      <c r="E254">
        <v>55860000</v>
      </c>
      <c r="F254" t="str">
        <v>경유</v>
      </c>
      <c r="G254" t="str">
        <v>AT</v>
      </c>
      <c r="H254">
        <v>2497</v>
      </c>
      <c r="I254" t="str">
        <v>오픈함</v>
      </c>
      <c r="J254" t="str">
        <v>Y</v>
      </c>
      <c r="K254" t="str">
        <v>현대</v>
      </c>
      <c r="L254" t="str">
        <v>그랜드 스타렉스 리무진</v>
      </c>
      <c r="M254" t="str">
        <v>Y</v>
      </c>
      <c r="N254" t="str">
        <v>H5</v>
      </c>
      <c r="O254">
        <v>75</v>
      </c>
      <c r="P254">
        <v>0</v>
      </c>
      <c r="Q254">
        <v>6</v>
      </c>
      <c r="R254" t="str">
        <v>B등급</v>
      </c>
      <c r="S254" t="str">
        <v>현대_울산</v>
      </c>
      <c r="T254" t="str">
        <v>215/65R17</v>
      </c>
      <c r="U254">
        <v>135000</v>
      </c>
      <c r="V254" t="str">
        <v>215/65R17</v>
      </c>
      <c r="W254">
        <v>135000</v>
      </c>
      <c r="X254" t="str">
        <v>inni8888_김인규</v>
      </c>
      <c r="Y254">
        <v>43529.45162037037</v>
      </c>
      <c r="Z254" t="str">
        <v>mwsong_송민우</v>
      </c>
      <c r="AA254">
        <v>43860.72540509259</v>
      </c>
      <c r="AB254">
        <f>W254*2</f>
        <v>270000</v>
      </c>
    </row>
    <row r="255">
      <c r="A255">
        <v>110147</v>
      </c>
      <c r="B255" t="str">
        <v>스타렉스</v>
      </c>
      <c r="C255" t="str">
        <v>그랜드 스타렉스 리무진 Limousine 6인승 4WD 익스클루시브 - AT</v>
      </c>
      <c r="D255">
        <v>43529</v>
      </c>
      <c r="E255">
        <v>62430000</v>
      </c>
      <c r="F255" t="str">
        <v>경유</v>
      </c>
      <c r="G255" t="str">
        <v>AT</v>
      </c>
      <c r="H255">
        <v>2497</v>
      </c>
      <c r="I255" t="str">
        <v>오픈함</v>
      </c>
      <c r="J255" t="str">
        <v>Y</v>
      </c>
      <c r="K255" t="str">
        <v>현대</v>
      </c>
      <c r="L255" t="str">
        <v>그랜드 스타렉스 리무진</v>
      </c>
      <c r="M255" t="str">
        <v>Y</v>
      </c>
      <c r="N255" t="str">
        <v>H5</v>
      </c>
      <c r="O255">
        <v>75</v>
      </c>
      <c r="P255">
        <v>0</v>
      </c>
      <c r="Q255">
        <v>6</v>
      </c>
      <c r="R255" t="str">
        <v>B등급</v>
      </c>
      <c r="S255" t="str">
        <v>현대_울산</v>
      </c>
      <c r="T255" t="str">
        <v>215/65R17</v>
      </c>
      <c r="U255">
        <v>135000</v>
      </c>
      <c r="V255" t="str">
        <v>215/65R17</v>
      </c>
      <c r="W255">
        <v>135000</v>
      </c>
      <c r="X255" t="str">
        <v>inni8888_김인규</v>
      </c>
      <c r="Y255">
        <v>43529.456041666665</v>
      </c>
      <c r="Z255" t="str">
        <v>mwsong_송민우</v>
      </c>
      <c r="AA255">
        <v>43860.72618055555</v>
      </c>
      <c r="AB255">
        <f>W255*2</f>
        <v>270000</v>
      </c>
    </row>
    <row r="256">
      <c r="A256">
        <v>110146</v>
      </c>
      <c r="B256" t="str">
        <v>스타렉스</v>
      </c>
      <c r="C256" t="str">
        <v>그랜드 스타렉스 리무진 Limousine 6인승 4WD 익스클루시브 듀얼선루프 - AT</v>
      </c>
      <c r="D256">
        <v>43529</v>
      </c>
      <c r="E256">
        <v>57760000</v>
      </c>
      <c r="F256" t="str">
        <v>경유</v>
      </c>
      <c r="G256" t="str">
        <v>AT</v>
      </c>
      <c r="H256">
        <v>2497</v>
      </c>
      <c r="I256" t="str">
        <v>오픈함</v>
      </c>
      <c r="J256" t="str">
        <v>Y</v>
      </c>
      <c r="K256" t="str">
        <v>현대</v>
      </c>
      <c r="L256" t="str">
        <v>그랜드 스타렉스 리무진</v>
      </c>
      <c r="M256" t="str">
        <v>Y</v>
      </c>
      <c r="N256" t="str">
        <v>H5</v>
      </c>
      <c r="O256">
        <v>75</v>
      </c>
      <c r="P256">
        <v>0</v>
      </c>
      <c r="Q256">
        <v>6</v>
      </c>
      <c r="R256" t="str">
        <v>B등급</v>
      </c>
      <c r="S256" t="str">
        <v>현대_울산</v>
      </c>
      <c r="T256" t="str">
        <v>215/65R17</v>
      </c>
      <c r="U256">
        <v>135000</v>
      </c>
      <c r="V256" t="str">
        <v>215/65R17</v>
      </c>
      <c r="W256">
        <v>135000</v>
      </c>
      <c r="X256" t="str">
        <v>inni8888_김인규</v>
      </c>
      <c r="Y256">
        <v>43529.455613425926</v>
      </c>
      <c r="Z256" t="str">
        <v>mwsong_송민우</v>
      </c>
      <c r="AA256">
        <v>43860.726018518515</v>
      </c>
      <c r="AB256">
        <f>W256*2</f>
        <v>270000</v>
      </c>
    </row>
    <row r="257">
      <c r="A257">
        <v>110143</v>
      </c>
      <c r="B257" t="str">
        <v>스타렉스</v>
      </c>
      <c r="C257" t="str">
        <v>그랜드 스타렉스 리무진 Limousine 9인승 2WD 익스클루시브 - AT</v>
      </c>
      <c r="D257">
        <v>43529</v>
      </c>
      <c r="E257">
        <v>46450000</v>
      </c>
      <c r="F257" t="str">
        <v>경유</v>
      </c>
      <c r="G257" t="str">
        <v>AT</v>
      </c>
      <c r="H257">
        <v>2497</v>
      </c>
      <c r="I257" t="str">
        <v>오픈함</v>
      </c>
      <c r="J257" t="str">
        <v>Y</v>
      </c>
      <c r="K257" t="str">
        <v>현대</v>
      </c>
      <c r="L257" t="str">
        <v>그랜드 스타렉스 리무진</v>
      </c>
      <c r="M257" t="str">
        <v>Y</v>
      </c>
      <c r="N257" t="str">
        <v>H5</v>
      </c>
      <c r="O257">
        <v>75</v>
      </c>
      <c r="P257">
        <v>0</v>
      </c>
      <c r="Q257">
        <v>9</v>
      </c>
      <c r="R257" t="str">
        <v>B등급</v>
      </c>
      <c r="S257" t="str">
        <v>현대_울산</v>
      </c>
      <c r="T257" t="str">
        <v>215/65R17</v>
      </c>
      <c r="U257">
        <v>135000</v>
      </c>
      <c r="V257" t="str">
        <v>215/65R17</v>
      </c>
      <c r="W257">
        <v>135000</v>
      </c>
      <c r="X257" t="str">
        <v>inni8888_김인규</v>
      </c>
      <c r="Y257">
        <v>43529.45375</v>
      </c>
      <c r="Z257" t="str">
        <v>mwsong_송민우</v>
      </c>
      <c r="AA257">
        <v>43860.72646990741</v>
      </c>
      <c r="AB257">
        <f>W257*2</f>
        <v>270000</v>
      </c>
    </row>
    <row r="258">
      <c r="A258">
        <v>110142</v>
      </c>
      <c r="B258" t="str">
        <v>스타렉스</v>
      </c>
      <c r="C258" t="str">
        <v>그랜드 스타렉스 리무진 Limousine 9인승 2WD 익스클루시브(듀얼선루프) - AT</v>
      </c>
      <c r="D258">
        <v>43529</v>
      </c>
      <c r="E258">
        <v>41850000</v>
      </c>
      <c r="F258" t="str">
        <v>경유</v>
      </c>
      <c r="G258" t="str">
        <v>AT</v>
      </c>
      <c r="H258">
        <v>2497</v>
      </c>
      <c r="I258" t="str">
        <v>오픈함</v>
      </c>
      <c r="J258" t="str">
        <v>Y</v>
      </c>
      <c r="K258" t="str">
        <v>현대</v>
      </c>
      <c r="L258" t="str">
        <v>그랜드 스타렉스 리무진</v>
      </c>
      <c r="M258" t="str">
        <v>Y</v>
      </c>
      <c r="N258" t="str">
        <v>H5</v>
      </c>
      <c r="O258">
        <v>75</v>
      </c>
      <c r="P258">
        <v>0</v>
      </c>
      <c r="Q258">
        <v>9</v>
      </c>
      <c r="R258" t="str">
        <v>B등급</v>
      </c>
      <c r="S258" t="str">
        <v>현대_울산</v>
      </c>
      <c r="T258" t="str">
        <v>215/65R17</v>
      </c>
      <c r="U258">
        <v>135000</v>
      </c>
      <c r="V258" t="str">
        <v>215/65R17</v>
      </c>
      <c r="W258">
        <v>135000</v>
      </c>
      <c r="X258" t="str">
        <v>inni8888_김인규</v>
      </c>
      <c r="Y258">
        <v>43529.45318287037</v>
      </c>
      <c r="Z258" t="str">
        <v>mwsong_송민우</v>
      </c>
      <c r="AA258">
        <v>43860.72635416667</v>
      </c>
      <c r="AB258">
        <f>W258*2</f>
        <v>270000</v>
      </c>
    </row>
    <row r="259">
      <c r="A259">
        <v>110151</v>
      </c>
      <c r="B259" t="str">
        <v>스타렉스</v>
      </c>
      <c r="C259" t="str">
        <v>그랜드 스타렉스 리무진 Limousine 9인승 4WD 익스클루시브 - AT</v>
      </c>
      <c r="D259">
        <v>43529</v>
      </c>
      <c r="E259">
        <v>48350000</v>
      </c>
      <c r="F259" t="str">
        <v>경유</v>
      </c>
      <c r="G259" t="str">
        <v>AT</v>
      </c>
      <c r="H259">
        <v>2497</v>
      </c>
      <c r="I259" t="str">
        <v>오픈함</v>
      </c>
      <c r="J259" t="str">
        <v>Y</v>
      </c>
      <c r="K259" t="str">
        <v>현대</v>
      </c>
      <c r="L259" t="str">
        <v>그랜드 스타렉스 리무진</v>
      </c>
      <c r="M259" t="str">
        <v>Y</v>
      </c>
      <c r="N259" t="str">
        <v>H5</v>
      </c>
      <c r="O259">
        <v>75</v>
      </c>
      <c r="P259">
        <v>0</v>
      </c>
      <c r="Q259">
        <v>9</v>
      </c>
      <c r="R259" t="str">
        <v>B등급</v>
      </c>
      <c r="S259" t="str">
        <v>현대_울산</v>
      </c>
      <c r="T259" t="str">
        <v>215/65R17</v>
      </c>
      <c r="U259">
        <v>135000</v>
      </c>
      <c r="V259" t="str">
        <v>215/65R17</v>
      </c>
      <c r="W259">
        <v>135000</v>
      </c>
      <c r="X259" t="str">
        <v>inni8888_김인규</v>
      </c>
      <c r="Y259">
        <v>43529.46061342592</v>
      </c>
      <c r="Z259" t="str">
        <v>mwsong_송민우</v>
      </c>
      <c r="AA259">
        <v>43860.72678240741</v>
      </c>
      <c r="AB259">
        <f>W259*2</f>
        <v>270000</v>
      </c>
    </row>
    <row r="260">
      <c r="A260">
        <v>110150</v>
      </c>
      <c r="B260" t="str">
        <v>스타렉스</v>
      </c>
      <c r="C260" t="str">
        <v>그랜드 스타렉스 리무진 Limousine 9인승 4WD 익스클루시브(듀얼선루프) - AT</v>
      </c>
      <c r="D260">
        <v>43529</v>
      </c>
      <c r="E260">
        <v>43750000</v>
      </c>
      <c r="F260" t="str">
        <v>경유</v>
      </c>
      <c r="G260" t="str">
        <v>AT</v>
      </c>
      <c r="H260">
        <v>2497</v>
      </c>
      <c r="I260" t="str">
        <v>오픈함</v>
      </c>
      <c r="J260" t="str">
        <v>Y</v>
      </c>
      <c r="K260" t="str">
        <v>현대</v>
      </c>
      <c r="L260" t="str">
        <v>그랜드 스타렉스 리무진</v>
      </c>
      <c r="M260" t="str">
        <v>Y</v>
      </c>
      <c r="N260" t="str">
        <v>H5</v>
      </c>
      <c r="O260">
        <v>75</v>
      </c>
      <c r="P260">
        <v>0</v>
      </c>
      <c r="Q260">
        <v>9</v>
      </c>
      <c r="R260" t="str">
        <v>B등급</v>
      </c>
      <c r="S260" t="str">
        <v>현대_울산</v>
      </c>
      <c r="T260" t="str">
        <v>215/65R17</v>
      </c>
      <c r="U260">
        <v>135000</v>
      </c>
      <c r="V260" t="str">
        <v>215/65R17</v>
      </c>
      <c r="W260">
        <v>135000</v>
      </c>
      <c r="X260" t="str">
        <v>inni8888_김인규</v>
      </c>
      <c r="Y260">
        <v>43529.45900462963</v>
      </c>
      <c r="Z260" t="str">
        <v>mwsong_송민우</v>
      </c>
      <c r="AA260">
        <v>43860.72666666667</v>
      </c>
      <c r="AB260">
        <f>W260*2</f>
        <v>270000</v>
      </c>
    </row>
    <row r="261">
      <c r="A261">
        <v>110062</v>
      </c>
      <c r="B261" t="str">
        <v>스타렉스</v>
      </c>
      <c r="C261" t="str">
        <v>그랜드 스타렉스 특장차 캠핑카 4인승 2WD - AT</v>
      </c>
      <c r="D261">
        <v>43509</v>
      </c>
      <c r="E261">
        <v>51000000</v>
      </c>
      <c r="F261" t="str">
        <v>경유</v>
      </c>
      <c r="G261" t="str">
        <v>AT</v>
      </c>
      <c r="H261">
        <v>2497</v>
      </c>
      <c r="I261" t="str">
        <v>오픈함</v>
      </c>
      <c r="J261" t="str">
        <v>Y</v>
      </c>
      <c r="K261" t="str">
        <v>현대</v>
      </c>
      <c r="L261" t="str">
        <v>그랜드 스타렉스 특장차</v>
      </c>
      <c r="M261" t="str">
        <v>Y</v>
      </c>
      <c r="N261" t="str">
        <v>H5</v>
      </c>
      <c r="O261">
        <v>75</v>
      </c>
      <c r="P261">
        <v>0</v>
      </c>
      <c r="Q261">
        <v>4</v>
      </c>
      <c r="R261" t="str">
        <v>E등급</v>
      </c>
      <c r="S261" t="str">
        <v>현대_울산</v>
      </c>
      <c r="T261" t="str">
        <v>215/65R17</v>
      </c>
      <c r="U261">
        <v>135000</v>
      </c>
      <c r="V261" t="str">
        <v>215/65R17</v>
      </c>
      <c r="W261">
        <v>135000</v>
      </c>
      <c r="X261" t="str">
        <v>inni8888_김인규</v>
      </c>
      <c r="Y261">
        <v>43509.75690972222</v>
      </c>
      <c r="Z261" t="str">
        <v>anbh_안병홍</v>
      </c>
      <c r="AA261">
        <v>43834.52118055556</v>
      </c>
      <c r="AB261">
        <f>W261*2</f>
        <v>270000</v>
      </c>
    </row>
    <row r="262">
      <c r="A262">
        <v>110895</v>
      </c>
      <c r="B262" t="str">
        <v>스타렉스</v>
      </c>
      <c r="C262" t="str">
        <v>그랜드 스타렉스 특장차 캠핑카 4인승 4WD - AT</v>
      </c>
      <c r="D262">
        <v>43831</v>
      </c>
      <c r="E262">
        <v>52900000</v>
      </c>
      <c r="F262" t="str">
        <v>경유</v>
      </c>
      <c r="G262" t="str">
        <v>AT</v>
      </c>
      <c r="H262">
        <v>2497</v>
      </c>
      <c r="I262" t="str">
        <v>오픈함</v>
      </c>
      <c r="J262" t="str">
        <v>Y</v>
      </c>
      <c r="K262" t="str">
        <v>현대</v>
      </c>
      <c r="L262" t="str">
        <v>그랜드 스타렉스 특장차</v>
      </c>
      <c r="M262" t="str">
        <v>Y</v>
      </c>
      <c r="N262" t="str">
        <v>H5</v>
      </c>
      <c r="O262">
        <v>75</v>
      </c>
      <c r="P262">
        <v>0</v>
      </c>
      <c r="Q262">
        <v>4</v>
      </c>
      <c r="R262" t="str">
        <v>E등급</v>
      </c>
      <c r="S262" t="str">
        <v>현대_울산</v>
      </c>
      <c r="T262" t="str">
        <v>215/65R17</v>
      </c>
      <c r="U262">
        <v>135000</v>
      </c>
      <c r="V262" t="str">
        <v>215/65R17</v>
      </c>
      <c r="W262">
        <v>135000</v>
      </c>
      <c r="X262" t="str">
        <v>anbh_안병홍</v>
      </c>
      <c r="Y262">
        <v>43834.523194444446</v>
      </c>
      <c r="Z262" t="str">
        <v>anbh_안병홍</v>
      </c>
      <c r="AA262">
        <v>43834.523194444446</v>
      </c>
      <c r="AB262">
        <f>W262*2</f>
        <v>270000</v>
      </c>
    </row>
    <row r="263">
      <c r="A263">
        <v>109794</v>
      </c>
      <c r="B263" t="str">
        <v>스토닉</v>
      </c>
      <c r="C263" t="str">
        <v>스토닉 카파 1.0 T-GDi 가솔린 트렌디 - AT</v>
      </c>
      <c r="D263">
        <v>43353</v>
      </c>
      <c r="E263">
        <v>18670000</v>
      </c>
      <c r="F263" t="str">
        <v>가솔린</v>
      </c>
      <c r="G263" t="str">
        <v>AT</v>
      </c>
      <c r="H263">
        <v>998</v>
      </c>
      <c r="I263" t="str">
        <v>오픈함</v>
      </c>
      <c r="J263" t="str">
        <v>Y</v>
      </c>
      <c r="K263" t="str">
        <v>기아</v>
      </c>
      <c r="L263" t="str">
        <v>스토닉</v>
      </c>
      <c r="M263" t="str">
        <v>Y</v>
      </c>
      <c r="N263" t="str">
        <v>C</v>
      </c>
      <c r="O263">
        <v>45</v>
      </c>
      <c r="Q263">
        <v>5</v>
      </c>
      <c r="R263" t="str">
        <v>B등급</v>
      </c>
      <c r="S263" t="str">
        <v>기아_화성</v>
      </c>
      <c r="T263" t="str">
        <v>205/55R17</v>
      </c>
      <c r="U263">
        <v>130000</v>
      </c>
      <c r="V263" t="str">
        <v>205/55R17</v>
      </c>
      <c r="W263">
        <v>130000</v>
      </c>
      <c r="X263" t="str">
        <v>jeonhy_전하영</v>
      </c>
      <c r="Y263">
        <v>43353.90652777778</v>
      </c>
      <c r="Z263" t="str">
        <v>anbh_안병홍</v>
      </c>
      <c r="AA263">
        <v>43897.974953703706</v>
      </c>
      <c r="AB263">
        <f>W263*2</f>
        <v>260000</v>
      </c>
    </row>
    <row r="264">
      <c r="A264">
        <v>109795</v>
      </c>
      <c r="B264" t="str">
        <v>스토닉</v>
      </c>
      <c r="C264" t="str">
        <v>스토닉 카파 1.0 T-GDi 가솔린 프레스티지 - AT</v>
      </c>
      <c r="D264">
        <v>43353</v>
      </c>
      <c r="E264">
        <v>21110000</v>
      </c>
      <c r="F264" t="str">
        <v>가솔린</v>
      </c>
      <c r="G264" t="str">
        <v>AT</v>
      </c>
      <c r="H264">
        <v>998</v>
      </c>
      <c r="I264" t="str">
        <v>오픈함</v>
      </c>
      <c r="J264" t="str">
        <v>Y</v>
      </c>
      <c r="K264" t="str">
        <v>기아</v>
      </c>
      <c r="L264" t="str">
        <v>스토닉</v>
      </c>
      <c r="M264" t="str">
        <v>Y</v>
      </c>
      <c r="N264" t="str">
        <v>C</v>
      </c>
      <c r="O264">
        <v>45</v>
      </c>
      <c r="Q264">
        <v>5</v>
      </c>
      <c r="R264" t="str">
        <v>B등급</v>
      </c>
      <c r="S264" t="str">
        <v>기아_화성</v>
      </c>
      <c r="T264" t="str">
        <v>205/55R17</v>
      </c>
      <c r="U264">
        <v>130000</v>
      </c>
      <c r="V264" t="str">
        <v>205/55R17</v>
      </c>
      <c r="W264">
        <v>130000</v>
      </c>
      <c r="X264" t="str">
        <v>jeonhy_전하영</v>
      </c>
      <c r="Y264">
        <v>43353.90740740741</v>
      </c>
      <c r="Z264" t="str">
        <v>anbh_안병홍</v>
      </c>
      <c r="AA264">
        <v>43897.97524305555</v>
      </c>
      <c r="AB264">
        <f>W264*2</f>
        <v>260000</v>
      </c>
    </row>
    <row r="265">
      <c r="A265">
        <v>109485</v>
      </c>
      <c r="B265" t="str">
        <v>스토닉</v>
      </c>
      <c r="C265" t="str">
        <v>스토닉 카파 1.4 MPI 가솔린 디럭스 - AT</v>
      </c>
      <c r="D265">
        <v>43278</v>
      </c>
      <c r="E265">
        <v>15840000</v>
      </c>
      <c r="F265" t="str">
        <v>가솔린</v>
      </c>
      <c r="G265" t="str">
        <v>AT</v>
      </c>
      <c r="H265">
        <v>1368</v>
      </c>
      <c r="I265" t="str">
        <v>오픈함</v>
      </c>
      <c r="J265" t="str">
        <v>Y</v>
      </c>
      <c r="K265" t="str">
        <v>기아</v>
      </c>
      <c r="L265" t="str">
        <v>스토닉</v>
      </c>
      <c r="M265" t="str">
        <v>Y</v>
      </c>
      <c r="N265" t="str">
        <v>H1</v>
      </c>
      <c r="O265">
        <v>45</v>
      </c>
      <c r="Q265">
        <v>5</v>
      </c>
      <c r="R265" t="str">
        <v>C등급</v>
      </c>
      <c r="S265" t="str">
        <v>기아_화성</v>
      </c>
      <c r="T265" t="str">
        <v>185/65R15</v>
      </c>
      <c r="U265">
        <v>90000</v>
      </c>
      <c r="V265" t="str">
        <v>185/65R15</v>
      </c>
      <c r="W265">
        <v>90000</v>
      </c>
      <c r="X265" t="str">
        <v>jeonhy_전하영</v>
      </c>
      <c r="Y265">
        <v>43278.36837962963</v>
      </c>
      <c r="Z265" t="str">
        <v>anbh_안병홍</v>
      </c>
      <c r="AA265">
        <v>43897.97321759259</v>
      </c>
      <c r="AB265">
        <f>W265*2</f>
        <v>180000</v>
      </c>
    </row>
    <row r="266">
      <c r="A266">
        <v>109484</v>
      </c>
      <c r="B266" t="str">
        <v>스토닉</v>
      </c>
      <c r="C266" t="str">
        <v>스토닉 카파 1.4 MPI 가솔린 트렌디 - AT</v>
      </c>
      <c r="D266">
        <v>43278</v>
      </c>
      <c r="E266">
        <v>17570000</v>
      </c>
      <c r="F266" t="str">
        <v>가솔린</v>
      </c>
      <c r="G266" t="str">
        <v>AT</v>
      </c>
      <c r="H266">
        <v>1368</v>
      </c>
      <c r="I266" t="str">
        <v>오픈함</v>
      </c>
      <c r="J266" t="str">
        <v>Y</v>
      </c>
      <c r="K266" t="str">
        <v>기아</v>
      </c>
      <c r="L266" t="str">
        <v>스토닉</v>
      </c>
      <c r="M266" t="str">
        <v>Y</v>
      </c>
      <c r="N266" t="str">
        <v>H1</v>
      </c>
      <c r="O266">
        <v>45</v>
      </c>
      <c r="Q266">
        <v>5</v>
      </c>
      <c r="R266" t="str">
        <v>C등급</v>
      </c>
      <c r="S266" t="str">
        <v>기아_화성</v>
      </c>
      <c r="T266" t="str">
        <v>205/55R17</v>
      </c>
      <c r="U266">
        <v>130000</v>
      </c>
      <c r="V266" t="str">
        <v>205/55R17</v>
      </c>
      <c r="W266">
        <v>130000</v>
      </c>
      <c r="X266" t="str">
        <v>jeonhy_전하영</v>
      </c>
      <c r="Y266">
        <v>43278.3680787037</v>
      </c>
      <c r="Z266" t="str">
        <v>anbh_안병홍</v>
      </c>
      <c r="AA266">
        <v>43897.97460648148</v>
      </c>
      <c r="AB266">
        <f>W266*2</f>
        <v>260000</v>
      </c>
    </row>
    <row r="267">
      <c r="A267">
        <v>109483</v>
      </c>
      <c r="B267" t="str">
        <v>스토닉</v>
      </c>
      <c r="C267" t="str">
        <v>스토닉 카파 1.4 MPI 가솔린 프레스티지 - AT</v>
      </c>
      <c r="D267">
        <v>43278</v>
      </c>
      <c r="E267">
        <v>20010000</v>
      </c>
      <c r="F267" t="str">
        <v>가솔린</v>
      </c>
      <c r="G267" t="str">
        <v>AT</v>
      </c>
      <c r="H267">
        <v>1368</v>
      </c>
      <c r="I267" t="str">
        <v>오픈함</v>
      </c>
      <c r="J267" t="str">
        <v>Y</v>
      </c>
      <c r="K267" t="str">
        <v>기아</v>
      </c>
      <c r="L267" t="str">
        <v>스토닉</v>
      </c>
      <c r="M267" t="str">
        <v>Y</v>
      </c>
      <c r="N267" t="str">
        <v>H1</v>
      </c>
      <c r="O267">
        <v>45</v>
      </c>
      <c r="Q267">
        <v>5</v>
      </c>
      <c r="R267" t="str">
        <v>C등급</v>
      </c>
      <c r="S267" t="str">
        <v>기아_화성</v>
      </c>
      <c r="T267" t="str">
        <v>205/55R17</v>
      </c>
      <c r="U267">
        <v>130000</v>
      </c>
      <c r="V267" t="str">
        <v>205/55R17</v>
      </c>
      <c r="W267">
        <v>130000</v>
      </c>
      <c r="X267" t="str">
        <v>jeonhy_전하영</v>
      </c>
      <c r="Y267">
        <v>43278.36586805555</v>
      </c>
      <c r="Z267" t="str">
        <v>anbh_안병홍</v>
      </c>
      <c r="AA267">
        <v>43897.975810185184</v>
      </c>
      <c r="AB267">
        <f>W267*2</f>
        <v>260000</v>
      </c>
    </row>
    <row r="268">
      <c r="A268">
        <v>110393</v>
      </c>
      <c r="B268" t="str">
        <v>스팅어</v>
      </c>
      <c r="C268" t="str">
        <v>2020 스팅어 2.0 가솔린 터보 2WD 프라임 - AT</v>
      </c>
      <c r="D268">
        <v>43670</v>
      </c>
      <c r="E268">
        <v>34470000</v>
      </c>
      <c r="F268" t="str">
        <v>가솔린</v>
      </c>
      <c r="G268" t="str">
        <v>AT</v>
      </c>
      <c r="H268">
        <v>1998</v>
      </c>
      <c r="I268" t="str">
        <v>오픈함</v>
      </c>
      <c r="J268" t="str">
        <v>Y</v>
      </c>
      <c r="K268" t="str">
        <v>기아</v>
      </c>
      <c r="L268" t="str">
        <v>2020 스팅어</v>
      </c>
      <c r="M268" t="str">
        <v>Y</v>
      </c>
      <c r="N268" t="str">
        <v>I2</v>
      </c>
      <c r="O268">
        <v>60</v>
      </c>
      <c r="Q268">
        <v>5</v>
      </c>
      <c r="R268" t="str">
        <v>E등급</v>
      </c>
      <c r="S268" t="str">
        <v>기아_소하리</v>
      </c>
      <c r="T268" t="str">
        <v>225/45R18</v>
      </c>
      <c r="U268">
        <v>158200</v>
      </c>
      <c r="V268" t="str">
        <v>225/45R18</v>
      </c>
      <c r="W268">
        <v>158200</v>
      </c>
      <c r="X268" t="str">
        <v>anbh_안병홍</v>
      </c>
      <c r="Y268">
        <v>43670.8962962963</v>
      </c>
      <c r="Z268" t="str">
        <v>anbh_안병홍</v>
      </c>
      <c r="AA268">
        <v>43897.82188657407</v>
      </c>
      <c r="AB268">
        <f>W268*2</f>
        <v>316400</v>
      </c>
    </row>
    <row r="269">
      <c r="A269">
        <v>110392</v>
      </c>
      <c r="B269" t="str">
        <v>스팅어</v>
      </c>
      <c r="C269" t="str">
        <v>2020 스팅어 2.0 가솔린 터보 2WD 플래티넘 - AT</v>
      </c>
      <c r="D269">
        <v>43670</v>
      </c>
      <c r="E269">
        <v>37970000</v>
      </c>
      <c r="F269" t="str">
        <v>가솔린</v>
      </c>
      <c r="G269" t="str">
        <v>AT</v>
      </c>
      <c r="H269">
        <v>1998</v>
      </c>
      <c r="I269" t="str">
        <v>오픈함</v>
      </c>
      <c r="J269" t="str">
        <v>Y</v>
      </c>
      <c r="K269" t="str">
        <v>기아</v>
      </c>
      <c r="L269" t="str">
        <v>2020 스팅어</v>
      </c>
      <c r="M269" t="str">
        <v>Y</v>
      </c>
      <c r="N269" t="str">
        <v>I2</v>
      </c>
      <c r="O269">
        <v>60</v>
      </c>
      <c r="Q269">
        <v>5</v>
      </c>
      <c r="R269" t="str">
        <v>D등급</v>
      </c>
      <c r="S269" t="str">
        <v>기아_소하리</v>
      </c>
      <c r="T269" t="str">
        <v>225/45R18</v>
      </c>
      <c r="U269">
        <v>158200</v>
      </c>
      <c r="V269" t="str">
        <v>225/45R18</v>
      </c>
      <c r="W269">
        <v>158200</v>
      </c>
      <c r="X269" t="str">
        <v>anbh_안병홍</v>
      </c>
      <c r="Y269">
        <v>43670.88949074074</v>
      </c>
      <c r="Z269" t="str">
        <v>anbh_안병홍</v>
      </c>
      <c r="AA269">
        <v>43897.8228125</v>
      </c>
      <c r="AB269">
        <f>W269*2</f>
        <v>316400</v>
      </c>
    </row>
    <row r="270">
      <c r="A270">
        <v>110394</v>
      </c>
      <c r="B270" t="str">
        <v>스팅어</v>
      </c>
      <c r="C270" t="str">
        <v>2020 스팅어 2.0 가솔린 터보 AWD 프라임 - AT</v>
      </c>
      <c r="D270">
        <v>43670</v>
      </c>
      <c r="E270">
        <v>36970000</v>
      </c>
      <c r="F270" t="str">
        <v>가솔린</v>
      </c>
      <c r="G270" t="str">
        <v>AT</v>
      </c>
      <c r="H270">
        <v>1998</v>
      </c>
      <c r="I270" t="str">
        <v>오픈함</v>
      </c>
      <c r="J270" t="str">
        <v>Y</v>
      </c>
      <c r="K270" t="str">
        <v>기아</v>
      </c>
      <c r="L270" t="str">
        <v>2020 스팅어</v>
      </c>
      <c r="M270" t="str">
        <v>Y</v>
      </c>
      <c r="N270" t="str">
        <v>I2</v>
      </c>
      <c r="O270">
        <v>60</v>
      </c>
      <c r="Q270">
        <v>5</v>
      </c>
      <c r="R270" t="str">
        <v>D등급</v>
      </c>
      <c r="S270" t="str">
        <v>기아_소하리</v>
      </c>
      <c r="T270" t="str">
        <v>225/45R18</v>
      </c>
      <c r="U270">
        <v>158200</v>
      </c>
      <c r="V270" t="str">
        <v>225/45R18</v>
      </c>
      <c r="W270">
        <v>158200</v>
      </c>
      <c r="X270" t="str">
        <v>anbh_안병홍</v>
      </c>
      <c r="Y270">
        <v>43670.90053240741</v>
      </c>
      <c r="Z270" t="str">
        <v>anbh_안병홍</v>
      </c>
      <c r="AA270">
        <v>43897.822291666664</v>
      </c>
      <c r="AB270">
        <f>W270*2</f>
        <v>316400</v>
      </c>
    </row>
    <row r="271">
      <c r="A271">
        <v>110388</v>
      </c>
      <c r="B271" t="str">
        <v>스팅어</v>
      </c>
      <c r="C271" t="str">
        <v>2020 스팅어 2.0 가솔린 터보 AWD 플래티넘 - AT</v>
      </c>
      <c r="D271">
        <v>43670</v>
      </c>
      <c r="E271">
        <v>40470000</v>
      </c>
      <c r="F271" t="str">
        <v>가솔린</v>
      </c>
      <c r="G271" t="str">
        <v>AT</v>
      </c>
      <c r="H271">
        <v>1998</v>
      </c>
      <c r="I271" t="str">
        <v>오픈함</v>
      </c>
      <c r="J271" t="str">
        <v>Y</v>
      </c>
      <c r="K271" t="str">
        <v>기아</v>
      </c>
      <c r="L271" t="str">
        <v>2020 스팅어</v>
      </c>
      <c r="M271" t="str">
        <v>Y</v>
      </c>
      <c r="N271" t="str">
        <v>I2</v>
      </c>
      <c r="O271">
        <v>60</v>
      </c>
      <c r="Q271">
        <v>5</v>
      </c>
      <c r="R271" t="str">
        <v>D등급</v>
      </c>
      <c r="S271" t="str">
        <v>기아_소하리</v>
      </c>
      <c r="T271" t="str">
        <v>225/45R18</v>
      </c>
      <c r="U271">
        <v>158200</v>
      </c>
      <c r="V271" t="str">
        <v>225/45R18</v>
      </c>
      <c r="W271">
        <v>158200</v>
      </c>
      <c r="X271" t="str">
        <v>anbh_안병홍</v>
      </c>
      <c r="Y271">
        <v>43670.768483796295</v>
      </c>
      <c r="Z271" t="str">
        <v>anbh_안병홍</v>
      </c>
      <c r="AA271">
        <v>43897.82295138889</v>
      </c>
      <c r="AB271">
        <f>W271*2</f>
        <v>316400</v>
      </c>
    </row>
    <row r="272">
      <c r="A272">
        <v>111067</v>
      </c>
      <c r="B272" t="str">
        <v>스팅어</v>
      </c>
      <c r="C272" t="str">
        <v>2020 스팅어 2.0 가솔린 터보 AWD 플래티넘 퍼포먼스(다크 레드팩) - AT</v>
      </c>
      <c r="D272">
        <v>43891</v>
      </c>
      <c r="E272">
        <v>42170000</v>
      </c>
      <c r="F272" t="str">
        <v>가솔린</v>
      </c>
      <c r="G272" t="str">
        <v>AT</v>
      </c>
      <c r="H272">
        <v>1998</v>
      </c>
      <c r="I272" t="str">
        <v>오픈함</v>
      </c>
      <c r="J272" t="str">
        <v>Y</v>
      </c>
      <c r="K272" t="str">
        <v>기아</v>
      </c>
      <c r="L272" t="str">
        <v>2020 스팅어</v>
      </c>
      <c r="M272" t="str">
        <v>Y</v>
      </c>
      <c r="N272" t="str">
        <v>I2</v>
      </c>
      <c r="O272">
        <v>60</v>
      </c>
      <c r="Q272">
        <v>5</v>
      </c>
      <c r="R272" t="str">
        <v>D등급</v>
      </c>
      <c r="S272" t="str">
        <v>기아_소하리</v>
      </c>
      <c r="T272" t="str">
        <v>225/45R18</v>
      </c>
      <c r="U272">
        <v>158200</v>
      </c>
      <c r="V272" t="str">
        <v>225/45R18</v>
      </c>
      <c r="W272">
        <v>158200</v>
      </c>
      <c r="X272" t="str">
        <v>anbh_안병홍</v>
      </c>
      <c r="Y272">
        <v>43897.89890046296</v>
      </c>
      <c r="Z272" t="str">
        <v>anbh_안병홍</v>
      </c>
      <c r="AA272">
        <v>43897.89890046296</v>
      </c>
      <c r="AB272">
        <f>W272*2</f>
        <v>316400</v>
      </c>
    </row>
    <row r="273">
      <c r="A273">
        <v>110407</v>
      </c>
      <c r="B273" t="str">
        <v>스팅어</v>
      </c>
      <c r="C273" t="str">
        <v>2020 스팅어 2.2 디젤 2WD 프라임 - AT</v>
      </c>
      <c r="D273">
        <v>43670</v>
      </c>
      <c r="E273">
        <v>38680000</v>
      </c>
      <c r="F273" t="str">
        <v>경유</v>
      </c>
      <c r="G273" t="str">
        <v>AT</v>
      </c>
      <c r="H273">
        <v>2199</v>
      </c>
      <c r="I273" t="str">
        <v>오픈함</v>
      </c>
      <c r="J273" t="str">
        <v>Y</v>
      </c>
      <c r="K273" t="str">
        <v>기아</v>
      </c>
      <c r="L273" t="str">
        <v>2020 스팅어</v>
      </c>
      <c r="M273" t="str">
        <v>Y</v>
      </c>
      <c r="N273" t="str">
        <v>I3</v>
      </c>
      <c r="O273">
        <v>60</v>
      </c>
      <c r="Q273">
        <v>5</v>
      </c>
      <c r="R273" t="str">
        <v>D등급</v>
      </c>
      <c r="S273" t="str">
        <v>기아_소하리</v>
      </c>
      <c r="T273" t="str">
        <v>225/45R18</v>
      </c>
      <c r="U273">
        <v>158200</v>
      </c>
      <c r="V273" t="str">
        <v>225/45R18</v>
      </c>
      <c r="W273">
        <v>158200</v>
      </c>
      <c r="X273" t="str">
        <v>anbh_안병홍</v>
      </c>
      <c r="Y273">
        <v>43670.94736111111</v>
      </c>
      <c r="Z273" t="str">
        <v>anbh_안병홍</v>
      </c>
      <c r="AA273">
        <v>43670.94917824074</v>
      </c>
      <c r="AB273">
        <f>W273*2</f>
        <v>316400</v>
      </c>
    </row>
    <row r="274">
      <c r="A274">
        <v>110406</v>
      </c>
      <c r="B274" t="str">
        <v>스팅어</v>
      </c>
      <c r="C274" t="str">
        <v>2020 스팅어 2.2 디젤 2WD 프라임라이트 - AT</v>
      </c>
      <c r="D274">
        <v>43670</v>
      </c>
      <c r="E274">
        <v>37400000</v>
      </c>
      <c r="F274" t="str">
        <v>경유</v>
      </c>
      <c r="G274" t="str">
        <v>AT</v>
      </c>
      <c r="H274">
        <v>2199</v>
      </c>
      <c r="I274" t="str">
        <v>오픈함</v>
      </c>
      <c r="J274" t="str">
        <v>Y</v>
      </c>
      <c r="K274" t="str">
        <v>기아</v>
      </c>
      <c r="L274" t="str">
        <v>2020 스팅어</v>
      </c>
      <c r="M274" t="str">
        <v>Y</v>
      </c>
      <c r="N274" t="str">
        <v>I3</v>
      </c>
      <c r="O274">
        <v>60</v>
      </c>
      <c r="Q274">
        <v>5</v>
      </c>
      <c r="R274" t="str">
        <v>D등급</v>
      </c>
      <c r="S274" t="str">
        <v>기아_소하리</v>
      </c>
      <c r="T274" t="str">
        <v>225/50R17</v>
      </c>
      <c r="U274">
        <v>124000</v>
      </c>
      <c r="V274" t="str">
        <v>225/50R17</v>
      </c>
      <c r="W274">
        <v>124000</v>
      </c>
      <c r="X274" t="str">
        <v>anbh_안병홍</v>
      </c>
      <c r="Y274">
        <v>43670.93976851852</v>
      </c>
      <c r="Z274" t="str">
        <v>anbh_안병홍</v>
      </c>
      <c r="AA274">
        <v>43670.94641203704</v>
      </c>
      <c r="AB274">
        <f>W274*2</f>
        <v>248000</v>
      </c>
    </row>
    <row r="275">
      <c r="A275">
        <v>110408</v>
      </c>
      <c r="B275" t="str">
        <v>스팅어</v>
      </c>
      <c r="C275" t="str">
        <v>2020 스팅어 2.2 디젤 2WD 플래티넘 - AT</v>
      </c>
      <c r="D275">
        <v>43670</v>
      </c>
      <c r="E275">
        <v>42110000</v>
      </c>
      <c r="F275" t="str">
        <v>경유</v>
      </c>
      <c r="G275" t="str">
        <v>AT</v>
      </c>
      <c r="H275">
        <v>2199</v>
      </c>
      <c r="I275" t="str">
        <v>오픈함</v>
      </c>
      <c r="J275" t="str">
        <v>Y</v>
      </c>
      <c r="K275" t="str">
        <v>기아</v>
      </c>
      <c r="L275" t="str">
        <v>2020 스팅어</v>
      </c>
      <c r="M275" t="str">
        <v>Y</v>
      </c>
      <c r="N275" t="str">
        <v>I3</v>
      </c>
      <c r="O275">
        <v>60</v>
      </c>
      <c r="Q275">
        <v>5</v>
      </c>
      <c r="R275" t="str">
        <v>D등급</v>
      </c>
      <c r="S275" t="str">
        <v>기아_소하리</v>
      </c>
      <c r="T275" t="str">
        <v>225/45R18</v>
      </c>
      <c r="U275">
        <v>158200</v>
      </c>
      <c r="V275" t="str">
        <v>225/45R18</v>
      </c>
      <c r="W275">
        <v>158200</v>
      </c>
      <c r="X275" t="str">
        <v>anbh_안병홍</v>
      </c>
      <c r="Y275">
        <v>43670.95209490741</v>
      </c>
      <c r="Z275" t="str">
        <v>anbh_안병홍</v>
      </c>
      <c r="AA275">
        <v>43670.95209490741</v>
      </c>
      <c r="AB275">
        <f>W275*2</f>
        <v>316400</v>
      </c>
    </row>
    <row r="276">
      <c r="A276">
        <v>110413</v>
      </c>
      <c r="B276" t="str">
        <v>스팅어</v>
      </c>
      <c r="C276" t="str">
        <v>2020 스팅어 2.2 디젤 AWD 프라임 - AT</v>
      </c>
      <c r="D276">
        <v>43670</v>
      </c>
      <c r="E276">
        <v>38680000</v>
      </c>
      <c r="F276" t="str">
        <v>경유</v>
      </c>
      <c r="G276" t="str">
        <v>AT</v>
      </c>
      <c r="H276">
        <v>2199</v>
      </c>
      <c r="I276" t="str">
        <v>오픈함</v>
      </c>
      <c r="J276" t="str">
        <v>Y</v>
      </c>
      <c r="K276" t="str">
        <v>기아</v>
      </c>
      <c r="L276" t="str">
        <v>2020 스팅어</v>
      </c>
      <c r="M276" t="str">
        <v>Y</v>
      </c>
      <c r="N276" t="str">
        <v>I3</v>
      </c>
      <c r="O276">
        <v>60</v>
      </c>
      <c r="Q276">
        <v>5</v>
      </c>
      <c r="R276" t="str">
        <v>D등급</v>
      </c>
      <c r="S276" t="str">
        <v>기아_소하리</v>
      </c>
      <c r="T276" t="str">
        <v>225/45R18</v>
      </c>
      <c r="U276">
        <v>158200</v>
      </c>
      <c r="V276" t="str">
        <v>225/45R18</v>
      </c>
      <c r="W276">
        <v>158200</v>
      </c>
      <c r="X276" t="str">
        <v>anbh_안병홍</v>
      </c>
      <c r="Y276">
        <v>43670.96423611111</v>
      </c>
      <c r="Z276" t="str">
        <v>anbh_안병홍</v>
      </c>
      <c r="AA276">
        <v>43670.971712962964</v>
      </c>
      <c r="AB276">
        <f>W276*2</f>
        <v>316400</v>
      </c>
    </row>
    <row r="277">
      <c r="A277">
        <v>110412</v>
      </c>
      <c r="B277" t="str">
        <v>스팅어</v>
      </c>
      <c r="C277" t="str">
        <v>2020 스팅어 2.2 디젤 AWD 프라임라이트 - AT</v>
      </c>
      <c r="D277">
        <v>43670</v>
      </c>
      <c r="E277">
        <v>37400000</v>
      </c>
      <c r="F277" t="str">
        <v>경유</v>
      </c>
      <c r="G277" t="str">
        <v>AT</v>
      </c>
      <c r="H277">
        <v>2199</v>
      </c>
      <c r="I277" t="str">
        <v>오픈함</v>
      </c>
      <c r="J277" t="str">
        <v>Y</v>
      </c>
      <c r="K277" t="str">
        <v>기아</v>
      </c>
      <c r="L277" t="str">
        <v>2020 스팅어</v>
      </c>
      <c r="M277" t="str">
        <v>Y</v>
      </c>
      <c r="N277" t="str">
        <v>I3</v>
      </c>
      <c r="O277">
        <v>60</v>
      </c>
      <c r="Q277">
        <v>5</v>
      </c>
      <c r="R277" t="str">
        <v>D등급</v>
      </c>
      <c r="S277" t="str">
        <v>기아_소하리</v>
      </c>
      <c r="T277" t="str">
        <v>225/50R17</v>
      </c>
      <c r="U277">
        <v>124000</v>
      </c>
      <c r="V277" t="str">
        <v>225/50R17</v>
      </c>
      <c r="W277">
        <v>124000</v>
      </c>
      <c r="X277" t="str">
        <v>anbh_안병홍</v>
      </c>
      <c r="Y277">
        <v>43670.96260416666</v>
      </c>
      <c r="Z277" t="str">
        <v>anbh_안병홍</v>
      </c>
      <c r="AA277">
        <v>43670.971712962964</v>
      </c>
      <c r="AB277">
        <f>W277*2</f>
        <v>248000</v>
      </c>
    </row>
    <row r="278">
      <c r="A278">
        <v>110414</v>
      </c>
      <c r="B278" t="str">
        <v>스팅어</v>
      </c>
      <c r="C278" t="str">
        <v>2020 스팅어 2.2 디젤 AWD 플래티넘 - AT</v>
      </c>
      <c r="D278">
        <v>43670</v>
      </c>
      <c r="E278">
        <v>42110000</v>
      </c>
      <c r="F278" t="str">
        <v>경유</v>
      </c>
      <c r="G278" t="str">
        <v>AT</v>
      </c>
      <c r="H278">
        <v>2199</v>
      </c>
      <c r="I278" t="str">
        <v>오픈함</v>
      </c>
      <c r="J278" t="str">
        <v>Y</v>
      </c>
      <c r="K278" t="str">
        <v>기아</v>
      </c>
      <c r="L278" t="str">
        <v>2020 스팅어</v>
      </c>
      <c r="M278" t="str">
        <v>Y</v>
      </c>
      <c r="N278" t="str">
        <v>I3</v>
      </c>
      <c r="O278">
        <v>60</v>
      </c>
      <c r="Q278">
        <v>5</v>
      </c>
      <c r="R278" t="str">
        <v>D등급</v>
      </c>
      <c r="S278" t="str">
        <v>기아_소하리</v>
      </c>
      <c r="T278" t="str">
        <v>225/45R18</v>
      </c>
      <c r="U278">
        <v>158200</v>
      </c>
      <c r="V278" t="str">
        <v>225/45R18</v>
      </c>
      <c r="W278">
        <v>158200</v>
      </c>
      <c r="X278" t="str">
        <v>anbh_안병홍</v>
      </c>
      <c r="Y278">
        <v>43670.965636574074</v>
      </c>
      <c r="Z278" t="str">
        <v>anbh_안병홍</v>
      </c>
      <c r="AA278">
        <v>43670.971712962964</v>
      </c>
      <c r="AB278">
        <f>W278*2</f>
        <v>316400</v>
      </c>
    </row>
    <row r="279">
      <c r="A279">
        <v>111068</v>
      </c>
      <c r="B279" t="str">
        <v>스팅어</v>
      </c>
      <c r="C279" t="str">
        <v>2020 스팅어 2.2 디젤 AWD 플래티넘 퍼포먼스(다크레드팩) - AT</v>
      </c>
      <c r="D279">
        <v>43891</v>
      </c>
      <c r="E279">
        <v>45470000</v>
      </c>
      <c r="F279" t="str">
        <v>경유</v>
      </c>
      <c r="G279" t="str">
        <v>AT</v>
      </c>
      <c r="H279">
        <v>2199</v>
      </c>
      <c r="I279" t="str">
        <v>오픈함</v>
      </c>
      <c r="J279" t="str">
        <v>Y</v>
      </c>
      <c r="K279" t="str">
        <v>기아</v>
      </c>
      <c r="L279" t="str">
        <v>2020 스팅어</v>
      </c>
      <c r="M279" t="str">
        <v>Y</v>
      </c>
      <c r="N279" t="str">
        <v>I3</v>
      </c>
      <c r="O279">
        <v>60</v>
      </c>
      <c r="Q279">
        <v>5</v>
      </c>
      <c r="R279" t="str">
        <v>D등급</v>
      </c>
      <c r="S279" t="str">
        <v>기아_소하리</v>
      </c>
      <c r="T279" t="str">
        <v>225/45R18</v>
      </c>
      <c r="U279">
        <v>158200</v>
      </c>
      <c r="V279" t="str">
        <v>225/45R18</v>
      </c>
      <c r="W279">
        <v>158200</v>
      </c>
      <c r="X279" t="str">
        <v>anbh_안병홍</v>
      </c>
      <c r="Y279">
        <v>43897.96375</v>
      </c>
      <c r="Z279" t="str">
        <v>anbh_안병홍</v>
      </c>
      <c r="AA279">
        <v>43897.96592592593</v>
      </c>
      <c r="AB279">
        <f>W279*2</f>
        <v>316400</v>
      </c>
    </row>
    <row r="280">
      <c r="A280">
        <v>110398</v>
      </c>
      <c r="B280" t="str">
        <v>스팅어</v>
      </c>
      <c r="C280" t="str">
        <v>2020 스팅어 3.3 가솔린 터보 2WD GT - AT</v>
      </c>
      <c r="D280">
        <v>43670</v>
      </c>
      <c r="E280">
        <v>49320000</v>
      </c>
      <c r="F280" t="str">
        <v>가솔린</v>
      </c>
      <c r="G280" t="str">
        <v>AT</v>
      </c>
      <c r="H280">
        <v>3342</v>
      </c>
      <c r="I280" t="str">
        <v>오픈함</v>
      </c>
      <c r="J280" t="str">
        <v>Y</v>
      </c>
      <c r="K280" t="str">
        <v>기아</v>
      </c>
      <c r="L280" t="str">
        <v>2020 스팅어</v>
      </c>
      <c r="M280" t="str">
        <v>Y</v>
      </c>
      <c r="N280" t="str">
        <v>I3</v>
      </c>
      <c r="O280">
        <v>60</v>
      </c>
      <c r="Q280">
        <v>5</v>
      </c>
      <c r="R280" t="str">
        <v>D등급</v>
      </c>
      <c r="S280" t="str">
        <v>기아_소하리</v>
      </c>
      <c r="T280" t="str">
        <v>225/40R19</v>
      </c>
      <c r="U280">
        <v>191000</v>
      </c>
      <c r="V280" t="str">
        <v>225/35R19</v>
      </c>
      <c r="W280">
        <v>220000</v>
      </c>
      <c r="X280" t="str">
        <v>anbh_안병홍</v>
      </c>
      <c r="Y280">
        <v>43670.91125</v>
      </c>
      <c r="Z280" t="str">
        <v>anbh_안병홍</v>
      </c>
      <c r="AA280">
        <v>43897.88862268518</v>
      </c>
      <c r="AB280">
        <f>W280*2</f>
        <v>440000</v>
      </c>
    </row>
    <row r="281">
      <c r="A281">
        <v>110402</v>
      </c>
      <c r="B281" t="str">
        <v>스팅어</v>
      </c>
      <c r="C281" t="str">
        <v>2020 스팅어 3.3 가솔린 터보 AWD GT - AT</v>
      </c>
      <c r="D281">
        <v>43670</v>
      </c>
      <c r="E281">
        <v>51820000</v>
      </c>
      <c r="F281" t="str">
        <v>가솔린</v>
      </c>
      <c r="G281" t="str">
        <v>AT</v>
      </c>
      <c r="H281">
        <v>3342</v>
      </c>
      <c r="I281" t="str">
        <v>오픈함</v>
      </c>
      <c r="J281" t="str">
        <v>Y</v>
      </c>
      <c r="K281" t="str">
        <v>기아</v>
      </c>
      <c r="L281" t="str">
        <v>2020 스팅어</v>
      </c>
      <c r="M281" t="str">
        <v>Y</v>
      </c>
      <c r="N281" t="str">
        <v>I3</v>
      </c>
      <c r="O281">
        <v>60</v>
      </c>
      <c r="Q281">
        <v>5</v>
      </c>
      <c r="R281" t="str">
        <v>D등급</v>
      </c>
      <c r="S281" t="str">
        <v>기아_소하리</v>
      </c>
      <c r="T281" t="str">
        <v>225/40R19</v>
      </c>
      <c r="U281">
        <v>191000</v>
      </c>
      <c r="V281" t="str">
        <v>225/35R19</v>
      </c>
      <c r="W281">
        <v>220000</v>
      </c>
      <c r="X281" t="str">
        <v>anbh_안병홍</v>
      </c>
      <c r="Y281">
        <v>43670.92135416667</v>
      </c>
      <c r="Z281" t="str">
        <v>anbh_안병홍</v>
      </c>
      <c r="AA281">
        <v>43897.89113425926</v>
      </c>
      <c r="AB281">
        <f>W281*2</f>
        <v>440000</v>
      </c>
    </row>
    <row r="282">
      <c r="A282">
        <v>110256</v>
      </c>
      <c r="B282" t="str">
        <v>스파크</v>
      </c>
      <c r="C282" t="str">
        <v>더뉴스파크 가솔린 LS Basic C-Tech - AT</v>
      </c>
      <c r="D282">
        <v>43558</v>
      </c>
      <c r="E282">
        <v>11560000</v>
      </c>
      <c r="F282" t="str">
        <v>가솔린</v>
      </c>
      <c r="G282" t="str">
        <v>AT</v>
      </c>
      <c r="H282">
        <v>999</v>
      </c>
      <c r="I282" t="str">
        <v>오픈안함</v>
      </c>
      <c r="J282" t="str">
        <v>Y</v>
      </c>
      <c r="K282" t="str">
        <v>한국지엠</v>
      </c>
      <c r="L282" t="str">
        <v>더뉴스파크</v>
      </c>
      <c r="M282" t="str">
        <v>Y</v>
      </c>
      <c r="N282" t="str">
        <v>C</v>
      </c>
      <c r="O282">
        <v>35</v>
      </c>
      <c r="P282">
        <v>0</v>
      </c>
      <c r="Q282">
        <v>5</v>
      </c>
      <c r="R282" t="str">
        <v>A등급</v>
      </c>
      <c r="S282" t="str">
        <v>지엠_창원</v>
      </c>
      <c r="T282" t="str">
        <v>175/65R14</v>
      </c>
      <c r="U282">
        <v>63000</v>
      </c>
      <c r="V282" t="str">
        <v>175/65R14</v>
      </c>
      <c r="W282">
        <v>63000</v>
      </c>
      <c r="X282" t="str">
        <v>jeonhy_전하영</v>
      </c>
      <c r="Y282">
        <v>43558.735659722224</v>
      </c>
      <c r="Z282" t="str">
        <v>anbh_안병홍</v>
      </c>
      <c r="AA282">
        <v>43754.07099537037</v>
      </c>
      <c r="AB282">
        <f>W282*2</f>
        <v>126000</v>
      </c>
    </row>
    <row r="283">
      <c r="A283">
        <v>110255</v>
      </c>
      <c r="B283" t="str">
        <v>스파크</v>
      </c>
      <c r="C283" t="str">
        <v>더뉴스파크 가솔린 LS C-Tech - AT</v>
      </c>
      <c r="D283">
        <v>43558</v>
      </c>
      <c r="E283">
        <v>12340000</v>
      </c>
      <c r="F283" t="str">
        <v>가솔린</v>
      </c>
      <c r="G283" t="str">
        <v>AT</v>
      </c>
      <c r="H283">
        <v>999</v>
      </c>
      <c r="I283" t="str">
        <v>오픈안함</v>
      </c>
      <c r="J283" t="str">
        <v>Y</v>
      </c>
      <c r="K283" t="str">
        <v>한국지엠</v>
      </c>
      <c r="L283" t="str">
        <v>더뉴스파크</v>
      </c>
      <c r="M283" t="str">
        <v>Y</v>
      </c>
      <c r="N283" t="str">
        <v>C</v>
      </c>
      <c r="O283">
        <v>35</v>
      </c>
      <c r="P283">
        <v>0</v>
      </c>
      <c r="Q283">
        <v>5</v>
      </c>
      <c r="R283" t="str">
        <v>A등급</v>
      </c>
      <c r="S283" t="str">
        <v>지엠_창원</v>
      </c>
      <c r="T283" t="str">
        <v>175/65R14</v>
      </c>
      <c r="U283">
        <v>63000</v>
      </c>
      <c r="V283" t="str">
        <v>175/65R14</v>
      </c>
      <c r="W283">
        <v>63000</v>
      </c>
      <c r="X283" t="str">
        <v>jeonhy_전하영</v>
      </c>
      <c r="Y283">
        <v>43558.73509259259</v>
      </c>
      <c r="Z283" t="str">
        <v>anbh_안병홍</v>
      </c>
      <c r="AA283">
        <v>43754.07127314815</v>
      </c>
      <c r="AB283">
        <f>W283*2</f>
        <v>126000</v>
      </c>
    </row>
    <row r="284">
      <c r="A284">
        <v>110003</v>
      </c>
      <c r="B284" t="str">
        <v>스파크</v>
      </c>
      <c r="C284" t="str">
        <v>더뉴스파크 가솔린 LT C-Tech - AT</v>
      </c>
      <c r="D284">
        <v>43487</v>
      </c>
      <c r="E284">
        <v>12990000</v>
      </c>
      <c r="F284" t="str">
        <v>가솔린</v>
      </c>
      <c r="G284" t="str">
        <v>AT</v>
      </c>
      <c r="H284">
        <v>999</v>
      </c>
      <c r="I284" t="str">
        <v>오픈안함</v>
      </c>
      <c r="J284" t="str">
        <v>Y</v>
      </c>
      <c r="K284" t="str">
        <v>한국지엠</v>
      </c>
      <c r="L284" t="str">
        <v>더뉴스파크</v>
      </c>
      <c r="M284" t="str">
        <v>Y</v>
      </c>
      <c r="N284" t="str">
        <v>C</v>
      </c>
      <c r="O284">
        <v>35</v>
      </c>
      <c r="P284">
        <v>0</v>
      </c>
      <c r="Q284">
        <v>5</v>
      </c>
      <c r="R284" t="str">
        <v>A등급</v>
      </c>
      <c r="S284" t="str">
        <v>지엠_창원</v>
      </c>
      <c r="T284" t="str">
        <v>175/65R14</v>
      </c>
      <c r="U284">
        <v>63000</v>
      </c>
      <c r="V284" t="str">
        <v>175/65R14</v>
      </c>
      <c r="W284">
        <v>63000</v>
      </c>
      <c r="X284" t="str">
        <v>inni8888_김인규</v>
      </c>
      <c r="Y284">
        <v>43487.65173611111</v>
      </c>
      <c r="Z284" t="str">
        <v>anbh_안병홍</v>
      </c>
      <c r="AA284">
        <v>43754.07240740741</v>
      </c>
      <c r="AB284">
        <f>W284*2</f>
        <v>126000</v>
      </c>
    </row>
    <row r="285">
      <c r="A285">
        <v>110004</v>
      </c>
      <c r="B285" t="str">
        <v>스파크</v>
      </c>
      <c r="C285" t="str">
        <v>더뉴스파크 가솔린 Premier C-Tech - AT</v>
      </c>
      <c r="D285">
        <v>43487</v>
      </c>
      <c r="E285">
        <v>14480000</v>
      </c>
      <c r="F285" t="str">
        <v>가솔린</v>
      </c>
      <c r="G285" t="str">
        <v>AT</v>
      </c>
      <c r="H285">
        <v>999</v>
      </c>
      <c r="I285" t="str">
        <v>오픈안함</v>
      </c>
      <c r="J285" t="str">
        <v>Y</v>
      </c>
      <c r="K285" t="str">
        <v>한국지엠</v>
      </c>
      <c r="L285" t="str">
        <v>더뉴스파크</v>
      </c>
      <c r="M285" t="str">
        <v>Y</v>
      </c>
      <c r="N285" t="str">
        <v>C</v>
      </c>
      <c r="O285">
        <v>35</v>
      </c>
      <c r="P285">
        <v>0</v>
      </c>
      <c r="Q285">
        <v>5</v>
      </c>
      <c r="R285" t="str">
        <v>A등급</v>
      </c>
      <c r="S285" t="str">
        <v>지엠_창원</v>
      </c>
      <c r="T285" t="str">
        <v>175/65R14</v>
      </c>
      <c r="U285">
        <v>63000</v>
      </c>
      <c r="V285" t="str">
        <v>175/65R14</v>
      </c>
      <c r="W285">
        <v>63000</v>
      </c>
      <c r="X285" t="str">
        <v>inni8888_김인규</v>
      </c>
      <c r="Y285">
        <v>43487.65325231481</v>
      </c>
      <c r="Z285" t="str">
        <v>anbh_안병홍</v>
      </c>
      <c r="AA285">
        <v>43754.074421296296</v>
      </c>
      <c r="AB285">
        <f>W285*2</f>
        <v>126000</v>
      </c>
    </row>
    <row r="286">
      <c r="A286">
        <v>110219</v>
      </c>
      <c r="B286" t="str">
        <v>스파크</v>
      </c>
      <c r="C286" t="str">
        <v>더뉴스파크 마이핏 Premier(블랙루프) C-Tech - AT</v>
      </c>
      <c r="D286">
        <v>43543</v>
      </c>
      <c r="E286">
        <v>14870000</v>
      </c>
      <c r="F286" t="str">
        <v>가솔린</v>
      </c>
      <c r="G286" t="str">
        <v>AT</v>
      </c>
      <c r="H286">
        <v>999</v>
      </c>
      <c r="I286" t="str">
        <v>오픈안함</v>
      </c>
      <c r="J286" t="str">
        <v>Y</v>
      </c>
      <c r="K286" t="str">
        <v>한국지엠</v>
      </c>
      <c r="L286" t="str">
        <v>더뉴스파크</v>
      </c>
      <c r="M286" t="str">
        <v>Y</v>
      </c>
      <c r="N286" t="str">
        <v>C</v>
      </c>
      <c r="O286">
        <v>32</v>
      </c>
      <c r="P286">
        <v>0</v>
      </c>
      <c r="Q286">
        <v>5</v>
      </c>
      <c r="R286" t="str">
        <v>A등급</v>
      </c>
      <c r="S286" t="str">
        <v>지엠_창원</v>
      </c>
      <c r="T286" t="str">
        <v>185/55R15</v>
      </c>
      <c r="U286">
        <v>94200</v>
      </c>
      <c r="V286" t="str">
        <v>185/55R15</v>
      </c>
      <c r="W286">
        <v>94200</v>
      </c>
      <c r="X286" t="str">
        <v>inni8888_김인규</v>
      </c>
      <c r="Y286">
        <v>43543.85585648148</v>
      </c>
      <c r="Z286" t="str">
        <v>anbh_안병홍</v>
      </c>
      <c r="AA286">
        <v>43754.433344907404</v>
      </c>
      <c r="AB286">
        <f>W286*2</f>
        <v>188400</v>
      </c>
    </row>
    <row r="287">
      <c r="A287">
        <v>110220</v>
      </c>
      <c r="B287" t="str">
        <v>스파크</v>
      </c>
      <c r="C287" t="str">
        <v>더뉴스파크 마이핏 Premier(화이트루프) C-Tech - AT</v>
      </c>
      <c r="D287">
        <v>43543</v>
      </c>
      <c r="E287">
        <v>14870000</v>
      </c>
      <c r="F287" t="str">
        <v>가솔린</v>
      </c>
      <c r="G287" t="str">
        <v>AT</v>
      </c>
      <c r="H287">
        <v>999</v>
      </c>
      <c r="I287" t="str">
        <v>오픈안함</v>
      </c>
      <c r="J287" t="str">
        <v>Y</v>
      </c>
      <c r="K287" t="str">
        <v>한국지엠</v>
      </c>
      <c r="L287" t="str">
        <v>더뉴스파크</v>
      </c>
      <c r="M287" t="str">
        <v>Y</v>
      </c>
      <c r="N287" t="str">
        <v>C</v>
      </c>
      <c r="O287">
        <v>32</v>
      </c>
      <c r="P287">
        <v>0</v>
      </c>
      <c r="Q287">
        <v>5</v>
      </c>
      <c r="R287" t="str">
        <v>A등급</v>
      </c>
      <c r="S287" t="str">
        <v>지엠_창원</v>
      </c>
      <c r="T287" t="str">
        <v>185/55R15</v>
      </c>
      <c r="U287">
        <v>94200</v>
      </c>
      <c r="V287" t="str">
        <v>185/55R15</v>
      </c>
      <c r="W287">
        <v>94200</v>
      </c>
      <c r="X287" t="str">
        <v>inni8888_김인규</v>
      </c>
      <c r="Y287">
        <v>43543.86483796296</v>
      </c>
      <c r="Z287" t="str">
        <v>anbh_안병홍</v>
      </c>
      <c r="AA287">
        <v>43754.43341435185</v>
      </c>
      <c r="AB287">
        <f>W287*2</f>
        <v>188400</v>
      </c>
    </row>
    <row r="288">
      <c r="A288">
        <v>110336</v>
      </c>
      <c r="B288" t="str">
        <v>스파크</v>
      </c>
      <c r="C288" t="str">
        <v>더뉴스파크 승용밴 Basic C-Tech - AT</v>
      </c>
      <c r="D288">
        <v>43642</v>
      </c>
      <c r="E288">
        <v>11510000</v>
      </c>
      <c r="F288" t="str">
        <v>가솔린</v>
      </c>
      <c r="G288" t="str">
        <v>AT</v>
      </c>
      <c r="H288">
        <v>999</v>
      </c>
      <c r="I288" t="str">
        <v>오픈안함</v>
      </c>
      <c r="J288" t="str">
        <v>Y</v>
      </c>
      <c r="K288" t="str">
        <v>한국지엠</v>
      </c>
      <c r="L288" t="str">
        <v>더뉴스파크</v>
      </c>
      <c r="M288" t="str">
        <v>Y</v>
      </c>
      <c r="N288" t="str">
        <v>C</v>
      </c>
      <c r="O288">
        <v>35</v>
      </c>
      <c r="P288">
        <v>0</v>
      </c>
      <c r="Q288">
        <v>5</v>
      </c>
      <c r="R288" t="str">
        <v>E등급</v>
      </c>
      <c r="S288" t="str">
        <v>지엠_창원</v>
      </c>
      <c r="T288" t="str">
        <v>175/65R14</v>
      </c>
      <c r="U288">
        <v>63000</v>
      </c>
      <c r="V288" t="str">
        <v>175/65R14</v>
      </c>
      <c r="W288">
        <v>63000</v>
      </c>
      <c r="X288" t="str">
        <v>anbh_안병홍</v>
      </c>
      <c r="Y288">
        <v>43642.94033564815</v>
      </c>
      <c r="Z288" t="str">
        <v>anbh_안병홍</v>
      </c>
      <c r="AA288">
        <v>43754.075474537036</v>
      </c>
      <c r="AB288">
        <f>W288*2</f>
        <v>126000</v>
      </c>
    </row>
    <row r="289">
      <c r="A289">
        <v>110337</v>
      </c>
      <c r="B289" t="str">
        <v>스파크</v>
      </c>
      <c r="C289" t="str">
        <v>더뉴스파크 승용밴 C-Tech - AT</v>
      </c>
      <c r="D289">
        <v>43642</v>
      </c>
      <c r="E289">
        <v>11940000</v>
      </c>
      <c r="F289" t="str">
        <v>가솔린</v>
      </c>
      <c r="G289" t="str">
        <v>AT</v>
      </c>
      <c r="H289">
        <v>999</v>
      </c>
      <c r="I289" t="str">
        <v>오픈안함</v>
      </c>
      <c r="J289" t="str">
        <v>Y</v>
      </c>
      <c r="K289" t="str">
        <v>한국지엠</v>
      </c>
      <c r="L289" t="str">
        <v>더뉴스파크</v>
      </c>
      <c r="M289" t="str">
        <v>Y</v>
      </c>
      <c r="N289" t="str">
        <v>C</v>
      </c>
      <c r="O289">
        <v>35</v>
      </c>
      <c r="P289">
        <v>0</v>
      </c>
      <c r="Q289">
        <v>5</v>
      </c>
      <c r="R289" t="str">
        <v>E등급</v>
      </c>
      <c r="S289" t="str">
        <v>지엠_창원</v>
      </c>
      <c r="T289" t="str">
        <v>175/65R14</v>
      </c>
      <c r="U289">
        <v>63000</v>
      </c>
      <c r="V289" t="str">
        <v>175/65R14</v>
      </c>
      <c r="W289">
        <v>63000</v>
      </c>
      <c r="X289" t="str">
        <v>anbh_안병홍</v>
      </c>
      <c r="Y289">
        <v>43642.99328703704</v>
      </c>
      <c r="Z289" t="str">
        <v>anbh_안병홍</v>
      </c>
      <c r="AA289">
        <v>43754.07579861111</v>
      </c>
      <c r="AB289">
        <f>W289*2</f>
        <v>126000</v>
      </c>
    </row>
    <row r="290">
      <c r="A290">
        <v>110527</v>
      </c>
      <c r="B290" t="str">
        <v>스포티지</v>
      </c>
      <c r="C290" t="str">
        <v>2020 스포티지 R 2.0 디젤 시그니처 2WD - AT</v>
      </c>
      <c r="D290">
        <v>43699</v>
      </c>
      <c r="E290">
        <v>28920000</v>
      </c>
      <c r="F290" t="str">
        <v>경유</v>
      </c>
      <c r="G290" t="str">
        <v>AT</v>
      </c>
      <c r="H290">
        <v>1995</v>
      </c>
      <c r="I290" t="str">
        <v>오픈안함</v>
      </c>
      <c r="J290" t="str">
        <v>Y</v>
      </c>
      <c r="K290" t="str">
        <v>기아</v>
      </c>
      <c r="L290" t="str">
        <v>2020 스포티지</v>
      </c>
      <c r="M290" t="str">
        <v>Y</v>
      </c>
      <c r="N290" t="str">
        <v>H1</v>
      </c>
      <c r="O290">
        <v>62</v>
      </c>
      <c r="Q290">
        <v>5</v>
      </c>
      <c r="R290" t="str">
        <v>A등급</v>
      </c>
      <c r="S290" t="str">
        <v>기아_광주</v>
      </c>
      <c r="T290" t="str">
        <v>225/55R18</v>
      </c>
      <c r="U290">
        <v>157700</v>
      </c>
      <c r="V290" t="str">
        <v>225/55R18</v>
      </c>
      <c r="W290">
        <v>157700</v>
      </c>
      <c r="X290" t="str">
        <v>anbh_안병홍</v>
      </c>
      <c r="Y290">
        <v>43699.42599537037</v>
      </c>
      <c r="Z290" t="str">
        <v>anbh_안병홍</v>
      </c>
      <c r="AA290">
        <v>43897.79697916667</v>
      </c>
      <c r="AB290">
        <f>W290*2</f>
        <v>315400</v>
      </c>
    </row>
    <row r="291">
      <c r="A291">
        <v>110528</v>
      </c>
      <c r="B291" t="str">
        <v>스포티지</v>
      </c>
      <c r="C291" t="str">
        <v>2020 스포티지 R 2.0 디젤 시그니처 4WD - AT</v>
      </c>
      <c r="D291">
        <v>43699</v>
      </c>
      <c r="E291">
        <v>31020000</v>
      </c>
      <c r="F291" t="str">
        <v>경유</v>
      </c>
      <c r="G291" t="str">
        <v>AT</v>
      </c>
      <c r="H291">
        <v>1995</v>
      </c>
      <c r="I291" t="str">
        <v>오픈안함</v>
      </c>
      <c r="J291" t="str">
        <v>Y</v>
      </c>
      <c r="K291" t="str">
        <v>기아</v>
      </c>
      <c r="L291" t="str">
        <v>2020 스포티지</v>
      </c>
      <c r="M291" t="str">
        <v>Y</v>
      </c>
      <c r="N291" t="str">
        <v>H1</v>
      </c>
      <c r="O291">
        <v>62</v>
      </c>
      <c r="Q291">
        <v>5</v>
      </c>
      <c r="R291" t="str">
        <v>A등급</v>
      </c>
      <c r="S291" t="str">
        <v>기아_광주</v>
      </c>
      <c r="T291" t="str">
        <v>225/55R18</v>
      </c>
      <c r="U291">
        <v>157700</v>
      </c>
      <c r="V291" t="str">
        <v>225/55R18</v>
      </c>
      <c r="W291">
        <v>157700</v>
      </c>
      <c r="X291" t="str">
        <v>anbh_안병홍</v>
      </c>
      <c r="Y291">
        <v>43699.42949074074</v>
      </c>
      <c r="Z291" t="str">
        <v>anbh_안병홍</v>
      </c>
      <c r="AA291">
        <v>43897.797488425924</v>
      </c>
      <c r="AB291">
        <f>W291*2</f>
        <v>315400</v>
      </c>
    </row>
    <row r="292">
      <c r="A292">
        <v>110518</v>
      </c>
      <c r="B292" t="str">
        <v>스포티지</v>
      </c>
      <c r="C292" t="str">
        <v>2020 스포티지 R 2.0 디젤 트렌디 2WD - AT</v>
      </c>
      <c r="D292">
        <v>43699</v>
      </c>
      <c r="E292">
        <v>23700000</v>
      </c>
      <c r="F292" t="str">
        <v>경유</v>
      </c>
      <c r="G292" t="str">
        <v>AT</v>
      </c>
      <c r="H292">
        <v>1995</v>
      </c>
      <c r="I292" t="str">
        <v>오픈안함</v>
      </c>
      <c r="J292" t="str">
        <v>Y</v>
      </c>
      <c r="K292" t="str">
        <v>기아</v>
      </c>
      <c r="L292" t="str">
        <v>2020 스포티지</v>
      </c>
      <c r="M292" t="str">
        <v>Y</v>
      </c>
      <c r="N292" t="str">
        <v>H1</v>
      </c>
      <c r="O292">
        <v>62</v>
      </c>
      <c r="Q292">
        <v>5</v>
      </c>
      <c r="R292" t="str">
        <v>A등급</v>
      </c>
      <c r="S292" t="str">
        <v>기아_광주</v>
      </c>
      <c r="T292" t="str">
        <v>225/60R17</v>
      </c>
      <c r="U292">
        <v>151800</v>
      </c>
      <c r="V292" t="str">
        <v>225/60R17</v>
      </c>
      <c r="W292">
        <v>151800</v>
      </c>
      <c r="X292" t="str">
        <v>anbh_안병홍</v>
      </c>
      <c r="Y292">
        <v>43699.395474537036</v>
      </c>
      <c r="Z292" t="str">
        <v>anbh_안병홍</v>
      </c>
      <c r="AA292">
        <v>43897.79152777778</v>
      </c>
      <c r="AB292">
        <f>W292*2</f>
        <v>303600</v>
      </c>
    </row>
    <row r="293">
      <c r="A293">
        <v>110519</v>
      </c>
      <c r="B293" t="str">
        <v>스포티지</v>
      </c>
      <c r="C293" t="str">
        <v>2020 스포티지 R 2.0 디젤 트렌디 4WD - AT</v>
      </c>
      <c r="D293">
        <v>43699</v>
      </c>
      <c r="E293">
        <v>25800000</v>
      </c>
      <c r="F293" t="str">
        <v>경유</v>
      </c>
      <c r="G293" t="str">
        <v>AT</v>
      </c>
      <c r="H293">
        <v>1995</v>
      </c>
      <c r="I293" t="str">
        <v>오픈안함</v>
      </c>
      <c r="J293" t="str">
        <v>Y</v>
      </c>
      <c r="K293" t="str">
        <v>기아</v>
      </c>
      <c r="L293" t="str">
        <v>2020 스포티지</v>
      </c>
      <c r="M293" t="str">
        <v>Y</v>
      </c>
      <c r="N293" t="str">
        <v>H1</v>
      </c>
      <c r="O293">
        <v>62</v>
      </c>
      <c r="Q293">
        <v>5</v>
      </c>
      <c r="R293" t="str">
        <v>A등급</v>
      </c>
      <c r="S293" t="str">
        <v>기아_광주</v>
      </c>
      <c r="T293" t="str">
        <v>225/60R17</v>
      </c>
      <c r="U293">
        <v>151800</v>
      </c>
      <c r="V293" t="str">
        <v>225/60R17</v>
      </c>
      <c r="W293">
        <v>151800</v>
      </c>
      <c r="X293" t="str">
        <v>anbh_안병홍</v>
      </c>
      <c r="Y293">
        <v>43699.403865740744</v>
      </c>
      <c r="Z293" t="str">
        <v>anbh_안병홍</v>
      </c>
      <c r="AA293">
        <v>43897.79207175926</v>
      </c>
      <c r="AB293">
        <f>W293*2</f>
        <v>303600</v>
      </c>
    </row>
    <row r="294">
      <c r="A294">
        <v>110523</v>
      </c>
      <c r="B294" t="str">
        <v>스포티지</v>
      </c>
      <c r="C294" t="str">
        <v>2020 스포티지 R 2.0 디젤 프레스티지 2WD - AT</v>
      </c>
      <c r="D294">
        <v>43699</v>
      </c>
      <c r="E294">
        <v>25720000</v>
      </c>
      <c r="F294" t="str">
        <v>경유</v>
      </c>
      <c r="G294" t="str">
        <v>AT</v>
      </c>
      <c r="H294">
        <v>1995</v>
      </c>
      <c r="I294" t="str">
        <v>오픈안함</v>
      </c>
      <c r="J294" t="str">
        <v>Y</v>
      </c>
      <c r="K294" t="str">
        <v>기아</v>
      </c>
      <c r="L294" t="str">
        <v>2020 스포티지</v>
      </c>
      <c r="M294" t="str">
        <v>Y</v>
      </c>
      <c r="N294" t="str">
        <v>H1</v>
      </c>
      <c r="O294">
        <v>62</v>
      </c>
      <c r="Q294">
        <v>5</v>
      </c>
      <c r="R294" t="str">
        <v>A등급</v>
      </c>
      <c r="S294" t="str">
        <v>기아_광주</v>
      </c>
      <c r="T294" t="str">
        <v>225/55R18</v>
      </c>
      <c r="U294">
        <v>157700</v>
      </c>
      <c r="V294" t="str">
        <v>225/55R18</v>
      </c>
      <c r="W294">
        <v>157700</v>
      </c>
      <c r="X294" t="str">
        <v>anbh_안병홍</v>
      </c>
      <c r="Y294">
        <v>43699.41905092593</v>
      </c>
      <c r="Z294" t="str">
        <v>anbh_안병홍</v>
      </c>
      <c r="AA294">
        <v>43897.794328703705</v>
      </c>
      <c r="AB294">
        <f>W294*2</f>
        <v>315400</v>
      </c>
    </row>
    <row r="295">
      <c r="A295">
        <v>110524</v>
      </c>
      <c r="B295" t="str">
        <v>스포티지</v>
      </c>
      <c r="C295" t="str">
        <v>2020 스포티지 R 2.0 디젤 프레스티지 4WD - AT</v>
      </c>
      <c r="D295">
        <v>43699</v>
      </c>
      <c r="E295">
        <v>27820000</v>
      </c>
      <c r="F295" t="str">
        <v>경유</v>
      </c>
      <c r="G295" t="str">
        <v>AT</v>
      </c>
      <c r="H295">
        <v>1995</v>
      </c>
      <c r="I295" t="str">
        <v>오픈안함</v>
      </c>
      <c r="J295" t="str">
        <v>Y</v>
      </c>
      <c r="K295" t="str">
        <v>기아</v>
      </c>
      <c r="L295" t="str">
        <v>2020 스포티지</v>
      </c>
      <c r="M295" t="str">
        <v>Y</v>
      </c>
      <c r="N295" t="str">
        <v>H1</v>
      </c>
      <c r="O295">
        <v>62</v>
      </c>
      <c r="Q295">
        <v>5</v>
      </c>
      <c r="R295" t="str">
        <v>A등급</v>
      </c>
      <c r="S295" t="str">
        <v>기아_광주</v>
      </c>
      <c r="T295" t="str">
        <v>225/55R18</v>
      </c>
      <c r="U295">
        <v>157700</v>
      </c>
      <c r="V295" t="str">
        <v>225/55R18</v>
      </c>
      <c r="W295">
        <v>157700</v>
      </c>
      <c r="X295" t="str">
        <v>anbh_안병홍</v>
      </c>
      <c r="Y295">
        <v>43699.42037037037</v>
      </c>
      <c r="Z295" t="str">
        <v>anbh_안병홍</v>
      </c>
      <c r="AA295">
        <v>43897.79483796296</v>
      </c>
      <c r="AB295">
        <f>W295*2</f>
        <v>315400</v>
      </c>
    </row>
    <row r="296">
      <c r="A296">
        <v>110516</v>
      </c>
      <c r="B296" t="str">
        <v>스포티지</v>
      </c>
      <c r="C296" t="str">
        <v>2020 스포티지 누우 가솔린 2.0 시그니처 2WD - AT</v>
      </c>
      <c r="D296">
        <v>43699</v>
      </c>
      <c r="E296">
        <v>26040000</v>
      </c>
      <c r="F296" t="str">
        <v>가솔린</v>
      </c>
      <c r="G296" t="str">
        <v>AT</v>
      </c>
      <c r="H296">
        <v>1999</v>
      </c>
      <c r="I296" t="str">
        <v>오픈안함</v>
      </c>
      <c r="J296" t="str">
        <v>Y</v>
      </c>
      <c r="K296" t="str">
        <v>기아</v>
      </c>
      <c r="L296" t="str">
        <v>2020 스포티지</v>
      </c>
      <c r="M296" t="str">
        <v>Y</v>
      </c>
      <c r="N296" t="str">
        <v>H1</v>
      </c>
      <c r="O296">
        <v>62</v>
      </c>
      <c r="Q296">
        <v>5</v>
      </c>
      <c r="R296" t="str">
        <v>B등급</v>
      </c>
      <c r="S296" t="str">
        <v>기아_광주</v>
      </c>
      <c r="T296" t="str">
        <v>225/60R17</v>
      </c>
      <c r="U296">
        <v>151800</v>
      </c>
      <c r="V296" t="str">
        <v>225/60R17</v>
      </c>
      <c r="W296">
        <v>151800</v>
      </c>
      <c r="X296" t="str">
        <v>anbh_안병홍</v>
      </c>
      <c r="Y296">
        <v>43699.35659722222</v>
      </c>
      <c r="Z296" t="str">
        <v>anbh_안병홍</v>
      </c>
      <c r="AA296">
        <v>43897.798368055555</v>
      </c>
      <c r="AB296">
        <f>W296*2</f>
        <v>303600</v>
      </c>
    </row>
    <row r="297">
      <c r="A297">
        <v>110511</v>
      </c>
      <c r="B297" t="str">
        <v>스포티지</v>
      </c>
      <c r="C297" t="str">
        <v>2020 스포티지 누우 가솔린 2.0 프레스티지 2WD - AT</v>
      </c>
      <c r="D297">
        <v>43699</v>
      </c>
      <c r="E297">
        <v>22840000</v>
      </c>
      <c r="F297" t="str">
        <v>가솔린</v>
      </c>
      <c r="G297" t="str">
        <v>AT</v>
      </c>
      <c r="H297">
        <v>1999</v>
      </c>
      <c r="I297" t="str">
        <v>오픈안함</v>
      </c>
      <c r="J297" t="str">
        <v>Y</v>
      </c>
      <c r="K297" t="str">
        <v>기아</v>
      </c>
      <c r="L297" t="str">
        <v>2020 스포티지</v>
      </c>
      <c r="M297" t="str">
        <v>Y</v>
      </c>
      <c r="N297" t="str">
        <v>H1</v>
      </c>
      <c r="O297">
        <v>62</v>
      </c>
      <c r="Q297">
        <v>5</v>
      </c>
      <c r="R297" t="str">
        <v>B등급</v>
      </c>
      <c r="S297" t="str">
        <v>기아_광주</v>
      </c>
      <c r="T297" t="str">
        <v>225/60R17</v>
      </c>
      <c r="U297">
        <v>151800</v>
      </c>
      <c r="V297" t="str">
        <v>225/60R17</v>
      </c>
      <c r="W297">
        <v>151800</v>
      </c>
      <c r="X297" t="str">
        <v>anbh_안병홍</v>
      </c>
      <c r="Y297">
        <v>43699.03596064815</v>
      </c>
      <c r="Z297" t="str">
        <v>anbh_안병홍</v>
      </c>
      <c r="AA297">
        <v>43897.79635416667</v>
      </c>
      <c r="AB297">
        <f>W297*2</f>
        <v>303600</v>
      </c>
    </row>
    <row r="298">
      <c r="A298">
        <v>110529</v>
      </c>
      <c r="B298" t="str">
        <v>스포티지</v>
      </c>
      <c r="C298" t="str">
        <v>2020 스포티지 스마트스트림 D 1.6 시그니처 2WD - AT</v>
      </c>
      <c r="D298">
        <v>43699</v>
      </c>
      <c r="E298">
        <v>28440000</v>
      </c>
      <c r="F298" t="str">
        <v>경유</v>
      </c>
      <c r="G298" t="str">
        <v>AT</v>
      </c>
      <c r="H298">
        <v>1598</v>
      </c>
      <c r="I298" t="str">
        <v>오픈안함</v>
      </c>
      <c r="J298" t="str">
        <v>Y</v>
      </c>
      <c r="K298" t="str">
        <v>기아</v>
      </c>
      <c r="L298" t="str">
        <v>2020 스포티지</v>
      </c>
      <c r="M298" t="str">
        <v>Y</v>
      </c>
      <c r="N298" t="str">
        <v>H1</v>
      </c>
      <c r="O298">
        <v>62</v>
      </c>
      <c r="Q298">
        <v>5</v>
      </c>
      <c r="R298" t="str">
        <v>S등급</v>
      </c>
      <c r="S298" t="str">
        <v>기아_광주</v>
      </c>
      <c r="T298" t="str">
        <v>225/55R18</v>
      </c>
      <c r="U298">
        <v>157700</v>
      </c>
      <c r="V298" t="str">
        <v>225/55R18</v>
      </c>
      <c r="W298">
        <v>157700</v>
      </c>
      <c r="X298" t="str">
        <v>anbh_안병홍</v>
      </c>
      <c r="Y298">
        <v>43699.43478009259</v>
      </c>
      <c r="Z298" t="str">
        <v>anbh_안병홍</v>
      </c>
      <c r="AA298">
        <v>43897.7978125</v>
      </c>
      <c r="AB298">
        <f>W298*2</f>
        <v>315400</v>
      </c>
    </row>
    <row r="299">
      <c r="A299">
        <v>110530</v>
      </c>
      <c r="B299" t="str">
        <v>스포티지</v>
      </c>
      <c r="C299" t="str">
        <v>2020 스포티지 스마트스트림 D 1.6 시그니처 4WD - AT</v>
      </c>
      <c r="D299">
        <v>43699</v>
      </c>
      <c r="E299">
        <v>30540000</v>
      </c>
      <c r="F299" t="str">
        <v>경유</v>
      </c>
      <c r="G299" t="str">
        <v>AT</v>
      </c>
      <c r="H299">
        <v>1598</v>
      </c>
      <c r="I299" t="str">
        <v>오픈안함</v>
      </c>
      <c r="J299" t="str">
        <v>Y</v>
      </c>
      <c r="K299" t="str">
        <v>기아</v>
      </c>
      <c r="L299" t="str">
        <v>2020 스포티지</v>
      </c>
      <c r="M299" t="str">
        <v>Y</v>
      </c>
      <c r="N299" t="str">
        <v>H1</v>
      </c>
      <c r="O299">
        <v>62</v>
      </c>
      <c r="Q299">
        <v>5</v>
      </c>
      <c r="R299" t="str">
        <v>S등급</v>
      </c>
      <c r="S299" t="str">
        <v>기아_광주</v>
      </c>
      <c r="T299" t="str">
        <v>225/55R18</v>
      </c>
      <c r="U299">
        <v>157700</v>
      </c>
      <c r="V299" t="str">
        <v>225/55R18</v>
      </c>
      <c r="W299">
        <v>157700</v>
      </c>
      <c r="X299" t="str">
        <v>anbh_안병홍</v>
      </c>
      <c r="Y299">
        <v>43699.4353587963</v>
      </c>
      <c r="Z299" t="str">
        <v>anbh_안병홍</v>
      </c>
      <c r="AA299">
        <v>43897.798113425924</v>
      </c>
      <c r="AB299">
        <f>W299*2</f>
        <v>315400</v>
      </c>
    </row>
    <row r="300">
      <c r="A300">
        <v>110521</v>
      </c>
      <c r="B300" t="str">
        <v>스포티지</v>
      </c>
      <c r="C300" t="str">
        <v>2020 스포티지 스마트스트림 D 1.6 트렌디 2WD - AT</v>
      </c>
      <c r="D300">
        <v>43699</v>
      </c>
      <c r="E300">
        <v>23210000</v>
      </c>
      <c r="F300" t="str">
        <v>경유</v>
      </c>
      <c r="G300" t="str">
        <v>AT</v>
      </c>
      <c r="H300">
        <v>1598</v>
      </c>
      <c r="I300" t="str">
        <v>오픈안함</v>
      </c>
      <c r="J300" t="str">
        <v>Y</v>
      </c>
      <c r="K300" t="str">
        <v>기아</v>
      </c>
      <c r="L300" t="str">
        <v>2020 스포티지</v>
      </c>
      <c r="M300" t="str">
        <v>Y</v>
      </c>
      <c r="N300" t="str">
        <v>H1</v>
      </c>
      <c r="O300">
        <v>62</v>
      </c>
      <c r="Q300">
        <v>5</v>
      </c>
      <c r="R300" t="str">
        <v>S등급</v>
      </c>
      <c r="S300" t="str">
        <v>기아_광주</v>
      </c>
      <c r="T300" t="str">
        <v>225/60R17</v>
      </c>
      <c r="U300">
        <v>151800</v>
      </c>
      <c r="V300" t="str">
        <v>225/60R17</v>
      </c>
      <c r="W300">
        <v>151800</v>
      </c>
      <c r="X300" t="str">
        <v>anbh_안병홍</v>
      </c>
      <c r="Y300">
        <v>43699.41605324074</v>
      </c>
      <c r="Z300" t="str">
        <v>anbh_안병홍</v>
      </c>
      <c r="AA300">
        <v>43897.79368055556</v>
      </c>
      <c r="AB300">
        <f>W300*2</f>
        <v>303600</v>
      </c>
    </row>
    <row r="301">
      <c r="A301">
        <v>110522</v>
      </c>
      <c r="B301" t="str">
        <v>스포티지</v>
      </c>
      <c r="C301" t="str">
        <v>2020 스포티지 스마트스트림 D 1.6 트렌디 4WD - AT</v>
      </c>
      <c r="D301">
        <v>43699</v>
      </c>
      <c r="E301">
        <v>25310000</v>
      </c>
      <c r="F301" t="str">
        <v>경유</v>
      </c>
      <c r="G301" t="str">
        <v>AT</v>
      </c>
      <c r="H301">
        <v>1598</v>
      </c>
      <c r="I301" t="str">
        <v>오픈안함</v>
      </c>
      <c r="J301" t="str">
        <v>Y</v>
      </c>
      <c r="K301" t="str">
        <v>기아</v>
      </c>
      <c r="L301" t="str">
        <v>2020 스포티지</v>
      </c>
      <c r="M301" t="str">
        <v>Y</v>
      </c>
      <c r="N301" t="str">
        <v>H1</v>
      </c>
      <c r="O301">
        <v>62</v>
      </c>
      <c r="Q301">
        <v>5</v>
      </c>
      <c r="R301" t="str">
        <v>S등급</v>
      </c>
      <c r="S301" t="str">
        <v>기아_광주</v>
      </c>
      <c r="T301" t="str">
        <v>225/60R17</v>
      </c>
      <c r="U301">
        <v>151800</v>
      </c>
      <c r="V301" t="str">
        <v>225/60R17</v>
      </c>
      <c r="W301">
        <v>151800</v>
      </c>
      <c r="X301" t="str">
        <v>anbh_안병홍</v>
      </c>
      <c r="Y301">
        <v>43699.41748842593</v>
      </c>
      <c r="Z301" t="str">
        <v>anbh_안병홍</v>
      </c>
      <c r="AA301">
        <v>43897.79403935185</v>
      </c>
      <c r="AB301">
        <f>W301*2</f>
        <v>303600</v>
      </c>
    </row>
    <row r="302">
      <c r="A302">
        <v>110525</v>
      </c>
      <c r="B302" t="str">
        <v>스포티지</v>
      </c>
      <c r="C302" t="str">
        <v>2020 스포티지 스마트스트림 D 1.6 프레스티지 2WD - AT</v>
      </c>
      <c r="D302">
        <v>43699</v>
      </c>
      <c r="E302">
        <v>25240000</v>
      </c>
      <c r="F302" t="str">
        <v>경유</v>
      </c>
      <c r="G302" t="str">
        <v>AT</v>
      </c>
      <c r="H302">
        <v>1598</v>
      </c>
      <c r="I302" t="str">
        <v>오픈안함</v>
      </c>
      <c r="J302" t="str">
        <v>Y</v>
      </c>
      <c r="K302" t="str">
        <v>기아</v>
      </c>
      <c r="L302" t="str">
        <v>2020 스포티지</v>
      </c>
      <c r="M302" t="str">
        <v>Y</v>
      </c>
      <c r="N302" t="str">
        <v>H1</v>
      </c>
      <c r="O302">
        <v>62</v>
      </c>
      <c r="Q302">
        <v>5</v>
      </c>
      <c r="R302" t="str">
        <v>S등급</v>
      </c>
      <c r="S302" t="str">
        <v>기아_광주</v>
      </c>
      <c r="T302" t="str">
        <v>225/55R18</v>
      </c>
      <c r="U302">
        <v>157700</v>
      </c>
      <c r="V302" t="str">
        <v>225/55R18</v>
      </c>
      <c r="W302">
        <v>157700</v>
      </c>
      <c r="X302" t="str">
        <v>anbh_안병홍</v>
      </c>
      <c r="Y302">
        <v>43699.421643518515</v>
      </c>
      <c r="Z302" t="str">
        <v>anbh_안병홍</v>
      </c>
      <c r="AA302">
        <v>43897.79513888889</v>
      </c>
      <c r="AB302">
        <f>W302*2</f>
        <v>315400</v>
      </c>
    </row>
    <row r="303">
      <c r="A303">
        <v>110526</v>
      </c>
      <c r="B303" t="str">
        <v>스포티지</v>
      </c>
      <c r="C303" t="str">
        <v>2020 스포티지 스마트스트림 D 1.6 프레스티지 4WD - AT</v>
      </c>
      <c r="D303">
        <v>43699</v>
      </c>
      <c r="E303">
        <v>27340000</v>
      </c>
      <c r="F303" t="str">
        <v>경유</v>
      </c>
      <c r="G303" t="str">
        <v>AT</v>
      </c>
      <c r="H303">
        <v>1598</v>
      </c>
      <c r="I303" t="str">
        <v>오픈안함</v>
      </c>
      <c r="J303" t="str">
        <v>Y</v>
      </c>
      <c r="K303" t="str">
        <v>기아</v>
      </c>
      <c r="L303" t="str">
        <v>2020 스포티지</v>
      </c>
      <c r="M303" t="str">
        <v>Y</v>
      </c>
      <c r="N303" t="str">
        <v>H1</v>
      </c>
      <c r="O303">
        <v>62</v>
      </c>
      <c r="Q303">
        <v>5</v>
      </c>
      <c r="R303" t="str">
        <v>S등급</v>
      </c>
      <c r="S303" t="str">
        <v>기아_광주</v>
      </c>
      <c r="T303" t="str">
        <v>225/55R18</v>
      </c>
      <c r="U303">
        <v>157700</v>
      </c>
      <c r="V303" t="str">
        <v>225/55R18</v>
      </c>
      <c r="W303">
        <v>157700</v>
      </c>
      <c r="X303" t="str">
        <v>anbh_안병홍</v>
      </c>
      <c r="Y303">
        <v>43699.42225694445</v>
      </c>
      <c r="Z303" t="str">
        <v>anbh_안병홍</v>
      </c>
      <c r="AA303">
        <v>43897.79542824074</v>
      </c>
      <c r="AB303">
        <f>W303*2</f>
        <v>315400</v>
      </c>
    </row>
    <row r="304">
      <c r="A304">
        <v>110929</v>
      </c>
      <c r="B304" t="str">
        <v>싼타페</v>
      </c>
      <c r="C304" t="str">
        <v>싼타페 2.0 디젤 익스클루시브 5인승 2WD - AT</v>
      </c>
      <c r="D304">
        <v>43831</v>
      </c>
      <c r="E304">
        <v>31410000</v>
      </c>
      <c r="F304" t="str">
        <v>경유</v>
      </c>
      <c r="G304" t="str">
        <v>AT</v>
      </c>
      <c r="H304">
        <v>1995</v>
      </c>
      <c r="I304" t="str">
        <v>오픈함</v>
      </c>
      <c r="J304" t="str">
        <v>Y</v>
      </c>
      <c r="K304" t="str">
        <v>현대</v>
      </c>
      <c r="L304" t="str">
        <v>싼타페</v>
      </c>
      <c r="M304" t="str">
        <v>Y</v>
      </c>
      <c r="N304" t="str">
        <v>H2</v>
      </c>
      <c r="O304">
        <v>71</v>
      </c>
      <c r="P304">
        <v>0</v>
      </c>
      <c r="Q304">
        <v>5</v>
      </c>
      <c r="R304" t="str">
        <v>S등급</v>
      </c>
      <c r="S304" t="str">
        <v>현대_울산</v>
      </c>
      <c r="T304" t="str">
        <v>235/60R18</v>
      </c>
      <c r="U304">
        <v>176200</v>
      </c>
      <c r="V304" t="str">
        <v>235/60R18</v>
      </c>
      <c r="W304">
        <v>176200</v>
      </c>
      <c r="X304" t="str">
        <v>anbh_안병홍</v>
      </c>
      <c r="Y304">
        <v>43835.54083333333</v>
      </c>
      <c r="Z304" t="str">
        <v>anbh_안병홍</v>
      </c>
      <c r="AA304">
        <v>43894.62401620371</v>
      </c>
      <c r="AB304">
        <f>W304*2</f>
        <v>352400</v>
      </c>
    </row>
    <row r="305">
      <c r="A305">
        <v>110937</v>
      </c>
      <c r="B305" t="str">
        <v>싼타페</v>
      </c>
      <c r="C305" t="str">
        <v>싼타페 2.0 디젤 익스클루시브 5인승 4WD - AT</v>
      </c>
      <c r="D305">
        <v>43831</v>
      </c>
      <c r="E305">
        <v>33410000</v>
      </c>
      <c r="F305" t="str">
        <v>경유</v>
      </c>
      <c r="G305" t="str">
        <v>AT</v>
      </c>
      <c r="H305">
        <v>1995</v>
      </c>
      <c r="I305" t="str">
        <v>오픈함</v>
      </c>
      <c r="J305" t="str">
        <v>Y</v>
      </c>
      <c r="K305" t="str">
        <v>현대</v>
      </c>
      <c r="L305" t="str">
        <v>싼타페</v>
      </c>
      <c r="M305" t="str">
        <v>Y</v>
      </c>
      <c r="N305" t="str">
        <v>H2</v>
      </c>
      <c r="O305">
        <v>71</v>
      </c>
      <c r="P305">
        <v>0</v>
      </c>
      <c r="Q305">
        <v>5</v>
      </c>
      <c r="R305" t="str">
        <v>A등급</v>
      </c>
      <c r="S305" t="str">
        <v>현대_울산</v>
      </c>
      <c r="T305" t="str">
        <v>235/60R18</v>
      </c>
      <c r="U305">
        <v>176200</v>
      </c>
      <c r="V305" t="str">
        <v>235/60R18</v>
      </c>
      <c r="W305">
        <v>176200</v>
      </c>
      <c r="X305" t="str">
        <v>anbh_안병홍</v>
      </c>
      <c r="Y305">
        <v>43835.543854166666</v>
      </c>
      <c r="Z305" t="str">
        <v>anbh_안병홍</v>
      </c>
      <c r="AA305">
        <v>43894.62432870371</v>
      </c>
      <c r="AB305">
        <f>W305*2</f>
        <v>352400</v>
      </c>
    </row>
    <row r="306">
      <c r="A306">
        <v>110930</v>
      </c>
      <c r="B306" t="str">
        <v>싼타페</v>
      </c>
      <c r="C306" t="str">
        <v>싼타페 2.0 디젤 익스클루시브 7인승 2WD - AT</v>
      </c>
      <c r="D306">
        <v>43831</v>
      </c>
      <c r="E306">
        <v>32060000</v>
      </c>
      <c r="F306" t="str">
        <v>경유</v>
      </c>
      <c r="G306" t="str">
        <v>AT</v>
      </c>
      <c r="H306">
        <v>1995</v>
      </c>
      <c r="I306" t="str">
        <v>오픈함</v>
      </c>
      <c r="J306" t="str">
        <v>Y</v>
      </c>
      <c r="K306" t="str">
        <v>현대</v>
      </c>
      <c r="L306" t="str">
        <v>싼타페</v>
      </c>
      <c r="M306" t="str">
        <v>Y</v>
      </c>
      <c r="N306" t="str">
        <v>H2</v>
      </c>
      <c r="O306">
        <v>71</v>
      </c>
      <c r="P306">
        <v>0</v>
      </c>
      <c r="Q306">
        <v>7</v>
      </c>
      <c r="R306" t="str">
        <v>S등급</v>
      </c>
      <c r="S306" t="str">
        <v>현대_울산</v>
      </c>
      <c r="T306" t="str">
        <v>235/60R18</v>
      </c>
      <c r="U306">
        <v>176200</v>
      </c>
      <c r="V306" t="str">
        <v>235/60R18</v>
      </c>
      <c r="W306">
        <v>176200</v>
      </c>
      <c r="X306" t="str">
        <v>anbh_안병홍</v>
      </c>
      <c r="Y306">
        <v>43835.54112268519</v>
      </c>
      <c r="Z306" t="str">
        <v>anbh_안병홍</v>
      </c>
      <c r="AA306">
        <v>43894.62415509259</v>
      </c>
      <c r="AB306">
        <f>W306*2</f>
        <v>352400</v>
      </c>
    </row>
    <row r="307">
      <c r="A307">
        <v>110938</v>
      </c>
      <c r="B307" t="str">
        <v>싼타페</v>
      </c>
      <c r="C307" t="str">
        <v>싼타페 2.0 디젤 익스클루시브 7인승 4WD - AT</v>
      </c>
      <c r="D307">
        <v>43831</v>
      </c>
      <c r="E307">
        <v>34060000</v>
      </c>
      <c r="F307" t="str">
        <v>경유</v>
      </c>
      <c r="G307" t="str">
        <v>AT</v>
      </c>
      <c r="H307">
        <v>1995</v>
      </c>
      <c r="I307" t="str">
        <v>오픈함</v>
      </c>
      <c r="J307" t="str">
        <v>Y</v>
      </c>
      <c r="K307" t="str">
        <v>현대</v>
      </c>
      <c r="L307" t="str">
        <v>싼타페</v>
      </c>
      <c r="M307" t="str">
        <v>Y</v>
      </c>
      <c r="N307" t="str">
        <v>H2</v>
      </c>
      <c r="O307">
        <v>71</v>
      </c>
      <c r="P307">
        <v>0</v>
      </c>
      <c r="Q307">
        <v>7</v>
      </c>
      <c r="R307" t="str">
        <v>A등급</v>
      </c>
      <c r="S307" t="str">
        <v>현대_울산</v>
      </c>
      <c r="T307" t="str">
        <v>235/60R18</v>
      </c>
      <c r="U307">
        <v>176200</v>
      </c>
      <c r="V307" t="str">
        <v>235/60R18</v>
      </c>
      <c r="W307">
        <v>176200</v>
      </c>
      <c r="X307" t="str">
        <v>anbh_안병홍</v>
      </c>
      <c r="Y307">
        <v>43835.54418981481</v>
      </c>
      <c r="Z307" t="str">
        <v>anbh_안병홍</v>
      </c>
      <c r="AA307">
        <v>43894.624560185184</v>
      </c>
      <c r="AB307">
        <f>W307*2</f>
        <v>352400</v>
      </c>
    </row>
    <row r="308">
      <c r="A308">
        <v>110933</v>
      </c>
      <c r="B308" t="str">
        <v>싼타페</v>
      </c>
      <c r="C308" t="str">
        <v>싼타페 2.0 디젤 인스퍼레이션 5인승 2WD - AT</v>
      </c>
      <c r="D308">
        <v>43831</v>
      </c>
      <c r="E308">
        <v>37970000</v>
      </c>
      <c r="F308" t="str">
        <v>경유</v>
      </c>
      <c r="G308" t="str">
        <v>AT</v>
      </c>
      <c r="H308">
        <v>1995</v>
      </c>
      <c r="I308" t="str">
        <v>오픈함</v>
      </c>
      <c r="J308" t="str">
        <v>Y</v>
      </c>
      <c r="K308" t="str">
        <v>현대</v>
      </c>
      <c r="L308" t="str">
        <v>싼타페</v>
      </c>
      <c r="M308" t="str">
        <v>Y</v>
      </c>
      <c r="N308" t="str">
        <v>H2</v>
      </c>
      <c r="O308">
        <v>71</v>
      </c>
      <c r="P308">
        <v>0</v>
      </c>
      <c r="Q308">
        <v>5</v>
      </c>
      <c r="R308" t="str">
        <v>S등급</v>
      </c>
      <c r="S308" t="str">
        <v>현대_울산</v>
      </c>
      <c r="T308" t="str">
        <v>235/55R19</v>
      </c>
      <c r="U308">
        <v>163000</v>
      </c>
      <c r="V308" t="str">
        <v>235/55R19</v>
      </c>
      <c r="W308">
        <v>163000</v>
      </c>
      <c r="X308" t="str">
        <v>anbh_안병홍</v>
      </c>
      <c r="Y308">
        <v>43835.54211805556</v>
      </c>
      <c r="Z308" t="str">
        <v>anbh_안병홍</v>
      </c>
      <c r="AA308">
        <v>43894.628958333335</v>
      </c>
      <c r="AB308">
        <f>W308*2</f>
        <v>326000</v>
      </c>
    </row>
    <row r="309">
      <c r="A309">
        <v>110934</v>
      </c>
      <c r="B309" t="str">
        <v>싼타페</v>
      </c>
      <c r="C309" t="str">
        <v>싼타페 2.0 디젤 인스퍼레이션 7인승 2WD - AT</v>
      </c>
      <c r="D309">
        <v>43831</v>
      </c>
      <c r="E309">
        <v>38620000</v>
      </c>
      <c r="F309" t="str">
        <v>경유</v>
      </c>
      <c r="G309" t="str">
        <v>AT</v>
      </c>
      <c r="H309">
        <v>1995</v>
      </c>
      <c r="I309" t="str">
        <v>오픈함</v>
      </c>
      <c r="J309" t="str">
        <v>Y</v>
      </c>
      <c r="K309" t="str">
        <v>현대</v>
      </c>
      <c r="L309" t="str">
        <v>싼타페</v>
      </c>
      <c r="M309" t="str">
        <v>Y</v>
      </c>
      <c r="N309" t="str">
        <v>H2</v>
      </c>
      <c r="O309">
        <v>71</v>
      </c>
      <c r="P309">
        <v>0</v>
      </c>
      <c r="Q309">
        <v>7</v>
      </c>
      <c r="R309" t="str">
        <v>S등급</v>
      </c>
      <c r="S309" t="str">
        <v>현대_울산</v>
      </c>
      <c r="T309" t="str">
        <v>235/55R19</v>
      </c>
      <c r="U309">
        <v>163000</v>
      </c>
      <c r="V309" t="str">
        <v>235/55R19</v>
      </c>
      <c r="W309">
        <v>163000</v>
      </c>
      <c r="X309" t="str">
        <v>anbh_안병홍</v>
      </c>
      <c r="Y309">
        <v>43835.54255787037</v>
      </c>
      <c r="Z309" t="str">
        <v>anbh_안병홍</v>
      </c>
      <c r="AA309">
        <v>43894.62877314815</v>
      </c>
      <c r="AB309">
        <f>W309*2</f>
        <v>326000</v>
      </c>
    </row>
    <row r="310">
      <c r="A310">
        <v>110941</v>
      </c>
      <c r="B310" t="str">
        <v>싼타페</v>
      </c>
      <c r="C310" t="str">
        <v>싼타페 2.0 디젤 인스퍼레이션 7인승 4WD - AT</v>
      </c>
      <c r="D310">
        <v>43831</v>
      </c>
      <c r="E310">
        <v>39970000</v>
      </c>
      <c r="F310" t="str">
        <v>경유</v>
      </c>
      <c r="G310" t="str">
        <v>AT</v>
      </c>
      <c r="H310">
        <v>1995</v>
      </c>
      <c r="I310" t="str">
        <v>오픈함</v>
      </c>
      <c r="J310" t="str">
        <v>Y</v>
      </c>
      <c r="K310" t="str">
        <v>현대</v>
      </c>
      <c r="L310" t="str">
        <v>싼타페</v>
      </c>
      <c r="M310" t="str">
        <v>Y</v>
      </c>
      <c r="N310" t="str">
        <v>H2</v>
      </c>
      <c r="O310">
        <v>71</v>
      </c>
      <c r="P310">
        <v>0</v>
      </c>
      <c r="Q310">
        <v>5</v>
      </c>
      <c r="R310" t="str">
        <v>A등급</v>
      </c>
      <c r="S310" t="str">
        <v>현대_울산</v>
      </c>
      <c r="T310" t="str">
        <v>235/55R19</v>
      </c>
      <c r="U310">
        <v>163000</v>
      </c>
      <c r="V310" t="str">
        <v>235/55R19</v>
      </c>
      <c r="W310">
        <v>163000</v>
      </c>
      <c r="X310" t="str">
        <v>anbh_안병홍</v>
      </c>
      <c r="Y310">
        <v>43835.54537037037</v>
      </c>
      <c r="Z310" t="str">
        <v>anbh_안병홍</v>
      </c>
      <c r="AA310">
        <v>43894.62934027778</v>
      </c>
      <c r="AB310">
        <f>W310*2</f>
        <v>326000</v>
      </c>
    </row>
    <row r="311">
      <c r="A311">
        <v>110942</v>
      </c>
      <c r="B311" t="str">
        <v>싼타페</v>
      </c>
      <c r="C311" t="str">
        <v>싼타페 2.0 디젤 인스퍼레이션 7인승 4WD - AT</v>
      </c>
      <c r="D311">
        <v>43831</v>
      </c>
      <c r="E311">
        <v>40620000</v>
      </c>
      <c r="F311" t="str">
        <v>경유</v>
      </c>
      <c r="G311" t="str">
        <v>AT</v>
      </c>
      <c r="H311">
        <v>1995</v>
      </c>
      <c r="I311" t="str">
        <v>오픈함</v>
      </c>
      <c r="J311" t="str">
        <v>Y</v>
      </c>
      <c r="K311" t="str">
        <v>현대</v>
      </c>
      <c r="L311" t="str">
        <v>싼타페</v>
      </c>
      <c r="M311" t="str">
        <v>Y</v>
      </c>
      <c r="N311" t="str">
        <v>H2</v>
      </c>
      <c r="O311">
        <v>71</v>
      </c>
      <c r="P311">
        <v>0</v>
      </c>
      <c r="Q311">
        <v>7</v>
      </c>
      <c r="R311" t="str">
        <v>A등급</v>
      </c>
      <c r="S311" t="str">
        <v>현대_울산</v>
      </c>
      <c r="T311" t="str">
        <v>235/55R19</v>
      </c>
      <c r="U311">
        <v>163000</v>
      </c>
      <c r="V311" t="str">
        <v>235/55R19</v>
      </c>
      <c r="W311">
        <v>163000</v>
      </c>
      <c r="X311" t="str">
        <v>anbh_안병홍</v>
      </c>
      <c r="Y311">
        <v>43835.545694444445</v>
      </c>
      <c r="Z311" t="str">
        <v>anbh_안병홍</v>
      </c>
      <c r="AA311">
        <v>43894.62934027778</v>
      </c>
      <c r="AB311">
        <f>W311*2</f>
        <v>326000</v>
      </c>
    </row>
    <row r="312">
      <c r="A312">
        <v>110931</v>
      </c>
      <c r="B312" t="str">
        <v>싼타페</v>
      </c>
      <c r="C312" t="str">
        <v>싼타페 2.0 디젤 프레스티지 5인승 2WD - AT</v>
      </c>
      <c r="D312">
        <v>43831</v>
      </c>
      <c r="E312">
        <v>34480000</v>
      </c>
      <c r="F312" t="str">
        <v>경유</v>
      </c>
      <c r="G312" t="str">
        <v>AT</v>
      </c>
      <c r="H312">
        <v>1995</v>
      </c>
      <c r="I312" t="str">
        <v>오픈함</v>
      </c>
      <c r="J312" t="str">
        <v>Y</v>
      </c>
      <c r="K312" t="str">
        <v>현대</v>
      </c>
      <c r="L312" t="str">
        <v>싼타페</v>
      </c>
      <c r="M312" t="str">
        <v>Y</v>
      </c>
      <c r="N312" t="str">
        <v>H2</v>
      </c>
      <c r="O312">
        <v>71</v>
      </c>
      <c r="P312">
        <v>0</v>
      </c>
      <c r="Q312">
        <v>5</v>
      </c>
      <c r="R312" t="str">
        <v>S등급</v>
      </c>
      <c r="S312" t="str">
        <v>현대_울산</v>
      </c>
      <c r="T312" t="str">
        <v>235/55R19</v>
      </c>
      <c r="U312">
        <v>163000</v>
      </c>
      <c r="V312" t="str">
        <v>235/55R19</v>
      </c>
      <c r="W312">
        <v>163000</v>
      </c>
      <c r="X312" t="str">
        <v>anbh_안병홍</v>
      </c>
      <c r="Y312">
        <v>43835.54142361111</v>
      </c>
      <c r="Z312" t="str">
        <v>anbh_안병홍</v>
      </c>
      <c r="AA312">
        <v>43894.625127314815</v>
      </c>
      <c r="AB312">
        <f>W312*2</f>
        <v>326000</v>
      </c>
    </row>
    <row r="313">
      <c r="A313">
        <v>110939</v>
      </c>
      <c r="B313" t="str">
        <v>싼타페</v>
      </c>
      <c r="C313" t="str">
        <v>싼타페 2.0 디젤 프레스티지 5인승 4WD - AT</v>
      </c>
      <c r="D313">
        <v>43831</v>
      </c>
      <c r="E313">
        <v>36480000</v>
      </c>
      <c r="F313" t="str">
        <v>경유</v>
      </c>
      <c r="G313" t="str">
        <v>AT</v>
      </c>
      <c r="H313">
        <v>1995</v>
      </c>
      <c r="I313" t="str">
        <v>오픈함</v>
      </c>
      <c r="J313" t="str">
        <v>Y</v>
      </c>
      <c r="K313" t="str">
        <v>현대</v>
      </c>
      <c r="L313" t="str">
        <v>싼타페</v>
      </c>
      <c r="M313" t="str">
        <v>Y</v>
      </c>
      <c r="N313" t="str">
        <v>H2</v>
      </c>
      <c r="O313">
        <v>71</v>
      </c>
      <c r="P313">
        <v>0</v>
      </c>
      <c r="Q313">
        <v>5</v>
      </c>
      <c r="R313" t="str">
        <v>A등급</v>
      </c>
      <c r="S313" t="str">
        <v>현대_울산</v>
      </c>
      <c r="T313" t="str">
        <v>235/55R19</v>
      </c>
      <c r="U313">
        <v>163000</v>
      </c>
      <c r="V313" t="str">
        <v>235/55R19</v>
      </c>
      <c r="W313">
        <v>163000</v>
      </c>
      <c r="X313" t="str">
        <v>anbh_안병홍</v>
      </c>
      <c r="Y313">
        <v>43835.54461805556</v>
      </c>
      <c r="Z313" t="str">
        <v>anbh_안병홍</v>
      </c>
      <c r="AA313">
        <v>43894.62547453704</v>
      </c>
      <c r="AB313">
        <f>W313*2</f>
        <v>326000</v>
      </c>
    </row>
    <row r="314">
      <c r="A314">
        <v>110932</v>
      </c>
      <c r="B314" t="str">
        <v>싼타페</v>
      </c>
      <c r="C314" t="str">
        <v>싼타페 2.0 디젤 프레스티지 7인승 2WD - AT</v>
      </c>
      <c r="D314">
        <v>43831</v>
      </c>
      <c r="E314">
        <v>35130000</v>
      </c>
      <c r="F314" t="str">
        <v>경유</v>
      </c>
      <c r="G314" t="str">
        <v>AT</v>
      </c>
      <c r="H314">
        <v>1995</v>
      </c>
      <c r="I314" t="str">
        <v>오픈함</v>
      </c>
      <c r="J314" t="str">
        <v>Y</v>
      </c>
      <c r="K314" t="str">
        <v>현대</v>
      </c>
      <c r="L314" t="str">
        <v>싼타페</v>
      </c>
      <c r="M314" t="str">
        <v>Y</v>
      </c>
      <c r="N314" t="str">
        <v>H2</v>
      </c>
      <c r="O314">
        <v>71</v>
      </c>
      <c r="P314">
        <v>0</v>
      </c>
      <c r="Q314">
        <v>7</v>
      </c>
      <c r="R314" t="str">
        <v>S등급</v>
      </c>
      <c r="S314" t="str">
        <v>현대_울산</v>
      </c>
      <c r="T314" t="str">
        <v>235/55R19</v>
      </c>
      <c r="U314">
        <v>163000</v>
      </c>
      <c r="V314" t="str">
        <v>235/55R19</v>
      </c>
      <c r="W314">
        <v>163000</v>
      </c>
      <c r="X314" t="str">
        <v>anbh_안병홍</v>
      </c>
      <c r="Y314">
        <v>43835.54170138889</v>
      </c>
      <c r="Z314" t="str">
        <v>anbh_안병홍</v>
      </c>
      <c r="AA314">
        <v>43894.625289351854</v>
      </c>
      <c r="AB314">
        <f>W314*2</f>
        <v>326000</v>
      </c>
    </row>
    <row r="315">
      <c r="A315">
        <v>110940</v>
      </c>
      <c r="B315" t="str">
        <v>싼타페</v>
      </c>
      <c r="C315" t="str">
        <v>싼타페 2.0 디젤 프레스티지 7인승 4WD - AT</v>
      </c>
      <c r="D315">
        <v>43831</v>
      </c>
      <c r="E315">
        <v>37790000</v>
      </c>
      <c r="F315" t="str">
        <v>경유</v>
      </c>
      <c r="G315" t="str">
        <v>AT</v>
      </c>
      <c r="H315">
        <v>1995</v>
      </c>
      <c r="I315" t="str">
        <v>오픈함</v>
      </c>
      <c r="J315" t="str">
        <v>Y</v>
      </c>
      <c r="K315" t="str">
        <v>현대</v>
      </c>
      <c r="L315" t="str">
        <v>싼타페</v>
      </c>
      <c r="M315" t="str">
        <v>Y</v>
      </c>
      <c r="N315" t="str">
        <v>H2</v>
      </c>
      <c r="O315">
        <v>71</v>
      </c>
      <c r="P315">
        <v>0</v>
      </c>
      <c r="Q315">
        <v>7</v>
      </c>
      <c r="R315" t="str">
        <v>A등급</v>
      </c>
      <c r="S315" t="str">
        <v>현대_울산</v>
      </c>
      <c r="T315" t="str">
        <v>235/55R19</v>
      </c>
      <c r="U315">
        <v>163000</v>
      </c>
      <c r="V315" t="str">
        <v>235/55R19</v>
      </c>
      <c r="W315">
        <v>163000</v>
      </c>
      <c r="X315" t="str">
        <v>anbh_안병홍</v>
      </c>
      <c r="Y315">
        <v>43835.545023148145</v>
      </c>
      <c r="Z315" t="str">
        <v>anbh_안병홍</v>
      </c>
      <c r="AA315">
        <v>43894.626238425924</v>
      </c>
      <c r="AB315">
        <f>W315*2</f>
        <v>326000</v>
      </c>
    </row>
    <row r="316">
      <c r="A316">
        <v>110927</v>
      </c>
      <c r="B316" t="str">
        <v>싼타페</v>
      </c>
      <c r="C316" t="str">
        <v>싼타페 2.0 디젤 프리미엄 5인승 2WD - AT</v>
      </c>
      <c r="D316">
        <v>43831</v>
      </c>
      <c r="E316">
        <v>28880000</v>
      </c>
      <c r="F316" t="str">
        <v>경유</v>
      </c>
      <c r="G316" t="str">
        <v>AT</v>
      </c>
      <c r="H316">
        <v>1995</v>
      </c>
      <c r="I316" t="str">
        <v>오픈함</v>
      </c>
      <c r="J316" t="str">
        <v>Y</v>
      </c>
      <c r="K316" t="str">
        <v>현대</v>
      </c>
      <c r="L316" t="str">
        <v>싼타페</v>
      </c>
      <c r="M316" t="str">
        <v>Y</v>
      </c>
      <c r="N316" t="str">
        <v>H2</v>
      </c>
      <c r="O316">
        <v>71</v>
      </c>
      <c r="P316">
        <v>0</v>
      </c>
      <c r="Q316">
        <v>5</v>
      </c>
      <c r="R316" t="str">
        <v>S등급</v>
      </c>
      <c r="S316" t="str">
        <v>현대_울산</v>
      </c>
      <c r="T316" t="str">
        <v>235/60R18</v>
      </c>
      <c r="U316">
        <v>176200</v>
      </c>
      <c r="V316" t="str">
        <v>235/60R18</v>
      </c>
      <c r="W316">
        <v>176200</v>
      </c>
      <c r="X316" t="str">
        <v>anbh_안병홍</v>
      </c>
      <c r="Y316">
        <v>43835.53943287037</v>
      </c>
      <c r="Z316" t="str">
        <v>anbh_안병홍</v>
      </c>
      <c r="AA316">
        <v>43894.62049768519</v>
      </c>
      <c r="AB316">
        <f>W316*2</f>
        <v>352400</v>
      </c>
    </row>
    <row r="317">
      <c r="A317">
        <v>110935</v>
      </c>
      <c r="B317" t="str">
        <v>싼타페</v>
      </c>
      <c r="C317" t="str">
        <v>싼타페 2.0 디젤 프리미엄 5인승 4WD - AT</v>
      </c>
      <c r="D317">
        <v>43831</v>
      </c>
      <c r="E317">
        <v>30880000</v>
      </c>
      <c r="F317" t="str">
        <v>경유</v>
      </c>
      <c r="G317" t="str">
        <v>AT</v>
      </c>
      <c r="H317">
        <v>1995</v>
      </c>
      <c r="I317" t="str">
        <v>오픈함</v>
      </c>
      <c r="J317" t="str">
        <v>Y</v>
      </c>
      <c r="K317" t="str">
        <v>현대</v>
      </c>
      <c r="L317" t="str">
        <v>싼타페</v>
      </c>
      <c r="M317" t="str">
        <v>Y</v>
      </c>
      <c r="N317" t="str">
        <v>H2</v>
      </c>
      <c r="O317">
        <v>71</v>
      </c>
      <c r="P317">
        <v>0</v>
      </c>
      <c r="Q317">
        <v>5</v>
      </c>
      <c r="R317" t="str">
        <v>A등급</v>
      </c>
      <c r="S317" t="str">
        <v>현대_울산</v>
      </c>
      <c r="T317" t="str">
        <v>235/60R18</v>
      </c>
      <c r="U317">
        <v>176200</v>
      </c>
      <c r="V317" t="str">
        <v>235/60R18</v>
      </c>
      <c r="W317">
        <v>176200</v>
      </c>
      <c r="X317" t="str">
        <v>anbh_안병홍</v>
      </c>
      <c r="Y317">
        <v>43835.54309027778</v>
      </c>
      <c r="Z317" t="str">
        <v>anbh_안병홍</v>
      </c>
      <c r="AA317">
        <v>43894.620891203704</v>
      </c>
      <c r="AB317">
        <f>W317*2</f>
        <v>352400</v>
      </c>
    </row>
    <row r="318">
      <c r="A318">
        <v>110928</v>
      </c>
      <c r="B318" t="str">
        <v>싼타페</v>
      </c>
      <c r="C318" t="str">
        <v>싼타페 2.0 디젤 프리미엄 7인승 2WD - AT</v>
      </c>
      <c r="D318">
        <v>43831</v>
      </c>
      <c r="E318">
        <v>29530000</v>
      </c>
      <c r="F318" t="str">
        <v>경유</v>
      </c>
      <c r="G318" t="str">
        <v>AT</v>
      </c>
      <c r="H318">
        <v>1995</v>
      </c>
      <c r="I318" t="str">
        <v>오픈함</v>
      </c>
      <c r="J318" t="str">
        <v>Y</v>
      </c>
      <c r="K318" t="str">
        <v>현대</v>
      </c>
      <c r="L318" t="str">
        <v>싼타페</v>
      </c>
      <c r="M318" t="str">
        <v>Y</v>
      </c>
      <c r="N318" t="str">
        <v>H2</v>
      </c>
      <c r="O318">
        <v>71</v>
      </c>
      <c r="P318">
        <v>0</v>
      </c>
      <c r="Q318">
        <v>7</v>
      </c>
      <c r="R318" t="str">
        <v>S등급</v>
      </c>
      <c r="S318" t="str">
        <v>현대_울산</v>
      </c>
      <c r="T318" t="str">
        <v>235/60R18</v>
      </c>
      <c r="U318">
        <v>176200</v>
      </c>
      <c r="V318" t="str">
        <v>235/60R18</v>
      </c>
      <c r="W318">
        <v>176200</v>
      </c>
      <c r="X318" t="str">
        <v>anbh_안병홍</v>
      </c>
      <c r="Y318">
        <v>43835.54042824074</v>
      </c>
      <c r="Z318" t="str">
        <v>anbh_안병홍</v>
      </c>
      <c r="AA318">
        <v>43894.62069444444</v>
      </c>
      <c r="AB318">
        <f>W318*2</f>
        <v>352400</v>
      </c>
    </row>
    <row r="319">
      <c r="A319">
        <v>110936</v>
      </c>
      <c r="B319" t="str">
        <v>싼타페</v>
      </c>
      <c r="C319" t="str">
        <v>싼타페 2.0 디젤 프리미엄 7인승 4WD - AT</v>
      </c>
      <c r="D319">
        <v>43831</v>
      </c>
      <c r="E319">
        <v>31530000</v>
      </c>
      <c r="F319" t="str">
        <v>경유</v>
      </c>
      <c r="G319" t="str">
        <v>AT</v>
      </c>
      <c r="H319">
        <v>1995</v>
      </c>
      <c r="I319" t="str">
        <v>오픈함</v>
      </c>
      <c r="J319" t="str">
        <v>Y</v>
      </c>
      <c r="K319" t="str">
        <v>현대</v>
      </c>
      <c r="L319" t="str">
        <v>싼타페</v>
      </c>
      <c r="M319" t="str">
        <v>Y</v>
      </c>
      <c r="N319" t="str">
        <v>H2</v>
      </c>
      <c r="O319">
        <v>71</v>
      </c>
      <c r="P319">
        <v>0</v>
      </c>
      <c r="Q319">
        <v>7</v>
      </c>
      <c r="R319" t="str">
        <v>A등급</v>
      </c>
      <c r="S319" t="str">
        <v>현대_울산</v>
      </c>
      <c r="T319" t="str">
        <v>235/60R18</v>
      </c>
      <c r="U319">
        <v>176200</v>
      </c>
      <c r="V319" t="str">
        <v>235/60R18</v>
      </c>
      <c r="W319">
        <v>176200</v>
      </c>
      <c r="X319" t="str">
        <v>anbh_안병홍</v>
      </c>
      <c r="Y319">
        <v>43835.54346064815</v>
      </c>
      <c r="Z319" t="str">
        <v>anbh_안병홍</v>
      </c>
      <c r="AA319">
        <v>43894.62253472222</v>
      </c>
      <c r="AB319">
        <f>W319*2</f>
        <v>352400</v>
      </c>
    </row>
    <row r="320">
      <c r="A320">
        <v>110911</v>
      </c>
      <c r="B320" t="str">
        <v>싼타페</v>
      </c>
      <c r="C320" t="str">
        <v>싼타페 2.0T 가솔린 익스클루시브 5인승 2WD - AT</v>
      </c>
      <c r="D320">
        <v>43831</v>
      </c>
      <c r="E320">
        <v>28810000</v>
      </c>
      <c r="F320" t="str">
        <v>가솔린</v>
      </c>
      <c r="G320" t="str">
        <v>AT</v>
      </c>
      <c r="H320">
        <v>1998</v>
      </c>
      <c r="I320" t="str">
        <v>오픈함</v>
      </c>
      <c r="J320" t="str">
        <v>Y</v>
      </c>
      <c r="K320" t="str">
        <v>현대</v>
      </c>
      <c r="L320" t="str">
        <v>싼타페</v>
      </c>
      <c r="M320" t="str">
        <v>Y</v>
      </c>
      <c r="N320" t="str">
        <v>H2</v>
      </c>
      <c r="O320">
        <v>71</v>
      </c>
      <c r="P320">
        <v>0</v>
      </c>
      <c r="Q320">
        <v>5</v>
      </c>
      <c r="R320" t="str">
        <v>B등급</v>
      </c>
      <c r="S320" t="str">
        <v>현대_울산</v>
      </c>
      <c r="T320" t="str">
        <v>235/55R19</v>
      </c>
      <c r="U320">
        <v>163000</v>
      </c>
      <c r="V320" t="str">
        <v>235/55R19</v>
      </c>
      <c r="W320">
        <v>163000</v>
      </c>
      <c r="X320" t="str">
        <v>anbh_안병홍</v>
      </c>
      <c r="Y320">
        <v>43835.40733796296</v>
      </c>
      <c r="Z320" t="str">
        <v>anbh_안병홍</v>
      </c>
      <c r="AA320">
        <v>43894.61324074074</v>
      </c>
      <c r="AB320">
        <f>W320*2</f>
        <v>326000</v>
      </c>
    </row>
    <row r="321">
      <c r="A321">
        <v>110919</v>
      </c>
      <c r="B321" t="str">
        <v>싼타페</v>
      </c>
      <c r="C321" t="str">
        <v>싼타페 2.0T 가솔린 익스클루시브 5인승 4WD - AT</v>
      </c>
      <c r="D321">
        <v>43831</v>
      </c>
      <c r="E321">
        <v>30810000</v>
      </c>
      <c r="F321" t="str">
        <v>가솔린</v>
      </c>
      <c r="G321" t="str">
        <v>AT</v>
      </c>
      <c r="H321">
        <v>1998</v>
      </c>
      <c r="I321" t="str">
        <v>오픈함</v>
      </c>
      <c r="J321" t="str">
        <v>Y</v>
      </c>
      <c r="K321" t="str">
        <v>현대</v>
      </c>
      <c r="L321" t="str">
        <v>싼타페</v>
      </c>
      <c r="M321" t="str">
        <v>Y</v>
      </c>
      <c r="N321" t="str">
        <v>H2</v>
      </c>
      <c r="O321">
        <v>71</v>
      </c>
      <c r="P321">
        <v>0</v>
      </c>
      <c r="Q321">
        <v>5</v>
      </c>
      <c r="R321" t="str">
        <v>B등급</v>
      </c>
      <c r="S321" t="str">
        <v>현대_울산</v>
      </c>
      <c r="T321" t="str">
        <v>235/55R19</v>
      </c>
      <c r="U321">
        <v>163000</v>
      </c>
      <c r="V321" t="str">
        <v>235/55R19</v>
      </c>
      <c r="W321">
        <v>163000</v>
      </c>
      <c r="X321" t="str">
        <v>anbh_안병홍</v>
      </c>
      <c r="Y321">
        <v>43835.41730324074</v>
      </c>
      <c r="Z321" t="str">
        <v>anbh_안병홍</v>
      </c>
      <c r="AA321">
        <v>43894.613969907405</v>
      </c>
      <c r="AB321">
        <f>W321*2</f>
        <v>326000</v>
      </c>
    </row>
    <row r="322">
      <c r="A322">
        <v>110912</v>
      </c>
      <c r="B322" t="str">
        <v>싼타페</v>
      </c>
      <c r="C322" t="str">
        <v>싼타페 2.0T 가솔린 익스클루시브 7인승 2WD - AT</v>
      </c>
      <c r="D322">
        <v>43831</v>
      </c>
      <c r="E322">
        <v>29460000</v>
      </c>
      <c r="F322" t="str">
        <v>가솔린</v>
      </c>
      <c r="G322" t="str">
        <v>AT</v>
      </c>
      <c r="H322">
        <v>1998</v>
      </c>
      <c r="I322" t="str">
        <v>오픈함</v>
      </c>
      <c r="J322" t="str">
        <v>Y</v>
      </c>
      <c r="K322" t="str">
        <v>현대</v>
      </c>
      <c r="L322" t="str">
        <v>싼타페</v>
      </c>
      <c r="M322" t="str">
        <v>Y</v>
      </c>
      <c r="N322" t="str">
        <v>H2</v>
      </c>
      <c r="O322">
        <v>71</v>
      </c>
      <c r="P322">
        <v>0</v>
      </c>
      <c r="Q322">
        <v>7</v>
      </c>
      <c r="R322" t="str">
        <v>B등급</v>
      </c>
      <c r="S322" t="str">
        <v>현대_울산</v>
      </c>
      <c r="T322" t="str">
        <v>235/55R19</v>
      </c>
      <c r="U322">
        <v>163000</v>
      </c>
      <c r="V322" t="str">
        <v>235/55R19</v>
      </c>
      <c r="W322">
        <v>163000</v>
      </c>
      <c r="X322" t="str">
        <v>anbh_안병홍</v>
      </c>
      <c r="Y322">
        <v>43835.407847222225</v>
      </c>
      <c r="Z322" t="str">
        <v>anbh_안병홍</v>
      </c>
      <c r="AA322">
        <v>43894.61342592593</v>
      </c>
      <c r="AB322">
        <f>W322*2</f>
        <v>326000</v>
      </c>
    </row>
    <row r="323">
      <c r="A323">
        <v>110920</v>
      </c>
      <c r="B323" t="str">
        <v>싼타페</v>
      </c>
      <c r="C323" t="str">
        <v>싼타페 2.0T 가솔린 익스클루시브 7인승 4WD - AT</v>
      </c>
      <c r="D323">
        <v>43831</v>
      </c>
      <c r="E323">
        <v>31460000</v>
      </c>
      <c r="F323" t="str">
        <v>가솔린</v>
      </c>
      <c r="G323" t="str">
        <v>AT</v>
      </c>
      <c r="H323">
        <v>1998</v>
      </c>
      <c r="I323" t="str">
        <v>오픈함</v>
      </c>
      <c r="J323" t="str">
        <v>Y</v>
      </c>
      <c r="K323" t="str">
        <v>현대</v>
      </c>
      <c r="L323" t="str">
        <v>싼타페</v>
      </c>
      <c r="M323" t="str">
        <v>Y</v>
      </c>
      <c r="N323" t="str">
        <v>H2</v>
      </c>
      <c r="O323">
        <v>71</v>
      </c>
      <c r="P323">
        <v>0</v>
      </c>
      <c r="Q323">
        <v>7</v>
      </c>
      <c r="R323" t="str">
        <v>B등급</v>
      </c>
      <c r="S323" t="str">
        <v>현대_울산</v>
      </c>
      <c r="T323" t="str">
        <v>235/55R19</v>
      </c>
      <c r="U323">
        <v>163000</v>
      </c>
      <c r="V323" t="str">
        <v>235/55R19</v>
      </c>
      <c r="W323">
        <v>163000</v>
      </c>
      <c r="X323" t="str">
        <v>anbh_안병홍</v>
      </c>
      <c r="Y323">
        <v>43835.41774305556</v>
      </c>
      <c r="Z323" t="str">
        <v>anbh_안병홍</v>
      </c>
      <c r="AA323">
        <v>43894.61415509259</v>
      </c>
      <c r="AB323">
        <f>W323*2</f>
        <v>326000</v>
      </c>
    </row>
    <row r="324">
      <c r="A324">
        <v>110915</v>
      </c>
      <c r="B324" t="str">
        <v>싼타페</v>
      </c>
      <c r="C324" t="str">
        <v>싼타페 2.0T 가솔린 인스퍼레이션 5인승 2WD - AT</v>
      </c>
      <c r="D324">
        <v>43831</v>
      </c>
      <c r="E324">
        <v>35190000</v>
      </c>
      <c r="F324" t="str">
        <v>가솔린</v>
      </c>
      <c r="G324" t="str">
        <v>AT</v>
      </c>
      <c r="H324">
        <v>1998</v>
      </c>
      <c r="I324" t="str">
        <v>오픈함</v>
      </c>
      <c r="J324" t="str">
        <v>Y</v>
      </c>
      <c r="K324" t="str">
        <v>현대</v>
      </c>
      <c r="L324" t="str">
        <v>싼타페</v>
      </c>
      <c r="M324" t="str">
        <v>Y</v>
      </c>
      <c r="N324" t="str">
        <v>H2</v>
      </c>
      <c r="O324">
        <v>71</v>
      </c>
      <c r="P324">
        <v>0</v>
      </c>
      <c r="Q324">
        <v>5</v>
      </c>
      <c r="R324" t="str">
        <v>B등급</v>
      </c>
      <c r="S324" t="str">
        <v>현대_울산</v>
      </c>
      <c r="T324" t="str">
        <v>235/55R19</v>
      </c>
      <c r="U324">
        <v>163000</v>
      </c>
      <c r="V324" t="str">
        <v>235/55R19</v>
      </c>
      <c r="W324">
        <v>163000</v>
      </c>
      <c r="X324" t="str">
        <v>anbh_안병홍</v>
      </c>
      <c r="Y324">
        <v>43835.408738425926</v>
      </c>
      <c r="Z324" t="str">
        <v>anbh_안병홍</v>
      </c>
      <c r="AA324">
        <v>43894.616585648146</v>
      </c>
      <c r="AB324">
        <f>W324*2</f>
        <v>326000</v>
      </c>
    </row>
    <row r="325">
      <c r="A325">
        <v>110923</v>
      </c>
      <c r="B325" t="str">
        <v>싼타페</v>
      </c>
      <c r="C325" t="str">
        <v>싼타페 2.0T 가솔린 인스퍼레이션 5인승 4WD - AT</v>
      </c>
      <c r="D325">
        <v>43831</v>
      </c>
      <c r="E325">
        <v>37190000</v>
      </c>
      <c r="F325" t="str">
        <v>가솔린</v>
      </c>
      <c r="G325" t="str">
        <v>AT</v>
      </c>
      <c r="H325">
        <v>1998</v>
      </c>
      <c r="I325" t="str">
        <v>오픈함</v>
      </c>
      <c r="J325" t="str">
        <v>Y</v>
      </c>
      <c r="K325" t="str">
        <v>현대</v>
      </c>
      <c r="L325" t="str">
        <v>싼타페</v>
      </c>
      <c r="M325" t="str">
        <v>Y</v>
      </c>
      <c r="N325" t="str">
        <v>H2</v>
      </c>
      <c r="O325">
        <v>71</v>
      </c>
      <c r="P325">
        <v>0</v>
      </c>
      <c r="Q325">
        <v>5</v>
      </c>
      <c r="R325" t="str">
        <v>B등급</v>
      </c>
      <c r="S325" t="str">
        <v>현대_울산</v>
      </c>
      <c r="T325" t="str">
        <v>235/55R19</v>
      </c>
      <c r="U325">
        <v>163000</v>
      </c>
      <c r="V325" t="str">
        <v>235/55R19</v>
      </c>
      <c r="W325">
        <v>163000</v>
      </c>
      <c r="X325" t="str">
        <v>anbh_안병홍</v>
      </c>
      <c r="Y325">
        <v>43835.41863425926</v>
      </c>
      <c r="Z325" t="str">
        <v>anbh_안병홍</v>
      </c>
      <c r="AA325">
        <v>43894.61701388889</v>
      </c>
      <c r="AB325">
        <f>W325*2</f>
        <v>326000</v>
      </c>
    </row>
    <row r="326">
      <c r="A326">
        <v>110916</v>
      </c>
      <c r="B326" t="str">
        <v>싼타페</v>
      </c>
      <c r="C326" t="str">
        <v>싼타페 2.0T 가솔린 인스퍼레이션 7인승 2WD - AT</v>
      </c>
      <c r="D326">
        <v>43831</v>
      </c>
      <c r="E326">
        <v>35840000</v>
      </c>
      <c r="F326" t="str">
        <v>가솔린</v>
      </c>
      <c r="G326" t="str">
        <v>AT</v>
      </c>
      <c r="H326">
        <v>1998</v>
      </c>
      <c r="I326" t="str">
        <v>오픈함</v>
      </c>
      <c r="J326" t="str">
        <v>Y</v>
      </c>
      <c r="K326" t="str">
        <v>현대</v>
      </c>
      <c r="L326" t="str">
        <v>싼타페</v>
      </c>
      <c r="M326" t="str">
        <v>Y</v>
      </c>
      <c r="N326" t="str">
        <v>H2</v>
      </c>
      <c r="O326">
        <v>71</v>
      </c>
      <c r="P326">
        <v>0</v>
      </c>
      <c r="Q326">
        <v>7</v>
      </c>
      <c r="R326" t="str">
        <v>B등급</v>
      </c>
      <c r="S326" t="str">
        <v>현대_울산</v>
      </c>
      <c r="T326" t="str">
        <v>235/55R19</v>
      </c>
      <c r="U326">
        <v>163000</v>
      </c>
      <c r="V326" t="str">
        <v>235/55R19</v>
      </c>
      <c r="W326">
        <v>163000</v>
      </c>
      <c r="X326" t="str">
        <v>anbh_안병홍</v>
      </c>
      <c r="Y326">
        <v>43835.409317129626</v>
      </c>
      <c r="Z326" t="str">
        <v>anbh_안병홍</v>
      </c>
      <c r="AA326">
        <v>43894.61680555555</v>
      </c>
      <c r="AB326">
        <f>W326*2</f>
        <v>326000</v>
      </c>
    </row>
    <row r="327">
      <c r="A327">
        <v>110924</v>
      </c>
      <c r="B327" t="str">
        <v>싼타페</v>
      </c>
      <c r="C327" t="str">
        <v>싼타페 2.0T 가솔린 인스퍼레이션 7인승 4WD - AT</v>
      </c>
      <c r="D327">
        <v>43831</v>
      </c>
      <c r="E327">
        <v>37840000</v>
      </c>
      <c r="F327" t="str">
        <v>가솔린</v>
      </c>
      <c r="G327" t="str">
        <v>AT</v>
      </c>
      <c r="H327">
        <v>1998</v>
      </c>
      <c r="I327" t="str">
        <v>오픈함</v>
      </c>
      <c r="J327" t="str">
        <v>Y</v>
      </c>
      <c r="K327" t="str">
        <v>현대</v>
      </c>
      <c r="L327" t="str">
        <v>싼타페</v>
      </c>
      <c r="M327" t="str">
        <v>Y</v>
      </c>
      <c r="N327" t="str">
        <v>H2</v>
      </c>
      <c r="O327">
        <v>71</v>
      </c>
      <c r="P327">
        <v>0</v>
      </c>
      <c r="Q327">
        <v>7</v>
      </c>
      <c r="R327" t="str">
        <v>B등급</v>
      </c>
      <c r="S327" t="str">
        <v>현대_울산</v>
      </c>
      <c r="T327" t="str">
        <v>235/55R19</v>
      </c>
      <c r="U327">
        <v>163000</v>
      </c>
      <c r="V327" t="str">
        <v>235/55R19</v>
      </c>
      <c r="W327">
        <v>163000</v>
      </c>
      <c r="X327" t="str">
        <v>anbh_안병홍</v>
      </c>
      <c r="Y327">
        <v>43835.41892361111</v>
      </c>
      <c r="Z327" t="str">
        <v>anbh_안병홍</v>
      </c>
      <c r="AA327">
        <v>43894.61728009259</v>
      </c>
      <c r="AB327">
        <f>W327*2</f>
        <v>326000</v>
      </c>
    </row>
    <row r="328">
      <c r="A328">
        <v>110913</v>
      </c>
      <c r="B328" t="str">
        <v>싼타페</v>
      </c>
      <c r="C328" t="str">
        <v>싼타페 2.0T 가솔린 프레스티지 5인승 2WD - AT</v>
      </c>
      <c r="D328">
        <v>43831</v>
      </c>
      <c r="E328">
        <v>31880000</v>
      </c>
      <c r="F328" t="str">
        <v>가솔린</v>
      </c>
      <c r="G328" t="str">
        <v>AT</v>
      </c>
      <c r="H328">
        <v>1998</v>
      </c>
      <c r="I328" t="str">
        <v>오픈함</v>
      </c>
      <c r="J328" t="str">
        <v>Y</v>
      </c>
      <c r="K328" t="str">
        <v>현대</v>
      </c>
      <c r="L328" t="str">
        <v>싼타페</v>
      </c>
      <c r="M328" t="str">
        <v>Y</v>
      </c>
      <c r="N328" t="str">
        <v>H2</v>
      </c>
      <c r="O328">
        <v>71</v>
      </c>
      <c r="P328">
        <v>0</v>
      </c>
      <c r="Q328">
        <v>5</v>
      </c>
      <c r="R328" t="str">
        <v>B등급</v>
      </c>
      <c r="S328" t="str">
        <v>현대_울산</v>
      </c>
      <c r="T328" t="str">
        <v>235/55R19</v>
      </c>
      <c r="U328">
        <v>163000</v>
      </c>
      <c r="V328" t="str">
        <v>235/55R19</v>
      </c>
      <c r="W328">
        <v>163000</v>
      </c>
      <c r="X328" t="str">
        <v>anbh_안병홍</v>
      </c>
      <c r="Y328">
        <v>43835.408125</v>
      </c>
      <c r="Z328" t="str">
        <v>anbh_안병홍</v>
      </c>
      <c r="AA328">
        <v>43894.61516203704</v>
      </c>
      <c r="AB328">
        <f>W328*2</f>
        <v>326000</v>
      </c>
    </row>
    <row r="329">
      <c r="A329">
        <v>110921</v>
      </c>
      <c r="B329" t="str">
        <v>싼타페</v>
      </c>
      <c r="C329" t="str">
        <v>싼타페 2.0T 가솔린 프레스티지 5인승 4WD - AT</v>
      </c>
      <c r="D329">
        <v>43831</v>
      </c>
      <c r="E329">
        <v>33880000</v>
      </c>
      <c r="F329" t="str">
        <v>가솔린</v>
      </c>
      <c r="G329" t="str">
        <v>AT</v>
      </c>
      <c r="H329">
        <v>1998</v>
      </c>
      <c r="I329" t="str">
        <v>오픈함</v>
      </c>
      <c r="J329" t="str">
        <v>Y</v>
      </c>
      <c r="K329" t="str">
        <v>현대</v>
      </c>
      <c r="L329" t="str">
        <v>싼타페</v>
      </c>
      <c r="M329" t="str">
        <v>Y</v>
      </c>
      <c r="N329" t="str">
        <v>H2</v>
      </c>
      <c r="O329">
        <v>71</v>
      </c>
      <c r="P329">
        <v>0</v>
      </c>
      <c r="Q329">
        <v>5</v>
      </c>
      <c r="R329" t="str">
        <v>B등급</v>
      </c>
      <c r="S329" t="str">
        <v>현대_울산</v>
      </c>
      <c r="T329" t="str">
        <v>235/55R19</v>
      </c>
      <c r="U329">
        <v>163000</v>
      </c>
      <c r="V329" t="str">
        <v>235/55R19</v>
      </c>
      <c r="W329">
        <v>163000</v>
      </c>
      <c r="X329" t="str">
        <v>anbh_안병홍</v>
      </c>
      <c r="Y329">
        <v>43835.418020833335</v>
      </c>
      <c r="Z329" t="str">
        <v>anbh_안병홍</v>
      </c>
      <c r="AA329">
        <v>43894.615798611114</v>
      </c>
      <c r="AB329">
        <f>W329*2</f>
        <v>326000</v>
      </c>
    </row>
    <row r="330">
      <c r="A330">
        <v>110914</v>
      </c>
      <c r="B330" t="str">
        <v>싼타페</v>
      </c>
      <c r="C330" t="str">
        <v>싼타페 2.0T 가솔린 프레스티지 7인승 2WD - AT</v>
      </c>
      <c r="D330">
        <v>43831</v>
      </c>
      <c r="E330">
        <v>32530000</v>
      </c>
      <c r="F330" t="str">
        <v>가솔린</v>
      </c>
      <c r="G330" t="str">
        <v>AT</v>
      </c>
      <c r="H330">
        <v>1998</v>
      </c>
      <c r="I330" t="str">
        <v>오픈함</v>
      </c>
      <c r="J330" t="str">
        <v>Y</v>
      </c>
      <c r="K330" t="str">
        <v>현대</v>
      </c>
      <c r="L330" t="str">
        <v>싼타페</v>
      </c>
      <c r="M330" t="str">
        <v>Y</v>
      </c>
      <c r="N330" t="str">
        <v>H2</v>
      </c>
      <c r="O330">
        <v>71</v>
      </c>
      <c r="P330">
        <v>0</v>
      </c>
      <c r="Q330">
        <v>7</v>
      </c>
      <c r="R330" t="str">
        <v>B등급</v>
      </c>
      <c r="S330" t="str">
        <v>현대_울산</v>
      </c>
      <c r="T330" t="str">
        <v>235/55R19</v>
      </c>
      <c r="U330">
        <v>163000</v>
      </c>
      <c r="V330" t="str">
        <v>235/55R19</v>
      </c>
      <c r="W330">
        <v>163000</v>
      </c>
      <c r="X330" t="str">
        <v>anbh_안병홍</v>
      </c>
      <c r="Y330">
        <v>43835.40835648148</v>
      </c>
      <c r="Z330" t="str">
        <v>anbh_안병홍</v>
      </c>
      <c r="AA330">
        <v>43894.615648148145</v>
      </c>
      <c r="AB330">
        <f>W330*2</f>
        <v>326000</v>
      </c>
    </row>
    <row r="331">
      <c r="A331">
        <v>110922</v>
      </c>
      <c r="B331" t="str">
        <v>싼타페</v>
      </c>
      <c r="C331" t="str">
        <v>싼타페 2.0T 가솔린 프레스티지 7인승 4WD - AT</v>
      </c>
      <c r="D331">
        <v>43831</v>
      </c>
      <c r="E331">
        <v>34530000</v>
      </c>
      <c r="F331" t="str">
        <v>가솔린</v>
      </c>
      <c r="G331" t="str">
        <v>AT</v>
      </c>
      <c r="H331">
        <v>1998</v>
      </c>
      <c r="I331" t="str">
        <v>오픈함</v>
      </c>
      <c r="J331" t="str">
        <v>Y</v>
      </c>
      <c r="K331" t="str">
        <v>현대</v>
      </c>
      <c r="L331" t="str">
        <v>싼타페</v>
      </c>
      <c r="M331" t="str">
        <v>Y</v>
      </c>
      <c r="N331" t="str">
        <v>H2</v>
      </c>
      <c r="O331">
        <v>71</v>
      </c>
      <c r="P331">
        <v>0</v>
      </c>
      <c r="Q331">
        <v>7</v>
      </c>
      <c r="R331" t="str">
        <v>B등급</v>
      </c>
      <c r="S331" t="str">
        <v>현대_울산</v>
      </c>
      <c r="T331" t="str">
        <v>235/55R19</v>
      </c>
      <c r="U331">
        <v>163000</v>
      </c>
      <c r="V331" t="str">
        <v>235/55R19</v>
      </c>
      <c r="W331">
        <v>163000</v>
      </c>
      <c r="X331" t="str">
        <v>anbh_안병홍</v>
      </c>
      <c r="Y331">
        <v>43835.41835648148</v>
      </c>
      <c r="Z331" t="str">
        <v>anbh_안병홍</v>
      </c>
      <c r="AA331">
        <v>43894.61623842592</v>
      </c>
      <c r="AB331">
        <f>W331*2</f>
        <v>326000</v>
      </c>
    </row>
    <row r="332">
      <c r="A332">
        <v>110909</v>
      </c>
      <c r="B332" t="str">
        <v>싼타페</v>
      </c>
      <c r="C332" t="str">
        <v>싼타페 2.0T 가솔린 프리미엄 5인승 2WD - AT</v>
      </c>
      <c r="D332">
        <v>43831</v>
      </c>
      <c r="E332">
        <v>26280000</v>
      </c>
      <c r="F332" t="str">
        <v>가솔린</v>
      </c>
      <c r="G332" t="str">
        <v>AT</v>
      </c>
      <c r="H332">
        <v>1998</v>
      </c>
      <c r="I332" t="str">
        <v>오픈함</v>
      </c>
      <c r="J332" t="str">
        <v>Y</v>
      </c>
      <c r="K332" t="str">
        <v>현대</v>
      </c>
      <c r="L332" t="str">
        <v>싼타페</v>
      </c>
      <c r="M332" t="str">
        <v>Y</v>
      </c>
      <c r="N332" t="str">
        <v>H2</v>
      </c>
      <c r="O332">
        <v>71</v>
      </c>
      <c r="P332">
        <v>0</v>
      </c>
      <c r="Q332">
        <v>5</v>
      </c>
      <c r="R332" t="str">
        <v>B등급</v>
      </c>
      <c r="S332" t="str">
        <v>현대_울산</v>
      </c>
      <c r="T332" t="str">
        <v>235/60R18</v>
      </c>
      <c r="U332">
        <v>176200</v>
      </c>
      <c r="V332" t="str">
        <v>235/60R18</v>
      </c>
      <c r="W332">
        <v>176200</v>
      </c>
      <c r="X332" t="str">
        <v>anbh_안병홍</v>
      </c>
      <c r="Y332">
        <v>43835.39388888889</v>
      </c>
      <c r="Z332" t="str">
        <v>anbh_안병홍</v>
      </c>
      <c r="AA332">
        <v>43894.61069444445</v>
      </c>
      <c r="AB332">
        <f>W332*2</f>
        <v>352400</v>
      </c>
    </row>
    <row r="333">
      <c r="A333">
        <v>110917</v>
      </c>
      <c r="B333" t="str">
        <v>싼타페</v>
      </c>
      <c r="C333" t="str">
        <v>싼타페 2.0T 가솔린 프리미엄 5인승 4WD - AT</v>
      </c>
      <c r="D333">
        <v>43831</v>
      </c>
      <c r="E333">
        <v>28280000</v>
      </c>
      <c r="F333" t="str">
        <v>가솔린</v>
      </c>
      <c r="G333" t="str">
        <v>AT</v>
      </c>
      <c r="H333">
        <v>1998</v>
      </c>
      <c r="I333" t="str">
        <v>오픈함</v>
      </c>
      <c r="J333" t="str">
        <v>Y</v>
      </c>
      <c r="K333" t="str">
        <v>현대</v>
      </c>
      <c r="L333" t="str">
        <v>싼타페</v>
      </c>
      <c r="M333" t="str">
        <v>Y</v>
      </c>
      <c r="N333" t="str">
        <v>H2</v>
      </c>
      <c r="O333">
        <v>71</v>
      </c>
      <c r="P333">
        <v>0</v>
      </c>
      <c r="Q333">
        <v>5</v>
      </c>
      <c r="R333" t="str">
        <v>B등급</v>
      </c>
      <c r="S333" t="str">
        <v>현대_울산</v>
      </c>
      <c r="T333" t="str">
        <v>235/60R18</v>
      </c>
      <c r="U333">
        <v>176200</v>
      </c>
      <c r="V333" t="str">
        <v>235/60R18</v>
      </c>
      <c r="W333">
        <v>176200</v>
      </c>
      <c r="X333" t="str">
        <v>anbh_안병홍</v>
      </c>
      <c r="Y333">
        <v>43835.41652777778</v>
      </c>
      <c r="Z333" t="str">
        <v>anbh_안병홍</v>
      </c>
      <c r="AA333">
        <v>43894.61231481482</v>
      </c>
      <c r="AB333">
        <f>W333*2</f>
        <v>352400</v>
      </c>
    </row>
    <row r="334">
      <c r="A334">
        <v>110910</v>
      </c>
      <c r="B334" t="str">
        <v>싼타페</v>
      </c>
      <c r="C334" t="str">
        <v>싼타페 2.0T 가솔린 프리미엄 7인승 2WD - AT</v>
      </c>
      <c r="D334">
        <v>43831</v>
      </c>
      <c r="E334">
        <v>26930000</v>
      </c>
      <c r="F334" t="str">
        <v>가솔린</v>
      </c>
      <c r="G334" t="str">
        <v>AT</v>
      </c>
      <c r="H334">
        <v>1998</v>
      </c>
      <c r="I334" t="str">
        <v>오픈함</v>
      </c>
      <c r="J334" t="str">
        <v>Y</v>
      </c>
      <c r="K334" t="str">
        <v>현대</v>
      </c>
      <c r="L334" t="str">
        <v>싼타페</v>
      </c>
      <c r="M334" t="str">
        <v>Y</v>
      </c>
      <c r="N334" t="str">
        <v>H2</v>
      </c>
      <c r="O334">
        <v>71</v>
      </c>
      <c r="P334">
        <v>0</v>
      </c>
      <c r="Q334">
        <v>7</v>
      </c>
      <c r="R334" t="str">
        <v>B등급</v>
      </c>
      <c r="S334" t="str">
        <v>현대_울산</v>
      </c>
      <c r="T334" t="str">
        <v>235/60R18</v>
      </c>
      <c r="U334">
        <v>176200</v>
      </c>
      <c r="V334" t="str">
        <v>235/60R18</v>
      </c>
      <c r="W334">
        <v>176200</v>
      </c>
      <c r="X334" t="str">
        <v>anbh_안병홍</v>
      </c>
      <c r="Y334">
        <v>43835.406539351854</v>
      </c>
      <c r="Z334" t="str">
        <v>anbh_안병홍</v>
      </c>
      <c r="AA334">
        <v>43894.61136574074</v>
      </c>
      <c r="AB334">
        <f>W334*2</f>
        <v>352400</v>
      </c>
    </row>
    <row r="335">
      <c r="A335">
        <v>110918</v>
      </c>
      <c r="B335" t="str">
        <v>싼타페</v>
      </c>
      <c r="C335" t="str">
        <v>싼타페 2.0T 가솔린 프리미엄 7인승 4WD - AT</v>
      </c>
      <c r="D335">
        <v>43831</v>
      </c>
      <c r="E335">
        <v>28930000</v>
      </c>
      <c r="F335" t="str">
        <v>가솔린</v>
      </c>
      <c r="G335" t="str">
        <v>AT</v>
      </c>
      <c r="H335">
        <v>1998</v>
      </c>
      <c r="I335" t="str">
        <v>오픈함</v>
      </c>
      <c r="J335" t="str">
        <v>Y</v>
      </c>
      <c r="K335" t="str">
        <v>현대</v>
      </c>
      <c r="L335" t="str">
        <v>싼타페</v>
      </c>
      <c r="M335" t="str">
        <v>Y</v>
      </c>
      <c r="N335" t="str">
        <v>H2</v>
      </c>
      <c r="O335">
        <v>71</v>
      </c>
      <c r="P335">
        <v>0</v>
      </c>
      <c r="Q335">
        <v>7</v>
      </c>
      <c r="R335" t="str">
        <v>B등급</v>
      </c>
      <c r="S335" t="str">
        <v>현대_울산</v>
      </c>
      <c r="T335" t="str">
        <v>235/60R18</v>
      </c>
      <c r="U335">
        <v>176200</v>
      </c>
      <c r="V335" t="str">
        <v>235/60R18</v>
      </c>
      <c r="W335">
        <v>176200</v>
      </c>
      <c r="X335" t="str">
        <v>anbh_안병홍</v>
      </c>
      <c r="Y335">
        <v>43835.41699074074</v>
      </c>
      <c r="Z335" t="str">
        <v>anbh_안병홍</v>
      </c>
      <c r="AA335">
        <v>43894.61253472222</v>
      </c>
      <c r="AB335">
        <f>W335*2</f>
        <v>352400</v>
      </c>
    </row>
    <row r="336">
      <c r="A336">
        <v>110947</v>
      </c>
      <c r="B336" t="str">
        <v>싼타페</v>
      </c>
      <c r="C336" t="str">
        <v>싼타페 2.2 디젤 익스클루시브 5인승 2WD - AT</v>
      </c>
      <c r="D336">
        <v>43831</v>
      </c>
      <c r="E336">
        <v>31660000</v>
      </c>
      <c r="F336" t="str">
        <v>경유</v>
      </c>
      <c r="G336" t="str">
        <v>AT</v>
      </c>
      <c r="H336">
        <v>2199</v>
      </c>
      <c r="I336" t="str">
        <v>오픈함</v>
      </c>
      <c r="J336" t="str">
        <v>Y</v>
      </c>
      <c r="K336" t="str">
        <v>현대</v>
      </c>
      <c r="L336" t="str">
        <v>싼타페</v>
      </c>
      <c r="M336" t="str">
        <v>Y</v>
      </c>
      <c r="N336" t="str">
        <v>H2</v>
      </c>
      <c r="O336">
        <v>71</v>
      </c>
      <c r="P336">
        <v>0</v>
      </c>
      <c r="Q336">
        <v>5</v>
      </c>
      <c r="R336" t="str">
        <v>S등급</v>
      </c>
      <c r="S336" t="str">
        <v>현대_울산</v>
      </c>
      <c r="T336" t="str">
        <v>235/55R19</v>
      </c>
      <c r="U336">
        <v>163000</v>
      </c>
      <c r="V336" t="str">
        <v>235/55R19</v>
      </c>
      <c r="W336">
        <v>163000</v>
      </c>
      <c r="X336" t="str">
        <v>anbh_안병홍</v>
      </c>
      <c r="Y336">
        <v>43835.58336805556</v>
      </c>
      <c r="Z336" t="str">
        <v>anbh_안병홍</v>
      </c>
      <c r="AA336">
        <v>43894.6430787037</v>
      </c>
      <c r="AB336">
        <f>W336*2</f>
        <v>326000</v>
      </c>
    </row>
    <row r="337">
      <c r="A337">
        <v>110955</v>
      </c>
      <c r="B337" t="str">
        <v>싼타페</v>
      </c>
      <c r="C337" t="str">
        <v>싼타페 2.2 디젤 익스클루시브 5인승 4WD - AT</v>
      </c>
      <c r="D337">
        <v>43831</v>
      </c>
      <c r="E337">
        <v>33660000</v>
      </c>
      <c r="F337" t="str">
        <v>경유</v>
      </c>
      <c r="G337" t="str">
        <v>AT</v>
      </c>
      <c r="H337">
        <v>2199</v>
      </c>
      <c r="I337" t="str">
        <v>오픈함</v>
      </c>
      <c r="J337" t="str">
        <v>Y</v>
      </c>
      <c r="K337" t="str">
        <v>현대</v>
      </c>
      <c r="L337" t="str">
        <v>싼타페</v>
      </c>
      <c r="M337" t="str">
        <v>Y</v>
      </c>
      <c r="N337" t="str">
        <v>H2</v>
      </c>
      <c r="O337">
        <v>71</v>
      </c>
      <c r="P337">
        <v>0</v>
      </c>
      <c r="Q337">
        <v>5</v>
      </c>
      <c r="R337" t="str">
        <v>S+등급</v>
      </c>
      <c r="S337" t="str">
        <v>현대_울산</v>
      </c>
      <c r="T337" t="str">
        <v>235/55R19</v>
      </c>
      <c r="U337">
        <v>163000</v>
      </c>
      <c r="V337" t="str">
        <v>235/55R19</v>
      </c>
      <c r="W337">
        <v>163000</v>
      </c>
      <c r="X337" t="str">
        <v>anbh_안병홍</v>
      </c>
      <c r="Y337">
        <v>43835.588541666664</v>
      </c>
      <c r="Z337" t="str">
        <v>anbh_안병홍</v>
      </c>
      <c r="AA337">
        <v>43894.64332175926</v>
      </c>
      <c r="AB337">
        <f>W337*2</f>
        <v>326000</v>
      </c>
    </row>
    <row r="338">
      <c r="A338">
        <v>110948</v>
      </c>
      <c r="B338" t="str">
        <v>싼타페</v>
      </c>
      <c r="C338" t="str">
        <v>싼타페 2.2 디젤 익스클루시브 7인승 2WD - AT</v>
      </c>
      <c r="D338">
        <v>43831</v>
      </c>
      <c r="E338">
        <v>32310000</v>
      </c>
      <c r="F338" t="str">
        <v>경유</v>
      </c>
      <c r="G338" t="str">
        <v>AT</v>
      </c>
      <c r="H338">
        <v>2199</v>
      </c>
      <c r="I338" t="str">
        <v>오픈함</v>
      </c>
      <c r="J338" t="str">
        <v>Y</v>
      </c>
      <c r="K338" t="str">
        <v>현대</v>
      </c>
      <c r="L338" t="str">
        <v>싼타페</v>
      </c>
      <c r="M338" t="str">
        <v>Y</v>
      </c>
      <c r="N338" t="str">
        <v>H2</v>
      </c>
      <c r="O338">
        <v>71</v>
      </c>
      <c r="P338">
        <v>0</v>
      </c>
      <c r="Q338">
        <v>7</v>
      </c>
      <c r="R338" t="str">
        <v>S등급</v>
      </c>
      <c r="S338" t="str">
        <v>현대_울산</v>
      </c>
      <c r="T338" t="str">
        <v>235/55R19</v>
      </c>
      <c r="U338">
        <v>163000</v>
      </c>
      <c r="V338" t="str">
        <v>235/55R19</v>
      </c>
      <c r="W338">
        <v>163000</v>
      </c>
      <c r="X338" t="str">
        <v>anbh_안병홍</v>
      </c>
      <c r="Y338">
        <v>43835.58366898148</v>
      </c>
      <c r="Z338" t="str">
        <v>anbh_안병홍</v>
      </c>
      <c r="AA338">
        <v>43894.643217592595</v>
      </c>
      <c r="AB338">
        <f>W338*2</f>
        <v>326000</v>
      </c>
    </row>
    <row r="339">
      <c r="A339">
        <v>110956</v>
      </c>
      <c r="B339" t="str">
        <v>싼타페</v>
      </c>
      <c r="C339" t="str">
        <v>싼타페 2.2 디젤 익스클루시브 7인승 4WD - AT</v>
      </c>
      <c r="D339">
        <v>43831</v>
      </c>
      <c r="E339">
        <v>34310000</v>
      </c>
      <c r="F339" t="str">
        <v>경유</v>
      </c>
      <c r="G339" t="str">
        <v>AT</v>
      </c>
      <c r="H339">
        <v>2199</v>
      </c>
      <c r="I339" t="str">
        <v>오픈함</v>
      </c>
      <c r="J339" t="str">
        <v>Y</v>
      </c>
      <c r="K339" t="str">
        <v>현대</v>
      </c>
      <c r="L339" t="str">
        <v>싼타페</v>
      </c>
      <c r="M339" t="str">
        <v>Y</v>
      </c>
      <c r="N339" t="str">
        <v>H2</v>
      </c>
      <c r="O339">
        <v>71</v>
      </c>
      <c r="P339">
        <v>0</v>
      </c>
      <c r="Q339">
        <v>7</v>
      </c>
      <c r="R339" t="str">
        <v>S+등급</v>
      </c>
      <c r="S339" t="str">
        <v>현대_울산</v>
      </c>
      <c r="T339" t="str">
        <v>235/55R19</v>
      </c>
      <c r="U339">
        <v>163000</v>
      </c>
      <c r="V339" t="str">
        <v>235/55R19</v>
      </c>
      <c r="W339">
        <v>163000</v>
      </c>
      <c r="X339" t="str">
        <v>anbh_안병홍</v>
      </c>
      <c r="Y339">
        <v>43835.58936342593</v>
      </c>
      <c r="Z339" t="str">
        <v>anbh_안병홍</v>
      </c>
      <c r="AA339">
        <v>43894.643483796295</v>
      </c>
      <c r="AB339">
        <f>W339*2</f>
        <v>326000</v>
      </c>
    </row>
    <row r="340">
      <c r="A340">
        <v>110951</v>
      </c>
      <c r="B340" t="str">
        <v>싼타페</v>
      </c>
      <c r="C340" t="str">
        <v>싼타페 2.2 디젤 인스퍼레이션 5인승 2WD - AT</v>
      </c>
      <c r="D340">
        <v>43831</v>
      </c>
      <c r="E340">
        <v>38220000</v>
      </c>
      <c r="F340" t="str">
        <v>경유</v>
      </c>
      <c r="G340" t="str">
        <v>AT</v>
      </c>
      <c r="H340">
        <v>2199</v>
      </c>
      <c r="I340" t="str">
        <v>오픈함</v>
      </c>
      <c r="J340" t="str">
        <v>Y</v>
      </c>
      <c r="K340" t="str">
        <v>현대</v>
      </c>
      <c r="L340" t="str">
        <v>싼타페</v>
      </c>
      <c r="M340" t="str">
        <v>Y</v>
      </c>
      <c r="N340" t="str">
        <v>H2</v>
      </c>
      <c r="O340">
        <v>71</v>
      </c>
      <c r="P340">
        <v>0</v>
      </c>
      <c r="Q340">
        <v>5</v>
      </c>
      <c r="R340" t="str">
        <v>S등급</v>
      </c>
      <c r="S340" t="str">
        <v>현대_울산</v>
      </c>
      <c r="T340" t="str">
        <v>235/55R19</v>
      </c>
      <c r="U340">
        <v>163000</v>
      </c>
      <c r="V340" t="str">
        <v>235/55R19</v>
      </c>
      <c r="W340">
        <v>163000</v>
      </c>
      <c r="X340" t="str">
        <v>anbh_안병홍</v>
      </c>
      <c r="Y340">
        <v>43835.58472222222</v>
      </c>
      <c r="Z340" t="str">
        <v>anbh_안병홍</v>
      </c>
      <c r="AA340">
        <v>43894.634097222224</v>
      </c>
      <c r="AB340">
        <f>W340*2</f>
        <v>326000</v>
      </c>
    </row>
    <row r="341">
      <c r="A341">
        <v>110959</v>
      </c>
      <c r="B341" t="str">
        <v>싼타페</v>
      </c>
      <c r="C341" t="str">
        <v>싼타페 2.2 디젤 인스퍼레이션 5인승 4WD - AT</v>
      </c>
      <c r="D341">
        <v>43831</v>
      </c>
      <c r="E341">
        <v>40220000</v>
      </c>
      <c r="F341" t="str">
        <v>경유</v>
      </c>
      <c r="G341" t="str">
        <v>AT</v>
      </c>
      <c r="H341">
        <v>2199</v>
      </c>
      <c r="I341" t="str">
        <v>오픈함</v>
      </c>
      <c r="J341" t="str">
        <v>Y</v>
      </c>
      <c r="K341" t="str">
        <v>현대</v>
      </c>
      <c r="L341" t="str">
        <v>싼타페</v>
      </c>
      <c r="M341" t="str">
        <v>Y</v>
      </c>
      <c r="N341" t="str">
        <v>H2</v>
      </c>
      <c r="O341">
        <v>71</v>
      </c>
      <c r="P341">
        <v>0</v>
      </c>
      <c r="Q341">
        <v>5</v>
      </c>
      <c r="R341" t="str">
        <v>S+등급</v>
      </c>
      <c r="S341" t="str">
        <v>현대_울산</v>
      </c>
      <c r="T341" t="str">
        <v>235/55R19</v>
      </c>
      <c r="U341">
        <v>163000</v>
      </c>
      <c r="V341" t="str">
        <v>235/55R19</v>
      </c>
      <c r="W341">
        <v>163000</v>
      </c>
      <c r="X341" t="str">
        <v>anbh_안병홍</v>
      </c>
      <c r="Y341">
        <v>43835.59201388889</v>
      </c>
      <c r="Z341" t="str">
        <v>anbh_안병홍</v>
      </c>
      <c r="AA341">
        <v>43894.63458333333</v>
      </c>
      <c r="AB341">
        <f>W341*2</f>
        <v>326000</v>
      </c>
    </row>
    <row r="342">
      <c r="A342">
        <v>110952</v>
      </c>
      <c r="B342" t="str">
        <v>싼타페</v>
      </c>
      <c r="C342" t="str">
        <v>싼타페 2.2 디젤 인스퍼레이션 7인승 2WD - AT</v>
      </c>
      <c r="D342">
        <v>43831</v>
      </c>
      <c r="E342">
        <v>38870000</v>
      </c>
      <c r="F342" t="str">
        <v>경유</v>
      </c>
      <c r="G342" t="str">
        <v>AT</v>
      </c>
      <c r="H342">
        <v>2199</v>
      </c>
      <c r="I342" t="str">
        <v>오픈함</v>
      </c>
      <c r="J342" t="str">
        <v>Y</v>
      </c>
      <c r="K342" t="str">
        <v>현대</v>
      </c>
      <c r="L342" t="str">
        <v>싼타페</v>
      </c>
      <c r="M342" t="str">
        <v>Y</v>
      </c>
      <c r="N342" t="str">
        <v>H2</v>
      </c>
      <c r="O342">
        <v>71</v>
      </c>
      <c r="P342">
        <v>0</v>
      </c>
      <c r="Q342">
        <v>7</v>
      </c>
      <c r="R342" t="str">
        <v>S등급</v>
      </c>
      <c r="S342" t="str">
        <v>현대_울산</v>
      </c>
      <c r="T342" t="str">
        <v>235/55R19</v>
      </c>
      <c r="U342">
        <v>163000</v>
      </c>
      <c r="V342" t="str">
        <v>235/55R19</v>
      </c>
      <c r="W342">
        <v>163000</v>
      </c>
      <c r="X342" t="str">
        <v>anbh_안병홍</v>
      </c>
      <c r="Y342">
        <v>43835.58511574074</v>
      </c>
      <c r="Z342" t="str">
        <v>anbh_안병홍</v>
      </c>
      <c r="AA342">
        <v>43894.63428240741</v>
      </c>
      <c r="AB342">
        <f>W342*2</f>
        <v>326000</v>
      </c>
    </row>
    <row r="343">
      <c r="A343">
        <v>110960</v>
      </c>
      <c r="B343" t="str">
        <v>싼타페</v>
      </c>
      <c r="C343" t="str">
        <v>싼타페 2.2 디젤 인스퍼레이션 7인승 4WD - AT</v>
      </c>
      <c r="D343">
        <v>43831</v>
      </c>
      <c r="E343">
        <v>40870000</v>
      </c>
      <c r="F343" t="str">
        <v>경유</v>
      </c>
      <c r="G343" t="str">
        <v>AT</v>
      </c>
      <c r="H343">
        <v>2199</v>
      </c>
      <c r="I343" t="str">
        <v>오픈함</v>
      </c>
      <c r="J343" t="str">
        <v>Y</v>
      </c>
      <c r="K343" t="str">
        <v>현대</v>
      </c>
      <c r="L343" t="str">
        <v>싼타페</v>
      </c>
      <c r="M343" t="str">
        <v>Y</v>
      </c>
      <c r="N343" t="str">
        <v>H2</v>
      </c>
      <c r="O343">
        <v>71</v>
      </c>
      <c r="P343">
        <v>0</v>
      </c>
      <c r="Q343">
        <v>7</v>
      </c>
      <c r="R343" t="str">
        <v>S+등급</v>
      </c>
      <c r="S343" t="str">
        <v>현대_울산</v>
      </c>
      <c r="T343" t="str">
        <v>235/55R19</v>
      </c>
      <c r="U343">
        <v>163000</v>
      </c>
      <c r="V343" t="str">
        <v>235/55R19</v>
      </c>
      <c r="W343">
        <v>163000</v>
      </c>
      <c r="X343" t="str">
        <v>anbh_안병홍</v>
      </c>
      <c r="Y343">
        <v>43835.592453703706</v>
      </c>
      <c r="Z343" t="str">
        <v>anbh_안병홍</v>
      </c>
      <c r="AA343">
        <v>43894.63494212963</v>
      </c>
      <c r="AB343">
        <f>W343*2</f>
        <v>326000</v>
      </c>
    </row>
    <row r="344">
      <c r="A344">
        <v>110949</v>
      </c>
      <c r="B344" t="str">
        <v>싼타페</v>
      </c>
      <c r="C344" t="str">
        <v>싼타페 2.2 디젤 프레스티지 5인승 2WD - AT</v>
      </c>
      <c r="D344">
        <v>43831</v>
      </c>
      <c r="E344">
        <v>34730000</v>
      </c>
      <c r="F344" t="str">
        <v>경유</v>
      </c>
      <c r="G344" t="str">
        <v>AT</v>
      </c>
      <c r="H344">
        <v>2199</v>
      </c>
      <c r="I344" t="str">
        <v>오픈함</v>
      </c>
      <c r="J344" t="str">
        <v>Y</v>
      </c>
      <c r="K344" t="str">
        <v>현대</v>
      </c>
      <c r="L344" t="str">
        <v>싼타페</v>
      </c>
      <c r="M344" t="str">
        <v>Y</v>
      </c>
      <c r="N344" t="str">
        <v>H2</v>
      </c>
      <c r="O344">
        <v>71</v>
      </c>
      <c r="P344">
        <v>0</v>
      </c>
      <c r="Q344">
        <v>5</v>
      </c>
      <c r="R344" t="str">
        <v>S등급</v>
      </c>
      <c r="S344" t="str">
        <v>현대_울산</v>
      </c>
      <c r="T344" t="str">
        <v>235/55R19</v>
      </c>
      <c r="U344">
        <v>163000</v>
      </c>
      <c r="V344" t="str">
        <v>235/55R19</v>
      </c>
      <c r="W344">
        <v>163000</v>
      </c>
      <c r="X344" t="str">
        <v>anbh_안병홍</v>
      </c>
      <c r="Y344">
        <v>43835.58398148148</v>
      </c>
      <c r="Z344" t="str">
        <v>anbh_안병홍</v>
      </c>
      <c r="AA344">
        <v>43894.64388888889</v>
      </c>
      <c r="AB344">
        <f>W344*2</f>
        <v>326000</v>
      </c>
    </row>
    <row r="345">
      <c r="A345">
        <v>110957</v>
      </c>
      <c r="B345" t="str">
        <v>싼타페</v>
      </c>
      <c r="C345" t="str">
        <v>싼타페 2.2 디젤 프레스티지 5인승 4WD - AT</v>
      </c>
      <c r="D345">
        <v>43831</v>
      </c>
      <c r="E345">
        <v>36730000</v>
      </c>
      <c r="F345" t="str">
        <v>경유</v>
      </c>
      <c r="G345" t="str">
        <v>AT</v>
      </c>
      <c r="H345">
        <v>2199</v>
      </c>
      <c r="I345" t="str">
        <v>오픈함</v>
      </c>
      <c r="J345" t="str">
        <v>Y</v>
      </c>
      <c r="K345" t="str">
        <v>현대</v>
      </c>
      <c r="L345" t="str">
        <v>싼타페</v>
      </c>
      <c r="M345" t="str">
        <v>Y</v>
      </c>
      <c r="N345" t="str">
        <v>H2</v>
      </c>
      <c r="O345">
        <v>71</v>
      </c>
      <c r="P345">
        <v>0</v>
      </c>
      <c r="Q345">
        <v>5</v>
      </c>
      <c r="R345" t="str">
        <v>S+등급</v>
      </c>
      <c r="S345" t="str">
        <v>현대_울산</v>
      </c>
      <c r="T345" t="str">
        <v>235/55R19</v>
      </c>
      <c r="U345">
        <v>163000</v>
      </c>
      <c r="V345" t="str">
        <v>235/55R19</v>
      </c>
      <c r="W345">
        <v>163000</v>
      </c>
      <c r="X345" t="str">
        <v>anbh_안병홍</v>
      </c>
      <c r="Y345">
        <v>43835.590520833335</v>
      </c>
      <c r="Z345" t="str">
        <v>anbh_안병홍</v>
      </c>
      <c r="AA345">
        <v>43894.64417824074</v>
      </c>
      <c r="AB345">
        <f>W345*2</f>
        <v>326000</v>
      </c>
    </row>
    <row r="346">
      <c r="A346">
        <v>110950</v>
      </c>
      <c r="B346" t="str">
        <v>싼타페</v>
      </c>
      <c r="C346" t="str">
        <v>싼타페 2.2 디젤 프레스티지 7인승 2WD - AT</v>
      </c>
      <c r="D346">
        <v>43831</v>
      </c>
      <c r="E346">
        <v>35380000</v>
      </c>
      <c r="F346" t="str">
        <v>경유</v>
      </c>
      <c r="G346" t="str">
        <v>AT</v>
      </c>
      <c r="H346">
        <v>2199</v>
      </c>
      <c r="I346" t="str">
        <v>오픈함</v>
      </c>
      <c r="J346" t="str">
        <v>Y</v>
      </c>
      <c r="K346" t="str">
        <v>현대</v>
      </c>
      <c r="L346" t="str">
        <v>싼타페</v>
      </c>
      <c r="M346" t="str">
        <v>Y</v>
      </c>
      <c r="N346" t="str">
        <v>H2</v>
      </c>
      <c r="O346">
        <v>71</v>
      </c>
      <c r="P346">
        <v>0</v>
      </c>
      <c r="Q346">
        <v>7</v>
      </c>
      <c r="R346" t="str">
        <v>S등급</v>
      </c>
      <c r="S346" t="str">
        <v>현대_울산</v>
      </c>
      <c r="T346" t="str">
        <v>235/55R19</v>
      </c>
      <c r="U346">
        <v>163000</v>
      </c>
      <c r="V346" t="str">
        <v>235/55R19</v>
      </c>
      <c r="W346">
        <v>163000</v>
      </c>
      <c r="X346" t="str">
        <v>anbh_안병홍</v>
      </c>
      <c r="Y346">
        <v>43835.58427083334</v>
      </c>
      <c r="Z346" t="str">
        <v>anbh_안병홍</v>
      </c>
      <c r="AA346">
        <v>43894.6440162037</v>
      </c>
      <c r="AB346">
        <f>W346*2</f>
        <v>326000</v>
      </c>
    </row>
    <row r="347">
      <c r="A347">
        <v>110958</v>
      </c>
      <c r="B347" t="str">
        <v>싼타페</v>
      </c>
      <c r="C347" t="str">
        <v>싼타페 2.2 디젤 프레스티지 7인승 4WD - AT</v>
      </c>
      <c r="D347">
        <v>43831</v>
      </c>
      <c r="E347">
        <v>37380000</v>
      </c>
      <c r="F347" t="str">
        <v>경유</v>
      </c>
      <c r="G347" t="str">
        <v>AT</v>
      </c>
      <c r="H347">
        <v>2199</v>
      </c>
      <c r="I347" t="str">
        <v>오픈함</v>
      </c>
      <c r="J347" t="str">
        <v>Y</v>
      </c>
      <c r="K347" t="str">
        <v>현대</v>
      </c>
      <c r="L347" t="str">
        <v>싼타페</v>
      </c>
      <c r="M347" t="str">
        <v>Y</v>
      </c>
      <c r="N347" t="str">
        <v>H2</v>
      </c>
      <c r="O347">
        <v>71</v>
      </c>
      <c r="P347">
        <v>0</v>
      </c>
      <c r="Q347">
        <v>7</v>
      </c>
      <c r="R347" t="str">
        <v>S+등급</v>
      </c>
      <c r="S347" t="str">
        <v>현대_울산</v>
      </c>
      <c r="T347" t="str">
        <v>235/55R19</v>
      </c>
      <c r="U347">
        <v>163000</v>
      </c>
      <c r="V347" t="str">
        <v>235/55R19</v>
      </c>
      <c r="W347">
        <v>163000</v>
      </c>
      <c r="X347" t="str">
        <v>anbh_안병홍</v>
      </c>
      <c r="Y347">
        <v>43835.59108796297</v>
      </c>
      <c r="Z347" t="str">
        <v>anbh_안병홍</v>
      </c>
      <c r="AA347">
        <v>43894.64461805556</v>
      </c>
      <c r="AB347">
        <f>W347*2</f>
        <v>326000</v>
      </c>
    </row>
    <row r="348">
      <c r="A348">
        <v>110945</v>
      </c>
      <c r="B348" t="str">
        <v>싼타페</v>
      </c>
      <c r="C348" t="str">
        <v>싼타페 2.2 디젤 프리미엄 5인승 2WD - AT</v>
      </c>
      <c r="D348">
        <v>43831</v>
      </c>
      <c r="E348">
        <v>29130000</v>
      </c>
      <c r="F348" t="str">
        <v>경유</v>
      </c>
      <c r="G348" t="str">
        <v>AT</v>
      </c>
      <c r="H348">
        <v>2199</v>
      </c>
      <c r="I348" t="str">
        <v>오픈함</v>
      </c>
      <c r="J348" t="str">
        <v>Y</v>
      </c>
      <c r="K348" t="str">
        <v>현대</v>
      </c>
      <c r="L348" t="str">
        <v>싼타페</v>
      </c>
      <c r="M348" t="str">
        <v>Y</v>
      </c>
      <c r="N348" t="str">
        <v>H2</v>
      </c>
      <c r="O348">
        <v>71</v>
      </c>
      <c r="P348">
        <v>0</v>
      </c>
      <c r="Q348">
        <v>5</v>
      </c>
      <c r="R348" t="str">
        <v>S등급</v>
      </c>
      <c r="S348" t="str">
        <v>현대_울산</v>
      </c>
      <c r="T348" t="str">
        <v>235/60R18</v>
      </c>
      <c r="U348">
        <v>176200</v>
      </c>
      <c r="V348" t="str">
        <v>235/60R18</v>
      </c>
      <c r="W348">
        <v>176200</v>
      </c>
      <c r="X348" t="str">
        <v>anbh_안병홍</v>
      </c>
      <c r="Y348">
        <v>43835.58167824074</v>
      </c>
      <c r="Z348" t="str">
        <v>anbh_안병홍</v>
      </c>
      <c r="AA348">
        <v>43894.64225694445</v>
      </c>
      <c r="AB348">
        <f>W348*2</f>
        <v>352400</v>
      </c>
    </row>
    <row r="349">
      <c r="A349">
        <v>110953</v>
      </c>
      <c r="B349" t="str">
        <v>싼타페</v>
      </c>
      <c r="C349" t="str">
        <v>싼타페 2.2 디젤 프리미엄 5인승 4WD - AT</v>
      </c>
      <c r="D349">
        <v>43831</v>
      </c>
      <c r="E349">
        <v>31130000</v>
      </c>
      <c r="F349" t="str">
        <v>경유</v>
      </c>
      <c r="G349" t="str">
        <v>AT</v>
      </c>
      <c r="H349">
        <v>2199</v>
      </c>
      <c r="I349" t="str">
        <v>오픈함</v>
      </c>
      <c r="J349" t="str">
        <v>Y</v>
      </c>
      <c r="K349" t="str">
        <v>현대</v>
      </c>
      <c r="L349" t="str">
        <v>싼타페</v>
      </c>
      <c r="M349" t="str">
        <v>Y</v>
      </c>
      <c r="N349" t="str">
        <v>H2</v>
      </c>
      <c r="O349">
        <v>71</v>
      </c>
      <c r="P349">
        <v>0</v>
      </c>
      <c r="Q349">
        <v>5</v>
      </c>
      <c r="R349" t="str">
        <v>S등급</v>
      </c>
      <c r="S349" t="str">
        <v>현대_울산</v>
      </c>
      <c r="T349" t="str">
        <v>235/60R18</v>
      </c>
      <c r="U349">
        <v>176200</v>
      </c>
      <c r="V349" t="str">
        <v>235/60R18</v>
      </c>
      <c r="W349">
        <v>176200</v>
      </c>
      <c r="X349" t="str">
        <v>anbh_안병홍</v>
      </c>
      <c r="Y349">
        <v>43835.587488425925</v>
      </c>
      <c r="Z349" t="str">
        <v>anbh_안병홍</v>
      </c>
      <c r="AA349">
        <v>43894.642488425925</v>
      </c>
      <c r="AB349">
        <f>W349*2</f>
        <v>352400</v>
      </c>
    </row>
    <row r="350">
      <c r="A350">
        <v>110946</v>
      </c>
      <c r="B350" t="str">
        <v>싼타페</v>
      </c>
      <c r="C350" t="str">
        <v>싼타페 2.2 디젤 프리미엄 7인승 2WD - AT</v>
      </c>
      <c r="D350">
        <v>43831</v>
      </c>
      <c r="E350">
        <v>29780000</v>
      </c>
      <c r="F350" t="str">
        <v>경유</v>
      </c>
      <c r="G350" t="str">
        <v>AT</v>
      </c>
      <c r="H350">
        <v>2199</v>
      </c>
      <c r="I350" t="str">
        <v>오픈함</v>
      </c>
      <c r="J350" t="str">
        <v>Y</v>
      </c>
      <c r="K350" t="str">
        <v>현대</v>
      </c>
      <c r="L350" t="str">
        <v>싼타페</v>
      </c>
      <c r="M350" t="str">
        <v>Y</v>
      </c>
      <c r="N350" t="str">
        <v>H2</v>
      </c>
      <c r="O350">
        <v>71</v>
      </c>
      <c r="P350">
        <v>0</v>
      </c>
      <c r="Q350">
        <v>7</v>
      </c>
      <c r="R350" t="str">
        <v>S등급</v>
      </c>
      <c r="S350" t="str">
        <v>현대_울산</v>
      </c>
      <c r="T350" t="str">
        <v>235/60R18</v>
      </c>
      <c r="U350">
        <v>176200</v>
      </c>
      <c r="V350" t="str">
        <v>235/60R18</v>
      </c>
      <c r="W350">
        <v>176200</v>
      </c>
      <c r="X350" t="str">
        <v>anbh_안병홍</v>
      </c>
      <c r="Y350">
        <v>43835.58306712963</v>
      </c>
      <c r="Z350" t="str">
        <v>anbh_안병홍</v>
      </c>
      <c r="AA350">
        <v>43894.642372685186</v>
      </c>
      <c r="AB350">
        <f>W350*2</f>
        <v>352400</v>
      </c>
    </row>
    <row r="351">
      <c r="A351">
        <v>110954</v>
      </c>
      <c r="B351" t="str">
        <v>싼타페</v>
      </c>
      <c r="C351" t="str">
        <v>싼타페 2.2 디젤 프리미엄 7인승 4WD - AT</v>
      </c>
      <c r="D351">
        <v>43831</v>
      </c>
      <c r="E351">
        <v>31780000</v>
      </c>
      <c r="F351" t="str">
        <v>경유</v>
      </c>
      <c r="G351" t="str">
        <v>AT</v>
      </c>
      <c r="H351">
        <v>2199</v>
      </c>
      <c r="I351" t="str">
        <v>오픈함</v>
      </c>
      <c r="J351" t="str">
        <v>Y</v>
      </c>
      <c r="K351" t="str">
        <v>현대</v>
      </c>
      <c r="L351" t="str">
        <v>싼타페</v>
      </c>
      <c r="M351" t="str">
        <v>Y</v>
      </c>
      <c r="N351" t="str">
        <v>H2</v>
      </c>
      <c r="O351">
        <v>71</v>
      </c>
      <c r="P351">
        <v>0</v>
      </c>
      <c r="Q351">
        <v>7</v>
      </c>
      <c r="R351" t="str">
        <v>S등급</v>
      </c>
      <c r="S351" t="str">
        <v>현대_울산</v>
      </c>
      <c r="T351" t="str">
        <v>235/60R18</v>
      </c>
      <c r="U351">
        <v>176200</v>
      </c>
      <c r="V351" t="str">
        <v>235/60R18</v>
      </c>
      <c r="W351">
        <v>176200</v>
      </c>
      <c r="X351" t="str">
        <v>anbh_안병홍</v>
      </c>
      <c r="Y351">
        <v>43835.58792824074</v>
      </c>
      <c r="Z351" t="str">
        <v>anbh_안병홍</v>
      </c>
      <c r="AA351">
        <v>43894.64261574074</v>
      </c>
      <c r="AB351">
        <f>W351*2</f>
        <v>352400</v>
      </c>
    </row>
    <row r="352">
      <c r="A352">
        <v>110620</v>
      </c>
      <c r="B352" t="str">
        <v>쏘나타</v>
      </c>
      <c r="C352" t="str">
        <v>쏘나타 센슈어스 스마트스트림 가솔린 1.6 터보 스마트 - AT</v>
      </c>
      <c r="D352">
        <v>43733</v>
      </c>
      <c r="E352">
        <v>24270000</v>
      </c>
      <c r="F352" t="str">
        <v>가솔린</v>
      </c>
      <c r="G352" t="str">
        <v>AT</v>
      </c>
      <c r="H352">
        <v>1598</v>
      </c>
      <c r="I352" t="str">
        <v>오픈함</v>
      </c>
      <c r="J352" t="str">
        <v>Y</v>
      </c>
      <c r="K352" t="str">
        <v>현대</v>
      </c>
      <c r="L352" t="str">
        <v>쏘나타 센슈어스</v>
      </c>
      <c r="M352" t="str">
        <v>Y</v>
      </c>
      <c r="N352" t="str">
        <v>E3</v>
      </c>
      <c r="O352">
        <v>60</v>
      </c>
      <c r="P352">
        <v>0</v>
      </c>
      <c r="Q352">
        <v>5</v>
      </c>
      <c r="R352" t="str">
        <v>A등급</v>
      </c>
      <c r="S352" t="str">
        <v>현대_아산</v>
      </c>
      <c r="T352" t="str">
        <v>215/55R17</v>
      </c>
      <c r="U352">
        <v>131000</v>
      </c>
      <c r="V352" t="str">
        <v>215/55R17</v>
      </c>
      <c r="W352">
        <v>131000</v>
      </c>
      <c r="X352" t="str">
        <v>anbh_안병홍</v>
      </c>
      <c r="Y352">
        <v>43733.673263888886</v>
      </c>
      <c r="Z352" t="str">
        <v>anbh_안병홍</v>
      </c>
      <c r="AA352">
        <v>43897.45584490741</v>
      </c>
      <c r="AB352">
        <f>W352*2</f>
        <v>262000</v>
      </c>
    </row>
    <row r="353">
      <c r="A353">
        <v>110621</v>
      </c>
      <c r="B353" t="str">
        <v>쏘나타</v>
      </c>
      <c r="C353" t="str">
        <v>쏘나타 센슈어스 스마트스트림 가솔린 1.6 터보 프리미엄 - AT</v>
      </c>
      <c r="D353">
        <v>43733</v>
      </c>
      <c r="E353">
        <v>26370000</v>
      </c>
      <c r="F353" t="str">
        <v>가솔린</v>
      </c>
      <c r="G353" t="str">
        <v>AT</v>
      </c>
      <c r="H353">
        <v>1598</v>
      </c>
      <c r="I353" t="str">
        <v>오픈함</v>
      </c>
      <c r="J353" t="str">
        <v>Y</v>
      </c>
      <c r="K353" t="str">
        <v>현대</v>
      </c>
      <c r="L353" t="str">
        <v>쏘나타 센슈어스</v>
      </c>
      <c r="M353" t="str">
        <v>Y</v>
      </c>
      <c r="N353" t="str">
        <v>E3</v>
      </c>
      <c r="O353">
        <v>60</v>
      </c>
      <c r="P353">
        <v>0</v>
      </c>
      <c r="Q353">
        <v>5</v>
      </c>
      <c r="R353" t="str">
        <v>A등급</v>
      </c>
      <c r="S353" t="str">
        <v>현대_아산</v>
      </c>
      <c r="T353" t="str">
        <v>215/55R17</v>
      </c>
      <c r="U353">
        <v>131000</v>
      </c>
      <c r="V353" t="str">
        <v>215/55R17</v>
      </c>
      <c r="W353">
        <v>131000</v>
      </c>
      <c r="X353" t="str">
        <v>anbh_안병홍</v>
      </c>
      <c r="Y353">
        <v>43733.690300925926</v>
      </c>
      <c r="Z353" t="str">
        <v>anbh_안병홍</v>
      </c>
      <c r="AA353">
        <v>43897.45625</v>
      </c>
      <c r="AB353">
        <f>W353*2</f>
        <v>262000</v>
      </c>
    </row>
    <row r="354">
      <c r="A354">
        <v>110623</v>
      </c>
      <c r="B354" t="str">
        <v>쏘나타</v>
      </c>
      <c r="C354" t="str">
        <v>쏘나타 센슈어스 스마트스트림 가솔린 1.6 터보 프리미엄 밀레니얼 - AT</v>
      </c>
      <c r="D354">
        <v>43733</v>
      </c>
      <c r="E354">
        <v>29960000</v>
      </c>
      <c r="F354" t="str">
        <v>가솔린</v>
      </c>
      <c r="G354" t="str">
        <v>AT</v>
      </c>
      <c r="H354">
        <v>1598</v>
      </c>
      <c r="I354" t="str">
        <v>오픈함</v>
      </c>
      <c r="J354" t="str">
        <v>Y</v>
      </c>
      <c r="K354" t="str">
        <v>현대</v>
      </c>
      <c r="L354" t="str">
        <v>쏘나타 센슈어스</v>
      </c>
      <c r="M354" t="str">
        <v>Y</v>
      </c>
      <c r="N354" t="str">
        <v>E3</v>
      </c>
      <c r="O354">
        <v>60</v>
      </c>
      <c r="P354">
        <v>0</v>
      </c>
      <c r="Q354">
        <v>5</v>
      </c>
      <c r="R354" t="str">
        <v>A등급</v>
      </c>
      <c r="S354" t="str">
        <v>현대_아산</v>
      </c>
      <c r="T354" t="str">
        <v>215/55R17</v>
      </c>
      <c r="U354">
        <v>131000</v>
      </c>
      <c r="V354" t="str">
        <v>215/55R17</v>
      </c>
      <c r="W354">
        <v>131000</v>
      </c>
      <c r="X354" t="str">
        <v>anbh_안병홍</v>
      </c>
      <c r="Y354">
        <v>43733.712534722225</v>
      </c>
      <c r="Z354" t="str">
        <v>anbh_안병홍</v>
      </c>
      <c r="AA354">
        <v>43897.456828703704</v>
      </c>
      <c r="AB354">
        <f>W354*2</f>
        <v>262000</v>
      </c>
    </row>
    <row r="355">
      <c r="A355">
        <v>110624</v>
      </c>
      <c r="B355" t="str">
        <v>쏘나타</v>
      </c>
      <c r="C355" t="str">
        <v>쏘나타 센슈어스 스마트스트림 가솔린 1.6 터보 프리미엄 인스퍼레이션 - AT</v>
      </c>
      <c r="D355">
        <v>43733</v>
      </c>
      <c r="E355">
        <v>32870000</v>
      </c>
      <c r="F355" t="str">
        <v>가솔린</v>
      </c>
      <c r="G355" t="str">
        <v>AT</v>
      </c>
      <c r="H355">
        <v>1598</v>
      </c>
      <c r="I355" t="str">
        <v>오픈함</v>
      </c>
      <c r="J355" t="str">
        <v>Y</v>
      </c>
      <c r="K355" t="str">
        <v>현대</v>
      </c>
      <c r="L355" t="str">
        <v>쏘나타 센슈어스</v>
      </c>
      <c r="M355" t="str">
        <v>Y</v>
      </c>
      <c r="N355" t="str">
        <v>E3</v>
      </c>
      <c r="O355">
        <v>60</v>
      </c>
      <c r="P355">
        <v>0</v>
      </c>
      <c r="Q355">
        <v>5</v>
      </c>
      <c r="R355" t="str">
        <v>A등급</v>
      </c>
      <c r="S355" t="str">
        <v>현대_아산</v>
      </c>
      <c r="T355" t="str">
        <v>235/45R18</v>
      </c>
      <c r="U355">
        <v>174000</v>
      </c>
      <c r="V355" t="str">
        <v>235/45R18</v>
      </c>
      <c r="W355">
        <v>174000</v>
      </c>
      <c r="X355" t="str">
        <v>anbh_안병홍</v>
      </c>
      <c r="Y355">
        <v>43733.71876157408</v>
      </c>
      <c r="Z355" t="str">
        <v>anbh_안병홍</v>
      </c>
      <c r="AA355">
        <v>43897.457094907404</v>
      </c>
      <c r="AB355">
        <f>W355*2</f>
        <v>348000</v>
      </c>
    </row>
    <row r="356">
      <c r="A356">
        <v>110622</v>
      </c>
      <c r="B356" t="str">
        <v>쏘나타</v>
      </c>
      <c r="C356" t="str">
        <v>쏘나타 센슈어스 스마트스트림 가솔린 1.6 터보 프리미엄 패밀리 - AT</v>
      </c>
      <c r="D356">
        <v>43733</v>
      </c>
      <c r="E356">
        <v>28050000</v>
      </c>
      <c r="F356" t="str">
        <v>가솔린</v>
      </c>
      <c r="G356" t="str">
        <v>AT</v>
      </c>
      <c r="H356">
        <v>1598</v>
      </c>
      <c r="I356" t="str">
        <v>오픈함</v>
      </c>
      <c r="J356" t="str">
        <v>Y</v>
      </c>
      <c r="K356" t="str">
        <v>현대</v>
      </c>
      <c r="L356" t="str">
        <v>쏘나타 센슈어스</v>
      </c>
      <c r="M356" t="str">
        <v>Y</v>
      </c>
      <c r="N356" t="str">
        <v>E3</v>
      </c>
      <c r="O356">
        <v>60</v>
      </c>
      <c r="P356">
        <v>0</v>
      </c>
      <c r="Q356">
        <v>5</v>
      </c>
      <c r="R356" t="str">
        <v>A등급</v>
      </c>
      <c r="S356" t="str">
        <v>현대_아산</v>
      </c>
      <c r="T356" t="str">
        <v>215/55R17</v>
      </c>
      <c r="U356">
        <v>131000</v>
      </c>
      <c r="V356" t="str">
        <v>215/55R17</v>
      </c>
      <c r="W356">
        <v>131000</v>
      </c>
      <c r="X356" t="str">
        <v>anbh_안병홍</v>
      </c>
      <c r="Y356">
        <v>43733.706041666665</v>
      </c>
      <c r="Z356" t="str">
        <v>anbh_안병홍</v>
      </c>
      <c r="AA356">
        <v>43897.45652777778</v>
      </c>
      <c r="AB356">
        <f>W356*2</f>
        <v>262000</v>
      </c>
    </row>
    <row r="357">
      <c r="A357">
        <v>110239</v>
      </c>
      <c r="B357" t="str">
        <v>쏘나타</v>
      </c>
      <c r="C357" t="str">
        <v>쏘나타 스마트스트림 LPi 2.0 렌터카 Smart - AT</v>
      </c>
      <c r="D357">
        <v>43549</v>
      </c>
      <c r="E357">
        <v>23500000</v>
      </c>
      <c r="F357" t="str">
        <v>LPG</v>
      </c>
      <c r="G357" t="str">
        <v>AT</v>
      </c>
      <c r="H357">
        <v>1999</v>
      </c>
      <c r="I357" t="str">
        <v>오픈함</v>
      </c>
      <c r="J357" t="str">
        <v>Y</v>
      </c>
      <c r="K357" t="str">
        <v>현대</v>
      </c>
      <c r="L357" t="str">
        <v>쏘나타</v>
      </c>
      <c r="M357" t="str">
        <v>Y</v>
      </c>
      <c r="N357" t="str">
        <v>E3</v>
      </c>
      <c r="O357">
        <v>64</v>
      </c>
      <c r="P357">
        <v>0</v>
      </c>
      <c r="Q357">
        <v>5</v>
      </c>
      <c r="R357" t="str">
        <v>B등급</v>
      </c>
      <c r="S357" t="str">
        <v>현대_아산</v>
      </c>
      <c r="T357" t="str">
        <v>205/65R16</v>
      </c>
      <c r="U357">
        <v>114500</v>
      </c>
      <c r="V357" t="str">
        <v>205/65R16</v>
      </c>
      <c r="W357">
        <v>114500</v>
      </c>
      <c r="X357" t="str">
        <v>inni8888_김인규</v>
      </c>
      <c r="Y357">
        <v>43549.488275462965</v>
      </c>
      <c r="Z357" t="str">
        <v>anbh_안병홍</v>
      </c>
      <c r="AA357">
        <v>43673.02516203704</v>
      </c>
      <c r="AB357">
        <f>W357*2</f>
        <v>229000</v>
      </c>
    </row>
    <row r="358">
      <c r="A358">
        <v>110238</v>
      </c>
      <c r="B358" t="str">
        <v>쏘나타</v>
      </c>
      <c r="C358" t="str">
        <v>쏘나타 스마트스트림 LPi 2.0 렌터카 Style - AT</v>
      </c>
      <c r="D358">
        <v>43549</v>
      </c>
      <c r="E358">
        <v>21400000</v>
      </c>
      <c r="F358" t="str">
        <v>LPG</v>
      </c>
      <c r="G358" t="str">
        <v>AT</v>
      </c>
      <c r="H358">
        <v>1999</v>
      </c>
      <c r="I358" t="str">
        <v>오픈함</v>
      </c>
      <c r="J358" t="str">
        <v>Y</v>
      </c>
      <c r="K358" t="str">
        <v>현대</v>
      </c>
      <c r="L358" t="str">
        <v>쏘나타</v>
      </c>
      <c r="M358" t="str">
        <v>Y</v>
      </c>
      <c r="N358" t="str">
        <v>E3</v>
      </c>
      <c r="O358">
        <v>64</v>
      </c>
      <c r="P358">
        <v>0</v>
      </c>
      <c r="Q358">
        <v>5</v>
      </c>
      <c r="R358" t="str">
        <v>B등급</v>
      </c>
      <c r="S358" t="str">
        <v>현대_아산</v>
      </c>
      <c r="T358" t="str">
        <v>205/65R16</v>
      </c>
      <c r="U358">
        <v>114500</v>
      </c>
      <c r="V358" t="str">
        <v>205/65R16</v>
      </c>
      <c r="W358">
        <v>114500</v>
      </c>
      <c r="X358" t="str">
        <v>inni8888_김인규</v>
      </c>
      <c r="Y358">
        <v>43549.48237268518</v>
      </c>
      <c r="Z358" t="str">
        <v>anbh_안병홍</v>
      </c>
      <c r="AA358">
        <v>43673.02516203704</v>
      </c>
      <c r="AB358">
        <f>W358*2</f>
        <v>229000</v>
      </c>
    </row>
    <row r="359">
      <c r="A359">
        <v>110243</v>
      </c>
      <c r="B359" t="str">
        <v>쏘나타</v>
      </c>
      <c r="C359" t="str">
        <v>쏘나타 스마트스트림 가솔린 2.0 Inspiration - AT</v>
      </c>
      <c r="D359">
        <v>43549</v>
      </c>
      <c r="E359">
        <v>32070000</v>
      </c>
      <c r="F359" t="str">
        <v>가솔린</v>
      </c>
      <c r="G359" t="str">
        <v>AT</v>
      </c>
      <c r="H359">
        <v>1999</v>
      </c>
      <c r="I359" t="str">
        <v>오픈함</v>
      </c>
      <c r="J359" t="str">
        <v>Y</v>
      </c>
      <c r="K359" t="str">
        <v>현대</v>
      </c>
      <c r="L359" t="str">
        <v>쏘나타</v>
      </c>
      <c r="M359" t="str">
        <v>Y</v>
      </c>
      <c r="N359" t="str">
        <v>E3</v>
      </c>
      <c r="O359">
        <v>60</v>
      </c>
      <c r="P359">
        <v>0</v>
      </c>
      <c r="Q359">
        <v>5</v>
      </c>
      <c r="R359" t="str">
        <v>A등급</v>
      </c>
      <c r="S359" t="str">
        <v>현대_아산</v>
      </c>
      <c r="T359" t="str">
        <v>235/45R18</v>
      </c>
      <c r="U359">
        <v>174000</v>
      </c>
      <c r="V359" t="str">
        <v>235/45R18</v>
      </c>
      <c r="W359">
        <v>174000</v>
      </c>
      <c r="X359" t="str">
        <v>inni8888_김인규</v>
      </c>
      <c r="Y359">
        <v>43549.50960648148</v>
      </c>
      <c r="Z359" t="str">
        <v>anbh_안병홍</v>
      </c>
      <c r="AA359">
        <v>43897.46611111111</v>
      </c>
      <c r="AB359">
        <f>W359*2</f>
        <v>348000</v>
      </c>
    </row>
    <row r="360">
      <c r="A360">
        <v>110240</v>
      </c>
      <c r="B360" t="str">
        <v>쏘나타</v>
      </c>
      <c r="C360" t="str">
        <v>쏘나타 스마트스트림 가솔린 2.0 Premium - AT</v>
      </c>
      <c r="D360">
        <v>43549</v>
      </c>
      <c r="E360">
        <v>25270000</v>
      </c>
      <c r="F360" t="str">
        <v>가솔린</v>
      </c>
      <c r="G360" t="str">
        <v>AT</v>
      </c>
      <c r="H360">
        <v>1999</v>
      </c>
      <c r="I360" t="str">
        <v>오픈함</v>
      </c>
      <c r="J360" t="str">
        <v>Y</v>
      </c>
      <c r="K360" t="str">
        <v>현대</v>
      </c>
      <c r="L360" t="str">
        <v>쏘나타</v>
      </c>
      <c r="M360" t="str">
        <v>Y</v>
      </c>
      <c r="N360" t="str">
        <v>E3</v>
      </c>
      <c r="O360">
        <v>60</v>
      </c>
      <c r="P360">
        <v>0</v>
      </c>
      <c r="Q360">
        <v>5</v>
      </c>
      <c r="R360" t="str">
        <v>A등급</v>
      </c>
      <c r="S360" t="str">
        <v>현대_아산</v>
      </c>
      <c r="T360" t="str">
        <v>205/65R16</v>
      </c>
      <c r="U360">
        <v>114500</v>
      </c>
      <c r="V360" t="str">
        <v>205/65R16</v>
      </c>
      <c r="W360">
        <v>114500</v>
      </c>
      <c r="X360" t="str">
        <v>inni8888_김인규</v>
      </c>
      <c r="Y360">
        <v>43549.49664351852</v>
      </c>
      <c r="Z360" t="str">
        <v>anbh_안병홍</v>
      </c>
      <c r="AA360">
        <v>43897.4653587963</v>
      </c>
      <c r="AB360">
        <f>W360*2</f>
        <v>229000</v>
      </c>
    </row>
    <row r="361">
      <c r="A361">
        <v>110241</v>
      </c>
      <c r="B361" t="str">
        <v>쏘나타</v>
      </c>
      <c r="C361" t="str">
        <v>쏘나타 스마트스트림 가솔린 2.0 Premium Family - AT</v>
      </c>
      <c r="D361">
        <v>43549</v>
      </c>
      <c r="E361">
        <v>27280000</v>
      </c>
      <c r="F361" t="str">
        <v>가솔린</v>
      </c>
      <c r="G361" t="str">
        <v>AT</v>
      </c>
      <c r="H361">
        <v>1999</v>
      </c>
      <c r="I361" t="str">
        <v>오픈함</v>
      </c>
      <c r="J361" t="str">
        <v>Y</v>
      </c>
      <c r="K361" t="str">
        <v>현대</v>
      </c>
      <c r="L361" t="str">
        <v>쏘나타</v>
      </c>
      <c r="M361" t="str">
        <v>Y</v>
      </c>
      <c r="N361" t="str">
        <v>E3</v>
      </c>
      <c r="O361">
        <v>60</v>
      </c>
      <c r="P361">
        <v>0</v>
      </c>
      <c r="Q361">
        <v>5</v>
      </c>
      <c r="R361" t="str">
        <v>A등급</v>
      </c>
      <c r="S361" t="str">
        <v>현대_아산</v>
      </c>
      <c r="T361" t="str">
        <v>215/55R17</v>
      </c>
      <c r="U361">
        <v>131000</v>
      </c>
      <c r="V361" t="str">
        <v>215/55R17</v>
      </c>
      <c r="W361">
        <v>131000</v>
      </c>
      <c r="X361" t="str">
        <v>inni8888_김인규</v>
      </c>
      <c r="Y361">
        <v>43549.50188657407</v>
      </c>
      <c r="Z361" t="str">
        <v>anbh_안병홍</v>
      </c>
      <c r="AA361">
        <v>43897.465775462966</v>
      </c>
      <c r="AB361">
        <f>W361*2</f>
        <v>262000</v>
      </c>
    </row>
    <row r="362">
      <c r="A362">
        <v>110242</v>
      </c>
      <c r="B362" t="str">
        <v>쏘나타</v>
      </c>
      <c r="C362" t="str">
        <v>쏘나타 스마트스트림 가솔린 2.0 Premium Millennial - AT</v>
      </c>
      <c r="D362">
        <v>43549</v>
      </c>
      <c r="E362">
        <v>29200000</v>
      </c>
      <c r="F362" t="str">
        <v>가솔린</v>
      </c>
      <c r="G362" t="str">
        <v>AT</v>
      </c>
      <c r="H362">
        <v>1999</v>
      </c>
      <c r="I362" t="str">
        <v>오픈함</v>
      </c>
      <c r="J362" t="str">
        <v>Y</v>
      </c>
      <c r="K362" t="str">
        <v>현대</v>
      </c>
      <c r="L362" t="str">
        <v>쏘나타</v>
      </c>
      <c r="M362" t="str">
        <v>Y</v>
      </c>
      <c r="N362" t="str">
        <v>E3</v>
      </c>
      <c r="O362">
        <v>60</v>
      </c>
      <c r="P362">
        <v>0</v>
      </c>
      <c r="Q362">
        <v>5</v>
      </c>
      <c r="R362" t="str">
        <v>A등급</v>
      </c>
      <c r="S362" t="str">
        <v>현대_아산</v>
      </c>
      <c r="T362" t="str">
        <v>215/55R17</v>
      </c>
      <c r="U362">
        <v>131000</v>
      </c>
      <c r="V362" t="str">
        <v>215/55R17</v>
      </c>
      <c r="W362">
        <v>131000</v>
      </c>
      <c r="X362" t="str">
        <v>inni8888_김인규</v>
      </c>
      <c r="Y362">
        <v>43549.506527777776</v>
      </c>
      <c r="Z362" t="str">
        <v>anbh_안병홍</v>
      </c>
      <c r="AA362">
        <v>43897.46587962963</v>
      </c>
      <c r="AB362">
        <f>W362*2</f>
        <v>262000</v>
      </c>
    </row>
    <row r="363">
      <c r="A363">
        <v>110235</v>
      </c>
      <c r="B363" t="str">
        <v>쏘나타</v>
      </c>
      <c r="C363" t="str">
        <v>쏘나타 스마트스트림 가솔린 2.0 Smart - AT</v>
      </c>
      <c r="D363">
        <v>43549</v>
      </c>
      <c r="E363">
        <v>22880000</v>
      </c>
      <c r="F363" t="str">
        <v>가솔린</v>
      </c>
      <c r="G363" t="str">
        <v>AT</v>
      </c>
      <c r="H363">
        <v>1999</v>
      </c>
      <c r="I363" t="str">
        <v>오픈함</v>
      </c>
      <c r="J363" t="str">
        <v>Y</v>
      </c>
      <c r="K363" t="str">
        <v>현대</v>
      </c>
      <c r="L363" t="str">
        <v>쏘나타</v>
      </c>
      <c r="M363" t="str">
        <v>Y</v>
      </c>
      <c r="N363" t="str">
        <v>E3</v>
      </c>
      <c r="O363">
        <v>60</v>
      </c>
      <c r="P363">
        <v>0</v>
      </c>
      <c r="Q363">
        <v>5</v>
      </c>
      <c r="R363" t="str">
        <v>A등급</v>
      </c>
      <c r="S363" t="str">
        <v>현대_아산</v>
      </c>
      <c r="T363" t="str">
        <v>205/65R16</v>
      </c>
      <c r="U363">
        <v>114500</v>
      </c>
      <c r="V363" t="str">
        <v>205/65R16</v>
      </c>
      <c r="W363">
        <v>114500</v>
      </c>
      <c r="X363" t="str">
        <v>inni8888_김인규</v>
      </c>
      <c r="Y363">
        <v>43549.47077546296</v>
      </c>
      <c r="Z363" t="str">
        <v>anbh_안병홍</v>
      </c>
      <c r="AA363">
        <v>43897.4640625</v>
      </c>
      <c r="AB363">
        <f>W363*2</f>
        <v>229000</v>
      </c>
    </row>
    <row r="364">
      <c r="A364">
        <v>110429</v>
      </c>
      <c r="B364" t="str">
        <v>쏘나타</v>
      </c>
      <c r="C364" t="str">
        <v>쏘나타 스마트스트림 가솔린 2.0 하이브리드 스마트 - AT</v>
      </c>
      <c r="D364">
        <v>43672</v>
      </c>
      <c r="E364">
        <v>28077030</v>
      </c>
      <c r="F364" t="str">
        <v>하이브리드(가솔린)</v>
      </c>
      <c r="G364" t="str">
        <v>AT</v>
      </c>
      <c r="H364">
        <v>1999</v>
      </c>
      <c r="I364" t="str">
        <v>오픈안함</v>
      </c>
      <c r="J364" t="str">
        <v>Y</v>
      </c>
      <c r="K364" t="str">
        <v>현대</v>
      </c>
      <c r="L364" t="str">
        <v>쏘나타</v>
      </c>
      <c r="M364" t="str">
        <v>Y</v>
      </c>
      <c r="N364" t="str">
        <v>F</v>
      </c>
      <c r="O364">
        <v>65</v>
      </c>
      <c r="Q364">
        <v>5</v>
      </c>
      <c r="R364" t="str">
        <v>S+등급</v>
      </c>
      <c r="S364" t="str">
        <v>현대_아산</v>
      </c>
      <c r="T364" t="str">
        <v>205/65R16</v>
      </c>
      <c r="U364">
        <v>114500</v>
      </c>
      <c r="V364" t="str">
        <v>205/65R16</v>
      </c>
      <c r="W364">
        <v>114500</v>
      </c>
      <c r="X364" t="str">
        <v>anbh_안병홍</v>
      </c>
      <c r="Y364">
        <v>43672.96859953704</v>
      </c>
      <c r="Z364" t="str">
        <v>anbh_안병홍</v>
      </c>
      <c r="AA364">
        <v>43897.47126157407</v>
      </c>
      <c r="AB364">
        <f>W364*2</f>
        <v>229000</v>
      </c>
    </row>
    <row r="365">
      <c r="A365">
        <v>110430</v>
      </c>
      <c r="B365" t="str">
        <v>쏘나타</v>
      </c>
      <c r="C365" t="str">
        <v>쏘나타 스마트스트림 가솔린 2.0 하이브리드 인스퍼레이션 - AT</v>
      </c>
      <c r="D365">
        <v>43672</v>
      </c>
      <c r="E365">
        <v>36487904</v>
      </c>
      <c r="F365" t="str">
        <v>하이브리드(가솔린)</v>
      </c>
      <c r="G365" t="str">
        <v>AT</v>
      </c>
      <c r="H365">
        <v>1999</v>
      </c>
      <c r="I365" t="str">
        <v>오픈안함</v>
      </c>
      <c r="J365" t="str">
        <v>Y</v>
      </c>
      <c r="K365" t="str">
        <v>현대</v>
      </c>
      <c r="L365" t="str">
        <v>쏘나타</v>
      </c>
      <c r="M365" t="str">
        <v>Y</v>
      </c>
      <c r="N365" t="str">
        <v>F</v>
      </c>
      <c r="O365">
        <v>65</v>
      </c>
      <c r="Q365">
        <v>5</v>
      </c>
      <c r="R365" t="str">
        <v>S+등급</v>
      </c>
      <c r="S365" t="str">
        <v>현대_아산</v>
      </c>
      <c r="T365" t="str">
        <v>215/55R17</v>
      </c>
      <c r="U365">
        <v>131000</v>
      </c>
      <c r="V365" t="str">
        <v>215/55R17</v>
      </c>
      <c r="W365">
        <v>131000</v>
      </c>
      <c r="X365" t="str">
        <v>anbh_안병홍</v>
      </c>
      <c r="Y365">
        <v>43672.972974537035</v>
      </c>
      <c r="Z365" t="str">
        <v>anbh_안병홍</v>
      </c>
      <c r="AA365">
        <v>43897.47210648148</v>
      </c>
      <c r="AB365">
        <f>W365*2</f>
        <v>262000</v>
      </c>
    </row>
    <row r="366">
      <c r="A366">
        <v>110428</v>
      </c>
      <c r="B366" t="str">
        <v>쏘나타</v>
      </c>
      <c r="C366" t="str">
        <v>쏘나타 스마트스트림 가솔린 2.0 하이브리드 프리미엄 - AT</v>
      </c>
      <c r="D366">
        <v>43672</v>
      </c>
      <c r="E366">
        <v>30187396</v>
      </c>
      <c r="F366" t="str">
        <v>하이브리드(가솔린)</v>
      </c>
      <c r="G366" t="str">
        <v>AT</v>
      </c>
      <c r="H366">
        <v>1999</v>
      </c>
      <c r="I366" t="str">
        <v>오픈안함</v>
      </c>
      <c r="J366" t="str">
        <v>Y</v>
      </c>
      <c r="K366" t="str">
        <v>현대</v>
      </c>
      <c r="L366" t="str">
        <v>쏘나타</v>
      </c>
      <c r="M366" t="str">
        <v>Y</v>
      </c>
      <c r="N366" t="str">
        <v>F</v>
      </c>
      <c r="O366">
        <v>65</v>
      </c>
      <c r="Q366">
        <v>5</v>
      </c>
      <c r="R366" t="str">
        <v>S+등급</v>
      </c>
      <c r="S366" t="str">
        <v>현대_아산</v>
      </c>
      <c r="T366" t="str">
        <v>205/65R16</v>
      </c>
      <c r="U366">
        <v>114500</v>
      </c>
      <c r="V366" t="str">
        <v>205/65R16</v>
      </c>
      <c r="W366">
        <v>114500</v>
      </c>
      <c r="X366" t="str">
        <v>anbh_안병홍</v>
      </c>
      <c r="Y366">
        <v>43672.95408564815</v>
      </c>
      <c r="Z366" t="str">
        <v>anbh_안병홍</v>
      </c>
      <c r="AA366">
        <v>43897.47149305556</v>
      </c>
      <c r="AB366">
        <f>W366*2</f>
        <v>229000</v>
      </c>
    </row>
    <row r="367">
      <c r="A367">
        <v>110378</v>
      </c>
      <c r="B367" t="str">
        <v>쏘나타</v>
      </c>
      <c r="C367" t="str">
        <v>쏘나타 스마트스트림 가솔린 2.0 하이브리드 프리미엄 밀레니얼 - AT</v>
      </c>
      <c r="D367">
        <v>43668</v>
      </c>
      <c r="E367">
        <v>33867792</v>
      </c>
      <c r="F367" t="str">
        <v>하이브리드(가솔린)</v>
      </c>
      <c r="G367" t="str">
        <v>AT</v>
      </c>
      <c r="H367">
        <v>1999</v>
      </c>
      <c r="I367" t="str">
        <v>오픈안함</v>
      </c>
      <c r="J367" t="str">
        <v>Y</v>
      </c>
      <c r="K367" t="str">
        <v>현대</v>
      </c>
      <c r="L367" t="str">
        <v>쏘나타</v>
      </c>
      <c r="M367" t="str">
        <v>Y</v>
      </c>
      <c r="N367" t="str">
        <v>F</v>
      </c>
      <c r="O367">
        <v>65</v>
      </c>
      <c r="Q367">
        <v>5</v>
      </c>
      <c r="R367" t="str">
        <v>S+등급</v>
      </c>
      <c r="S367" t="str">
        <v>현대_아산</v>
      </c>
      <c r="T367" t="str">
        <v>215/55R17</v>
      </c>
      <c r="U367">
        <v>131000</v>
      </c>
      <c r="V367" t="str">
        <v>215/55R17</v>
      </c>
      <c r="W367">
        <v>131000</v>
      </c>
      <c r="X367" t="str">
        <v>gwlee_이국원</v>
      </c>
      <c r="Y367">
        <v>43668.465266203704</v>
      </c>
      <c r="Z367" t="str">
        <v>anbh_안병홍</v>
      </c>
      <c r="AA367">
        <v>43897.47189814815</v>
      </c>
      <c r="AB367">
        <f>W367*2</f>
        <v>262000</v>
      </c>
    </row>
    <row r="368">
      <c r="A368">
        <v>110427</v>
      </c>
      <c r="B368" t="str">
        <v>쏘나타</v>
      </c>
      <c r="C368" t="str">
        <v>쏘나타 스마트스트림 가솔린 2.0 하이브리드 프리미엄 패밀리 - AT</v>
      </c>
      <c r="D368">
        <v>43672</v>
      </c>
      <c r="E368">
        <v>31910348</v>
      </c>
      <c r="F368" t="str">
        <v>하이브리드(가솔린)</v>
      </c>
      <c r="G368" t="str">
        <v>AT</v>
      </c>
      <c r="H368">
        <v>1999</v>
      </c>
      <c r="I368" t="str">
        <v>오픈안함</v>
      </c>
      <c r="J368" t="str">
        <v>Y</v>
      </c>
      <c r="K368" t="str">
        <v>현대</v>
      </c>
      <c r="L368" t="str">
        <v>쏘나타</v>
      </c>
      <c r="M368" t="str">
        <v>Y</v>
      </c>
      <c r="N368" t="str">
        <v>F</v>
      </c>
      <c r="O368">
        <v>65</v>
      </c>
      <c r="Q368">
        <v>5</v>
      </c>
      <c r="R368" t="str">
        <v>S+등급</v>
      </c>
      <c r="S368" t="str">
        <v>현대_아산</v>
      </c>
      <c r="T368" t="str">
        <v>215/55R17</v>
      </c>
      <c r="U368">
        <v>131000</v>
      </c>
      <c r="V368" t="str">
        <v>215/55R17</v>
      </c>
      <c r="W368">
        <v>131000</v>
      </c>
      <c r="X368" t="str">
        <v>anbh_안병홍</v>
      </c>
      <c r="Y368">
        <v>43672.94042824074</v>
      </c>
      <c r="Z368" t="str">
        <v>anbh_안병홍</v>
      </c>
      <c r="AA368">
        <v>43897.47170138889</v>
      </c>
      <c r="AB368">
        <f>W368*2</f>
        <v>262000</v>
      </c>
    </row>
    <row r="369">
      <c r="A369">
        <v>111104</v>
      </c>
      <c r="B369" t="str">
        <v>쏘렌토</v>
      </c>
      <c r="C369" t="str">
        <v>2020 쏘렌토 스마트스트림 D2.2 노블레스 2WD 5인승 - AT</v>
      </c>
      <c r="D369">
        <v>43907</v>
      </c>
      <c r="E369">
        <v>35270000</v>
      </c>
      <c r="F369" t="str">
        <v>경유</v>
      </c>
      <c r="G369" t="str">
        <v>AT</v>
      </c>
      <c r="H369">
        <v>2151</v>
      </c>
      <c r="I369" t="str">
        <v>오픈함</v>
      </c>
      <c r="J369" t="str">
        <v>Y</v>
      </c>
      <c r="K369" t="str">
        <v>기아</v>
      </c>
      <c r="L369" t="str">
        <v>2020 쏘렌토</v>
      </c>
      <c r="M369" t="str">
        <v>Y</v>
      </c>
      <c r="N369" t="str">
        <v>H2</v>
      </c>
      <c r="O369">
        <v>71</v>
      </c>
      <c r="Q369">
        <v>5</v>
      </c>
      <c r="R369" t="str">
        <v>S+등급</v>
      </c>
      <c r="S369" t="str">
        <v>기아_화성</v>
      </c>
      <c r="T369" t="str">
        <v>235/60R18</v>
      </c>
      <c r="U369">
        <v>176200</v>
      </c>
      <c r="V369" t="str">
        <v>235/60R18</v>
      </c>
      <c r="W369">
        <v>176200</v>
      </c>
      <c r="X369" t="str">
        <v>anbh_안병홍</v>
      </c>
      <c r="Y369">
        <v>43914.059270833335</v>
      </c>
      <c r="Z369" t="str">
        <v>anbh_안병홍</v>
      </c>
      <c r="AA369">
        <v>43914.059270833335</v>
      </c>
      <c r="AB369">
        <f>W369*2</f>
        <v>352400</v>
      </c>
    </row>
    <row r="370">
      <c r="A370">
        <v>111106</v>
      </c>
      <c r="B370" t="str">
        <v>쏘렌토</v>
      </c>
      <c r="C370" t="str">
        <v>2020 쏘렌토 스마트스트림 D2.2 노블레스 2WD 6인승 - AT</v>
      </c>
      <c r="D370">
        <v>43907</v>
      </c>
      <c r="E370">
        <v>36470000</v>
      </c>
      <c r="F370" t="str">
        <v>경유</v>
      </c>
      <c r="G370" t="str">
        <v>AT</v>
      </c>
      <c r="H370">
        <v>2151</v>
      </c>
      <c r="I370" t="str">
        <v>오픈함</v>
      </c>
      <c r="J370" t="str">
        <v>Y</v>
      </c>
      <c r="K370" t="str">
        <v>기아</v>
      </c>
      <c r="L370" t="str">
        <v>2020 쏘렌토</v>
      </c>
      <c r="M370" t="str">
        <v>Y</v>
      </c>
      <c r="N370" t="str">
        <v>H2</v>
      </c>
      <c r="O370">
        <v>71</v>
      </c>
      <c r="Q370">
        <v>6</v>
      </c>
      <c r="R370" t="str">
        <v>S+등급</v>
      </c>
      <c r="S370" t="str">
        <v>기아_화성</v>
      </c>
      <c r="T370" t="str">
        <v>235/60R18</v>
      </c>
      <c r="U370">
        <v>176200</v>
      </c>
      <c r="V370" t="str">
        <v>235/60R18</v>
      </c>
      <c r="W370">
        <v>176200</v>
      </c>
      <c r="X370" t="str">
        <v>anbh_안병홍</v>
      </c>
      <c r="Y370">
        <v>43914.06443287037</v>
      </c>
      <c r="Z370" t="str">
        <v>anbh_안병홍</v>
      </c>
      <c r="AA370">
        <v>43914.081041666665</v>
      </c>
      <c r="AB370">
        <f>W370*2</f>
        <v>352400</v>
      </c>
    </row>
    <row r="371">
      <c r="A371">
        <v>111105</v>
      </c>
      <c r="B371" t="str">
        <v>쏘렌토</v>
      </c>
      <c r="C371" t="str">
        <v>2020 쏘렌토 스마트스트림 D2.2 노블레스 2WD 7인승 - AT</v>
      </c>
      <c r="D371">
        <v>43907</v>
      </c>
      <c r="E371">
        <v>35970000</v>
      </c>
      <c r="F371" t="str">
        <v>경유</v>
      </c>
      <c r="G371" t="str">
        <v>AT</v>
      </c>
      <c r="H371">
        <v>2151</v>
      </c>
      <c r="I371" t="str">
        <v>오픈함</v>
      </c>
      <c r="J371" t="str">
        <v>Y</v>
      </c>
      <c r="K371" t="str">
        <v>기아</v>
      </c>
      <c r="L371" t="str">
        <v>2020 쏘렌토</v>
      </c>
      <c r="M371" t="str">
        <v>Y</v>
      </c>
      <c r="N371" t="str">
        <v>H2</v>
      </c>
      <c r="O371">
        <v>71</v>
      </c>
      <c r="Q371">
        <v>7</v>
      </c>
      <c r="R371" t="str">
        <v>S+등급</v>
      </c>
      <c r="S371" t="str">
        <v>기아_화성</v>
      </c>
      <c r="T371" t="str">
        <v>235/60R18</v>
      </c>
      <c r="U371">
        <v>176200</v>
      </c>
      <c r="V371" t="str">
        <v>235/60R18</v>
      </c>
      <c r="W371">
        <v>176200</v>
      </c>
      <c r="X371" t="str">
        <v>anbh_안병홍</v>
      </c>
      <c r="Y371">
        <v>43914.0640162037</v>
      </c>
      <c r="Z371" t="str">
        <v>anbh_안병홍</v>
      </c>
      <c r="AA371">
        <v>43914.06443287037</v>
      </c>
      <c r="AB371">
        <f>W371*2</f>
        <v>352400</v>
      </c>
    </row>
    <row r="372">
      <c r="A372">
        <v>111107</v>
      </c>
      <c r="B372" t="str">
        <v>쏘렌토</v>
      </c>
      <c r="C372" t="str">
        <v>2020 쏘렌토 스마트스트림 D2.2 노블레스 4WD 5인승 - AT</v>
      </c>
      <c r="D372">
        <v>43907</v>
      </c>
      <c r="E372">
        <v>37570000</v>
      </c>
      <c r="F372" t="str">
        <v>경유</v>
      </c>
      <c r="G372" t="str">
        <v>AT</v>
      </c>
      <c r="H372">
        <v>2151</v>
      </c>
      <c r="I372" t="str">
        <v>오픈함</v>
      </c>
      <c r="J372" t="str">
        <v>Y</v>
      </c>
      <c r="K372" t="str">
        <v>기아</v>
      </c>
      <c r="L372" t="str">
        <v>2020 쏘렌토</v>
      </c>
      <c r="M372" t="str">
        <v>Y</v>
      </c>
      <c r="N372" t="str">
        <v>H2</v>
      </c>
      <c r="O372">
        <v>71</v>
      </c>
      <c r="Q372">
        <v>5</v>
      </c>
      <c r="R372" t="str">
        <v>S+등급</v>
      </c>
      <c r="S372" t="str">
        <v>기아_화성</v>
      </c>
      <c r="T372" t="str">
        <v>235/60R18</v>
      </c>
      <c r="U372">
        <v>176200</v>
      </c>
      <c r="V372" t="str">
        <v>235/60R18</v>
      </c>
      <c r="W372">
        <v>176200</v>
      </c>
      <c r="X372" t="str">
        <v>anbh_안병홍</v>
      </c>
      <c r="Y372">
        <v>43914.064884259256</v>
      </c>
      <c r="Z372" t="str">
        <v>anbh_안병홍</v>
      </c>
      <c r="AA372">
        <v>43914.065347222226</v>
      </c>
      <c r="AB372">
        <f>W372*2</f>
        <v>352400</v>
      </c>
    </row>
    <row r="373">
      <c r="A373">
        <v>111109</v>
      </c>
      <c r="B373" t="str">
        <v>쏘렌토</v>
      </c>
      <c r="C373" t="str">
        <v>2020 쏘렌토 스마트스트림 D2.2 노블레스 4WD 6인승 - AT</v>
      </c>
      <c r="D373">
        <v>43907</v>
      </c>
      <c r="E373">
        <v>38770000</v>
      </c>
      <c r="F373" t="str">
        <v>경유</v>
      </c>
      <c r="G373" t="str">
        <v>AT</v>
      </c>
      <c r="H373">
        <v>2151</v>
      </c>
      <c r="I373" t="str">
        <v>오픈함</v>
      </c>
      <c r="J373" t="str">
        <v>Y</v>
      </c>
      <c r="K373" t="str">
        <v>기아</v>
      </c>
      <c r="L373" t="str">
        <v>2020 쏘렌토</v>
      </c>
      <c r="M373" t="str">
        <v>Y</v>
      </c>
      <c r="N373" t="str">
        <v>H2</v>
      </c>
      <c r="O373">
        <v>71</v>
      </c>
      <c r="Q373">
        <v>6</v>
      </c>
      <c r="R373" t="str">
        <v>S+등급</v>
      </c>
      <c r="S373" t="str">
        <v>기아_화성</v>
      </c>
      <c r="T373" t="str">
        <v>235/60R18</v>
      </c>
      <c r="U373">
        <v>176200</v>
      </c>
      <c r="V373" t="str">
        <v>235/60R18</v>
      </c>
      <c r="W373">
        <v>176200</v>
      </c>
      <c r="X373" t="str">
        <v>anbh_안병홍</v>
      </c>
      <c r="Y373">
        <v>43914.06581018519</v>
      </c>
      <c r="Z373" t="str">
        <v>anbh_안병홍</v>
      </c>
      <c r="AA373">
        <v>43914.081354166665</v>
      </c>
      <c r="AB373">
        <f>W373*2</f>
        <v>352400</v>
      </c>
    </row>
    <row r="374">
      <c r="A374">
        <v>111108</v>
      </c>
      <c r="B374" t="str">
        <v>쏘렌토</v>
      </c>
      <c r="C374" t="str">
        <v>2020 쏘렌토 스마트스트림 D2.2 노블레스 4WD 7인승 - AT</v>
      </c>
      <c r="D374">
        <v>43907</v>
      </c>
      <c r="E374">
        <v>38270000</v>
      </c>
      <c r="F374" t="str">
        <v>경유</v>
      </c>
      <c r="G374" t="str">
        <v>AT</v>
      </c>
      <c r="H374">
        <v>2151</v>
      </c>
      <c r="I374" t="str">
        <v>오픈함</v>
      </c>
      <c r="J374" t="str">
        <v>Y</v>
      </c>
      <c r="K374" t="str">
        <v>기아</v>
      </c>
      <c r="L374" t="str">
        <v>2020 쏘렌토</v>
      </c>
      <c r="M374" t="str">
        <v>Y</v>
      </c>
      <c r="N374" t="str">
        <v>H2</v>
      </c>
      <c r="O374">
        <v>71</v>
      </c>
      <c r="Q374">
        <v>7</v>
      </c>
      <c r="R374" t="str">
        <v>S+등급</v>
      </c>
      <c r="S374" t="str">
        <v>기아_화성</v>
      </c>
      <c r="T374" t="str">
        <v>235/60R18</v>
      </c>
      <c r="U374">
        <v>176200</v>
      </c>
      <c r="V374" t="str">
        <v>235/60R18</v>
      </c>
      <c r="W374">
        <v>176200</v>
      </c>
      <c r="X374" t="str">
        <v>anbh_안병홍</v>
      </c>
      <c r="Y374">
        <v>43914.065347222226</v>
      </c>
      <c r="Z374" t="str">
        <v>anbh_안병홍</v>
      </c>
      <c r="AA374">
        <v>43914.06581018519</v>
      </c>
      <c r="AB374">
        <f>W374*2</f>
        <v>352400</v>
      </c>
    </row>
    <row r="375">
      <c r="A375">
        <v>111110</v>
      </c>
      <c r="B375" t="str">
        <v>쏘렌토</v>
      </c>
      <c r="C375" t="str">
        <v>2020 쏘렌토 스마트스트림 D2.2 시그니처 2WD 5인승 - AT</v>
      </c>
      <c r="D375">
        <v>43907</v>
      </c>
      <c r="E375">
        <v>38170000</v>
      </c>
      <c r="F375" t="str">
        <v>경유</v>
      </c>
      <c r="G375" t="str">
        <v>AT</v>
      </c>
      <c r="H375">
        <v>2151</v>
      </c>
      <c r="I375" t="str">
        <v>오픈함</v>
      </c>
      <c r="J375" t="str">
        <v>Y</v>
      </c>
      <c r="K375" t="str">
        <v>기아</v>
      </c>
      <c r="L375" t="str">
        <v>2020 쏘렌토</v>
      </c>
      <c r="M375" t="str">
        <v>Y</v>
      </c>
      <c r="N375" t="str">
        <v>H2</v>
      </c>
      <c r="O375">
        <v>71</v>
      </c>
      <c r="Q375">
        <v>5</v>
      </c>
      <c r="R375" t="str">
        <v>S+등급</v>
      </c>
      <c r="S375" t="str">
        <v>기아_화성</v>
      </c>
      <c r="T375" t="str">
        <v>235/60R18</v>
      </c>
      <c r="U375">
        <v>176200</v>
      </c>
      <c r="V375" t="str">
        <v>235/60R18</v>
      </c>
      <c r="W375">
        <v>176200</v>
      </c>
      <c r="X375" t="str">
        <v>anbh_안병홍</v>
      </c>
      <c r="Y375">
        <v>43914.07372685185</v>
      </c>
      <c r="Z375" t="str">
        <v>anbh_안병홍</v>
      </c>
      <c r="AA375">
        <v>43914.07739583333</v>
      </c>
      <c r="AB375">
        <f>W375*2</f>
        <v>352400</v>
      </c>
    </row>
    <row r="376">
      <c r="A376">
        <v>111112</v>
      </c>
      <c r="B376" t="str">
        <v>쏘렌토</v>
      </c>
      <c r="C376" t="str">
        <v>2020 쏘렌토 스마트스트림 D2.2 시그니처 2WD 6인승 - AT</v>
      </c>
      <c r="D376">
        <v>43907</v>
      </c>
      <c r="E376">
        <v>38970000</v>
      </c>
      <c r="F376" t="str">
        <v>경유</v>
      </c>
      <c r="G376" t="str">
        <v>AT</v>
      </c>
      <c r="H376">
        <v>2151</v>
      </c>
      <c r="I376" t="str">
        <v>오픈함</v>
      </c>
      <c r="J376" t="str">
        <v>Y</v>
      </c>
      <c r="K376" t="str">
        <v>기아</v>
      </c>
      <c r="L376" t="str">
        <v>2020 쏘렌토</v>
      </c>
      <c r="M376" t="str">
        <v>Y</v>
      </c>
      <c r="N376" t="str">
        <v>H2</v>
      </c>
      <c r="O376">
        <v>71</v>
      </c>
      <c r="Q376">
        <v>6</v>
      </c>
      <c r="R376" t="str">
        <v>S+등급</v>
      </c>
      <c r="S376" t="str">
        <v>기아_화성</v>
      </c>
      <c r="T376" t="str">
        <v>235/60R18</v>
      </c>
      <c r="U376">
        <v>176200</v>
      </c>
      <c r="V376" t="str">
        <v>235/60R18</v>
      </c>
      <c r="W376">
        <v>176200</v>
      </c>
      <c r="X376" t="str">
        <v>anbh_안병홍</v>
      </c>
      <c r="Y376">
        <v>43914.07806712963</v>
      </c>
      <c r="Z376" t="str">
        <v>anbh_안병홍</v>
      </c>
      <c r="AA376">
        <v>43914.07871527778</v>
      </c>
      <c r="AB376">
        <f>W376*2</f>
        <v>352400</v>
      </c>
    </row>
    <row r="377">
      <c r="A377">
        <v>111111</v>
      </c>
      <c r="B377" t="str">
        <v>쏘렌토</v>
      </c>
      <c r="C377" t="str">
        <v>2020 쏘렌토 스마트스트림 D2.2 시그니처 2WD 7인승 - AT</v>
      </c>
      <c r="D377">
        <v>43907</v>
      </c>
      <c r="E377">
        <v>38870000</v>
      </c>
      <c r="F377" t="str">
        <v>경유</v>
      </c>
      <c r="G377" t="str">
        <v>AT</v>
      </c>
      <c r="H377">
        <v>2151</v>
      </c>
      <c r="I377" t="str">
        <v>오픈함</v>
      </c>
      <c r="J377" t="str">
        <v>Y</v>
      </c>
      <c r="K377" t="str">
        <v>기아</v>
      </c>
      <c r="L377" t="str">
        <v>2020 쏘렌토</v>
      </c>
      <c r="M377" t="str">
        <v>Y</v>
      </c>
      <c r="N377" t="str">
        <v>H2</v>
      </c>
      <c r="O377">
        <v>71</v>
      </c>
      <c r="Q377">
        <v>7</v>
      </c>
      <c r="R377" t="str">
        <v>S+등급</v>
      </c>
      <c r="S377" t="str">
        <v>기아_화성</v>
      </c>
      <c r="T377" t="str">
        <v>235/60R18</v>
      </c>
      <c r="U377">
        <v>176200</v>
      </c>
      <c r="V377" t="str">
        <v>235/60R18</v>
      </c>
      <c r="W377">
        <v>176200</v>
      </c>
      <c r="X377" t="str">
        <v>anbh_안병홍</v>
      </c>
      <c r="Y377">
        <v>43914.07739583333</v>
      </c>
      <c r="Z377" t="str">
        <v>anbh_안병홍</v>
      </c>
      <c r="AA377">
        <v>43914.07806712963</v>
      </c>
      <c r="AB377">
        <f>W377*2</f>
        <v>352400</v>
      </c>
    </row>
    <row r="378">
      <c r="A378">
        <v>111113</v>
      </c>
      <c r="B378" t="str">
        <v>쏘렌토</v>
      </c>
      <c r="C378" t="str">
        <v>2020 쏘렌토 스마트스트림 D2.2 시그니처 4WD 5인승 - AT</v>
      </c>
      <c r="D378">
        <v>43907</v>
      </c>
      <c r="E378">
        <v>40470000</v>
      </c>
      <c r="F378" t="str">
        <v>경유</v>
      </c>
      <c r="G378" t="str">
        <v>AT</v>
      </c>
      <c r="H378">
        <v>2151</v>
      </c>
      <c r="I378" t="str">
        <v>오픈함</v>
      </c>
      <c r="J378" t="str">
        <v>Y</v>
      </c>
      <c r="K378" t="str">
        <v>기아</v>
      </c>
      <c r="L378" t="str">
        <v>2020 쏘렌토</v>
      </c>
      <c r="M378" t="str">
        <v>Y</v>
      </c>
      <c r="N378" t="str">
        <v>H2</v>
      </c>
      <c r="O378">
        <v>71</v>
      </c>
      <c r="Q378">
        <v>5</v>
      </c>
      <c r="R378" t="str">
        <v>S+등급</v>
      </c>
      <c r="S378" t="str">
        <v>기아_화성</v>
      </c>
      <c r="T378" t="str">
        <v>235/60R18</v>
      </c>
      <c r="U378">
        <v>176200</v>
      </c>
      <c r="V378" t="str">
        <v>235/60R18</v>
      </c>
      <c r="W378">
        <v>176200</v>
      </c>
      <c r="X378" t="str">
        <v>anbh_안병홍</v>
      </c>
      <c r="Y378">
        <v>43914.07871527778</v>
      </c>
      <c r="Z378" t="str">
        <v>anbh_안병홍</v>
      </c>
      <c r="AA378">
        <v>43914.0793287037</v>
      </c>
      <c r="AB378">
        <f>W378*2</f>
        <v>352400</v>
      </c>
    </row>
    <row r="379">
      <c r="A379">
        <v>111115</v>
      </c>
      <c r="B379" t="str">
        <v>쏘렌토</v>
      </c>
      <c r="C379" t="str">
        <v>2020 쏘렌토 스마트스트림 D2.2 시그니처 4WD 6인승 - AT</v>
      </c>
      <c r="D379">
        <v>43907</v>
      </c>
      <c r="E379">
        <v>41270000</v>
      </c>
      <c r="F379" t="str">
        <v>경유</v>
      </c>
      <c r="G379" t="str">
        <v>AT</v>
      </c>
      <c r="H379">
        <v>2151</v>
      </c>
      <c r="I379" t="str">
        <v>오픈함</v>
      </c>
      <c r="J379" t="str">
        <v>Y</v>
      </c>
      <c r="K379" t="str">
        <v>기아</v>
      </c>
      <c r="L379" t="str">
        <v>2020 쏘렌토</v>
      </c>
      <c r="M379" t="str">
        <v>Y</v>
      </c>
      <c r="N379" t="str">
        <v>H2</v>
      </c>
      <c r="O379">
        <v>71</v>
      </c>
      <c r="Q379">
        <v>6</v>
      </c>
      <c r="R379" t="str">
        <v>S+등급</v>
      </c>
      <c r="S379" t="str">
        <v>기아_화성</v>
      </c>
      <c r="T379" t="str">
        <v>235/60R18</v>
      </c>
      <c r="U379">
        <v>176200</v>
      </c>
      <c r="V379" t="str">
        <v>235/60R18</v>
      </c>
      <c r="W379">
        <v>176200</v>
      </c>
      <c r="X379" t="str">
        <v>anbh_안병홍</v>
      </c>
      <c r="Y379">
        <v>43914.07976851852</v>
      </c>
      <c r="Z379" t="str">
        <v>anbh_안병홍</v>
      </c>
      <c r="AA379">
        <v>43914.07976851852</v>
      </c>
      <c r="AB379">
        <f>W379*2</f>
        <v>352400</v>
      </c>
    </row>
    <row r="380">
      <c r="A380">
        <v>111114</v>
      </c>
      <c r="B380" t="str">
        <v>쏘렌토</v>
      </c>
      <c r="C380" t="str">
        <v>2020 쏘렌토 스마트스트림 D2.2 시그니처 4WD 7인승 - AT</v>
      </c>
      <c r="D380">
        <v>43907</v>
      </c>
      <c r="E380">
        <v>41170000</v>
      </c>
      <c r="F380" t="str">
        <v>경유</v>
      </c>
      <c r="G380" t="str">
        <v>AT</v>
      </c>
      <c r="H380">
        <v>2151</v>
      </c>
      <c r="I380" t="str">
        <v>오픈함</v>
      </c>
      <c r="J380" t="str">
        <v>Y</v>
      </c>
      <c r="K380" t="str">
        <v>기아</v>
      </c>
      <c r="L380" t="str">
        <v>2020 쏘렌토</v>
      </c>
      <c r="M380" t="str">
        <v>Y</v>
      </c>
      <c r="N380" t="str">
        <v>H2</v>
      </c>
      <c r="O380">
        <v>71</v>
      </c>
      <c r="Q380">
        <v>7</v>
      </c>
      <c r="R380" t="str">
        <v>S+등급</v>
      </c>
      <c r="S380" t="str">
        <v>기아_화성</v>
      </c>
      <c r="T380" t="str">
        <v>235/60R18</v>
      </c>
      <c r="U380">
        <v>176200</v>
      </c>
      <c r="V380" t="str">
        <v>235/60R18</v>
      </c>
      <c r="W380">
        <v>176200</v>
      </c>
      <c r="X380" t="str">
        <v>anbh_안병홍</v>
      </c>
      <c r="Y380">
        <v>43914.0793287037</v>
      </c>
      <c r="Z380" t="str">
        <v>anbh_안병홍</v>
      </c>
      <c r="AA380">
        <v>43914.07976851852</v>
      </c>
      <c r="AB380">
        <f>W380*2</f>
        <v>352400</v>
      </c>
    </row>
    <row r="381">
      <c r="A381">
        <v>111098</v>
      </c>
      <c r="B381" t="str">
        <v>쏘렌토</v>
      </c>
      <c r="C381" t="str">
        <v>2020 쏘렌토 스마트스트림 D2.2 트렌디 2WD 5인승 - AT</v>
      </c>
      <c r="D381">
        <v>43907</v>
      </c>
      <c r="E381">
        <v>29480000</v>
      </c>
      <c r="F381" t="str">
        <v>경유</v>
      </c>
      <c r="G381" t="str">
        <v>AT</v>
      </c>
      <c r="H381">
        <v>2151</v>
      </c>
      <c r="I381" t="str">
        <v>오픈함</v>
      </c>
      <c r="J381" t="str">
        <v>Y</v>
      </c>
      <c r="K381" t="str">
        <v>기아</v>
      </c>
      <c r="L381" t="str">
        <v>2020 쏘렌토</v>
      </c>
      <c r="M381" t="str">
        <v>Y</v>
      </c>
      <c r="N381" t="str">
        <v>H2</v>
      </c>
      <c r="O381">
        <v>71</v>
      </c>
      <c r="Q381">
        <v>5</v>
      </c>
      <c r="R381" t="str">
        <v>S+등급</v>
      </c>
      <c r="S381" t="str">
        <v>기아_화성</v>
      </c>
      <c r="T381" t="str">
        <v>235/60R18</v>
      </c>
      <c r="U381">
        <v>176200</v>
      </c>
      <c r="V381" t="str">
        <v>235/60R18</v>
      </c>
      <c r="W381">
        <v>176200</v>
      </c>
      <c r="X381" t="str">
        <v>anbh_안병홍</v>
      </c>
      <c r="Y381">
        <v>43914.00950231482</v>
      </c>
      <c r="Z381" t="str">
        <v>anbh_안병홍</v>
      </c>
      <c r="AA381">
        <v>43914.045798611114</v>
      </c>
      <c r="AB381">
        <f>W381*2</f>
        <v>352400</v>
      </c>
    </row>
    <row r="382">
      <c r="A382">
        <v>111100</v>
      </c>
      <c r="B382" t="str">
        <v>쏘렌토</v>
      </c>
      <c r="C382" t="str">
        <v>2020 쏘렌토 스마트스트림 D2.2 트렌디 2WD 6인승 - AT</v>
      </c>
      <c r="D382">
        <v>43907</v>
      </c>
      <c r="E382">
        <v>30280000</v>
      </c>
      <c r="F382" t="str">
        <v>경유</v>
      </c>
      <c r="G382" t="str">
        <v>AT</v>
      </c>
      <c r="H382">
        <v>2151</v>
      </c>
      <c r="I382" t="str">
        <v>오픈함</v>
      </c>
      <c r="J382" t="str">
        <v>Y</v>
      </c>
      <c r="K382" t="str">
        <v>기아</v>
      </c>
      <c r="L382" t="str">
        <v>2020 쏘렌토</v>
      </c>
      <c r="M382" t="str">
        <v>Y</v>
      </c>
      <c r="N382" t="str">
        <v>H2</v>
      </c>
      <c r="O382">
        <v>71</v>
      </c>
      <c r="Q382">
        <v>6</v>
      </c>
      <c r="R382" t="str">
        <v>S+등급</v>
      </c>
      <c r="S382" t="str">
        <v>기아_화성</v>
      </c>
      <c r="T382" t="str">
        <v>235/60R18</v>
      </c>
      <c r="U382">
        <v>176200</v>
      </c>
      <c r="V382" t="str">
        <v>235/60R18</v>
      </c>
      <c r="W382">
        <v>176200</v>
      </c>
      <c r="X382" t="str">
        <v>anbh_안병홍</v>
      </c>
      <c r="Y382">
        <v>43914.049791666665</v>
      </c>
      <c r="Z382" t="str">
        <v>anbh_안병홍</v>
      </c>
      <c r="AA382">
        <v>43914.049791666665</v>
      </c>
      <c r="AB382">
        <f>W382*2</f>
        <v>352400</v>
      </c>
    </row>
    <row r="383">
      <c r="A383">
        <v>111099</v>
      </c>
      <c r="B383" t="str">
        <v>쏘렌토</v>
      </c>
      <c r="C383" t="str">
        <v>2020 쏘렌토 스마트스트림 D2.2 트렌디 2WD 7인승 - AT</v>
      </c>
      <c r="D383">
        <v>43907</v>
      </c>
      <c r="E383">
        <v>30180000</v>
      </c>
      <c r="F383" t="str">
        <v>경유</v>
      </c>
      <c r="G383" t="str">
        <v>AT</v>
      </c>
      <c r="H383">
        <v>2151</v>
      </c>
      <c r="I383" t="str">
        <v>오픈함</v>
      </c>
      <c r="J383" t="str">
        <v>Y</v>
      </c>
      <c r="K383" t="str">
        <v>기아</v>
      </c>
      <c r="L383" t="str">
        <v>2020 쏘렌토</v>
      </c>
      <c r="M383" t="str">
        <v>Y</v>
      </c>
      <c r="N383" t="str">
        <v>H2</v>
      </c>
      <c r="O383">
        <v>71</v>
      </c>
      <c r="Q383">
        <v>7</v>
      </c>
      <c r="R383" t="str">
        <v>S+등급</v>
      </c>
      <c r="S383" t="str">
        <v>기아_화성</v>
      </c>
      <c r="T383" t="str">
        <v>235/60R18</v>
      </c>
      <c r="U383">
        <v>176200</v>
      </c>
      <c r="V383" t="str">
        <v>235/60R18</v>
      </c>
      <c r="W383">
        <v>176200</v>
      </c>
      <c r="X383" t="str">
        <v>anbh_안병홍</v>
      </c>
      <c r="Y383">
        <v>43914.04494212963</v>
      </c>
      <c r="Z383" t="str">
        <v>anbh_안병홍</v>
      </c>
      <c r="AA383">
        <v>43914.047581018516</v>
      </c>
      <c r="AB383">
        <f>W383*2</f>
        <v>352400</v>
      </c>
    </row>
    <row r="384">
      <c r="A384">
        <v>111101</v>
      </c>
      <c r="B384" t="str">
        <v>쏘렌토</v>
      </c>
      <c r="C384" t="str">
        <v>2020 쏘렌토 스마트스트림 D2.2 트렌디 4WD 5인승 - AT</v>
      </c>
      <c r="D384">
        <v>43907</v>
      </c>
      <c r="E384">
        <v>31780000</v>
      </c>
      <c r="F384" t="str">
        <v>경유</v>
      </c>
      <c r="G384" t="str">
        <v>AT</v>
      </c>
      <c r="H384">
        <v>2151</v>
      </c>
      <c r="I384" t="str">
        <v>오픈함</v>
      </c>
      <c r="J384" t="str">
        <v>Y</v>
      </c>
      <c r="K384" t="str">
        <v>기아</v>
      </c>
      <c r="L384" t="str">
        <v>2020 쏘렌토</v>
      </c>
      <c r="M384" t="str">
        <v>Y</v>
      </c>
      <c r="N384" t="str">
        <v>H2</v>
      </c>
      <c r="O384">
        <v>71</v>
      </c>
      <c r="Q384">
        <v>5</v>
      </c>
      <c r="R384" t="str">
        <v>S+등급</v>
      </c>
      <c r="S384" t="str">
        <v>기아_화성</v>
      </c>
      <c r="T384" t="str">
        <v>235/60R18</v>
      </c>
      <c r="U384">
        <v>176200</v>
      </c>
      <c r="V384" t="str">
        <v>235/60R18</v>
      </c>
      <c r="W384">
        <v>176200</v>
      </c>
      <c r="X384" t="str">
        <v>anbh_안병홍</v>
      </c>
      <c r="Y384">
        <v>43914.05579861111</v>
      </c>
      <c r="Z384" t="str">
        <v>anbh_안병홍</v>
      </c>
      <c r="AA384">
        <v>43914.05641203704</v>
      </c>
      <c r="AB384">
        <f>W384*2</f>
        <v>352400</v>
      </c>
    </row>
    <row r="385">
      <c r="A385">
        <v>111103</v>
      </c>
      <c r="B385" t="str">
        <v>쏘렌토</v>
      </c>
      <c r="C385" t="str">
        <v>2020 쏘렌토 스마트스트림 D2.2 트렌디 4WD 6인승 - AT</v>
      </c>
      <c r="D385">
        <v>43907</v>
      </c>
      <c r="E385">
        <v>32580000</v>
      </c>
      <c r="F385" t="str">
        <v>경유</v>
      </c>
      <c r="G385" t="str">
        <v>AT</v>
      </c>
      <c r="H385">
        <v>2151</v>
      </c>
      <c r="I385" t="str">
        <v>오픈함</v>
      </c>
      <c r="J385" t="str">
        <v>Y</v>
      </c>
      <c r="K385" t="str">
        <v>기아</v>
      </c>
      <c r="L385" t="str">
        <v>2020 쏘렌토</v>
      </c>
      <c r="M385" t="str">
        <v>Y</v>
      </c>
      <c r="N385" t="str">
        <v>H2</v>
      </c>
      <c r="O385">
        <v>71</v>
      </c>
      <c r="Q385">
        <v>6</v>
      </c>
      <c r="R385" t="str">
        <v>S+등급</v>
      </c>
      <c r="S385" t="str">
        <v>기아_화성</v>
      </c>
      <c r="T385" t="str">
        <v>235/60R18</v>
      </c>
      <c r="U385">
        <v>176200</v>
      </c>
      <c r="V385" t="str">
        <v>235/60R18</v>
      </c>
      <c r="W385">
        <v>176200</v>
      </c>
      <c r="X385" t="str">
        <v>anbh_안병홍</v>
      </c>
      <c r="Y385">
        <v>43914.05693287037</v>
      </c>
      <c r="Z385" t="str">
        <v>anbh_안병홍</v>
      </c>
      <c r="AA385">
        <v>43914.05693287037</v>
      </c>
      <c r="AB385">
        <f>W385*2</f>
        <v>352400</v>
      </c>
    </row>
    <row r="386">
      <c r="A386">
        <v>111102</v>
      </c>
      <c r="B386" t="str">
        <v>쏘렌토</v>
      </c>
      <c r="C386" t="str">
        <v>2020 쏘렌토 스마트스트림 D2.2 트렌디 4WD 7인승 - AT</v>
      </c>
      <c r="D386">
        <v>43907</v>
      </c>
      <c r="E386">
        <v>32480000</v>
      </c>
      <c r="F386" t="str">
        <v>경유</v>
      </c>
      <c r="G386" t="str">
        <v>AT</v>
      </c>
      <c r="H386">
        <v>2151</v>
      </c>
      <c r="I386" t="str">
        <v>오픈함</v>
      </c>
      <c r="J386" t="str">
        <v>Y</v>
      </c>
      <c r="K386" t="str">
        <v>기아</v>
      </c>
      <c r="L386" t="str">
        <v>2020 쏘렌토</v>
      </c>
      <c r="M386" t="str">
        <v>Y</v>
      </c>
      <c r="N386" t="str">
        <v>H2</v>
      </c>
      <c r="O386">
        <v>71</v>
      </c>
      <c r="Q386">
        <v>7</v>
      </c>
      <c r="R386" t="str">
        <v>S+등급</v>
      </c>
      <c r="S386" t="str">
        <v>기아_화성</v>
      </c>
      <c r="T386" t="str">
        <v>235/60R18</v>
      </c>
      <c r="U386">
        <v>176200</v>
      </c>
      <c r="V386" t="str">
        <v>235/60R18</v>
      </c>
      <c r="W386">
        <v>176200</v>
      </c>
      <c r="X386" t="str">
        <v>anbh_안병홍</v>
      </c>
      <c r="Y386">
        <v>43914.05641203704</v>
      </c>
      <c r="Z386" t="str">
        <v>anbh_안병홍</v>
      </c>
      <c r="AA386">
        <v>43914.05693287037</v>
      </c>
      <c r="AB386">
        <f>W386*2</f>
        <v>352400</v>
      </c>
    </row>
    <row r="387">
      <c r="A387">
        <v>111095</v>
      </c>
      <c r="B387" t="str">
        <v>쏘렌토</v>
      </c>
      <c r="C387" t="str">
        <v>2020 쏘렌토 스마트스트림 D2.2 프레스티지 2WD 5인승 - AT</v>
      </c>
      <c r="D387">
        <v>43907</v>
      </c>
      <c r="E387">
        <v>32270000</v>
      </c>
      <c r="F387" t="str">
        <v>경유</v>
      </c>
      <c r="G387" t="str">
        <v>AT</v>
      </c>
      <c r="H387">
        <v>2151</v>
      </c>
      <c r="I387" t="str">
        <v>오픈함</v>
      </c>
      <c r="J387" t="str">
        <v>Y</v>
      </c>
      <c r="K387" t="str">
        <v>기아</v>
      </c>
      <c r="L387" t="str">
        <v>2020 쏘렌토</v>
      </c>
      <c r="M387" t="str">
        <v>Y</v>
      </c>
      <c r="N387" t="str">
        <v>H2</v>
      </c>
      <c r="O387">
        <v>71</v>
      </c>
      <c r="Q387">
        <v>5</v>
      </c>
      <c r="R387" t="str">
        <v>S+등급</v>
      </c>
      <c r="S387" t="str">
        <v>기아_화성</v>
      </c>
      <c r="T387" t="str">
        <v>235/60R18</v>
      </c>
      <c r="U387">
        <v>176200</v>
      </c>
      <c r="V387" t="str">
        <v>235/60R18</v>
      </c>
      <c r="W387">
        <v>176200</v>
      </c>
      <c r="X387" t="str">
        <v>anbh_안병홍</v>
      </c>
      <c r="Y387">
        <v>43914.004155092596</v>
      </c>
      <c r="Z387" t="str">
        <v>anbh_안병홍</v>
      </c>
      <c r="AA387">
        <v>43914.00636574074</v>
      </c>
      <c r="AB387">
        <f>W387*2</f>
        <v>352400</v>
      </c>
    </row>
    <row r="388">
      <c r="A388">
        <v>111096</v>
      </c>
      <c r="B388" t="str">
        <v>쏘렌토</v>
      </c>
      <c r="C388" t="str">
        <v>2020 쏘렌토 스마트스트림 D2.2 프레스티지 2WD 6인승 - AT</v>
      </c>
      <c r="D388">
        <v>43907</v>
      </c>
      <c r="E388">
        <v>33070000</v>
      </c>
      <c r="F388" t="str">
        <v>경유</v>
      </c>
      <c r="G388" t="str">
        <v>AT</v>
      </c>
      <c r="H388">
        <v>2151</v>
      </c>
      <c r="I388" t="str">
        <v>오픈함</v>
      </c>
      <c r="J388" t="str">
        <v>Y</v>
      </c>
      <c r="K388" t="str">
        <v>기아</v>
      </c>
      <c r="L388" t="str">
        <v>2020 쏘렌토</v>
      </c>
      <c r="M388" t="str">
        <v>Y</v>
      </c>
      <c r="N388" t="str">
        <v>H2</v>
      </c>
      <c r="O388">
        <v>71</v>
      </c>
      <c r="Q388">
        <v>6</v>
      </c>
      <c r="R388" t="str">
        <v>S+등급</v>
      </c>
      <c r="S388" t="str">
        <v>기아_화성</v>
      </c>
      <c r="T388" t="str">
        <v>235/60R18</v>
      </c>
      <c r="U388">
        <v>176200</v>
      </c>
      <c r="V388" t="str">
        <v>235/60R18</v>
      </c>
      <c r="W388">
        <v>176200</v>
      </c>
      <c r="X388" t="str">
        <v>anbh_안병홍</v>
      </c>
      <c r="Y388">
        <v>43914.00780092592</v>
      </c>
      <c r="Z388" t="str">
        <v>anbh_안병홍</v>
      </c>
      <c r="AA388">
        <v>43914.00818287037</v>
      </c>
      <c r="AB388">
        <f>W388*2</f>
        <v>352400</v>
      </c>
    </row>
    <row r="389">
      <c r="A389">
        <v>111097</v>
      </c>
      <c r="B389" t="str">
        <v>쏘렌토</v>
      </c>
      <c r="C389" t="str">
        <v>2020 쏘렌토 스마트스트림 D2.2 프레스티지 2WD 7인승 - AT</v>
      </c>
      <c r="D389">
        <v>43907</v>
      </c>
      <c r="E389">
        <v>32970000</v>
      </c>
      <c r="F389" t="str">
        <v>경유</v>
      </c>
      <c r="G389" t="str">
        <v>AT</v>
      </c>
      <c r="H389">
        <v>2151</v>
      </c>
      <c r="I389" t="str">
        <v>오픈함</v>
      </c>
      <c r="J389" t="str">
        <v>Y</v>
      </c>
      <c r="K389" t="str">
        <v>기아</v>
      </c>
      <c r="L389" t="str">
        <v>2020 쏘렌토</v>
      </c>
      <c r="M389" t="str">
        <v>Y</v>
      </c>
      <c r="N389" t="str">
        <v>H2</v>
      </c>
      <c r="O389">
        <v>71</v>
      </c>
      <c r="Q389">
        <v>7</v>
      </c>
      <c r="R389" t="str">
        <v>S+등급</v>
      </c>
      <c r="S389" t="str">
        <v>기아_화성</v>
      </c>
      <c r="T389" t="str">
        <v>235/60R18</v>
      </c>
      <c r="U389">
        <v>176200</v>
      </c>
      <c r="V389" t="str">
        <v>235/60R18</v>
      </c>
      <c r="W389">
        <v>176200</v>
      </c>
      <c r="X389" t="str">
        <v>anbh_안병홍</v>
      </c>
      <c r="Y389">
        <v>43914.00818287037</v>
      </c>
      <c r="Z389" t="str">
        <v>anbh_안병홍</v>
      </c>
      <c r="AA389">
        <v>43914.00818287037</v>
      </c>
      <c r="AB389">
        <f>W389*2</f>
        <v>352400</v>
      </c>
    </row>
    <row r="390">
      <c r="A390">
        <v>111092</v>
      </c>
      <c r="B390" t="str">
        <v>쏘렌토</v>
      </c>
      <c r="C390" t="str">
        <v>2020 쏘렌토 스마트스트림 D2.2 프레스티지 4WD 5인승 - AT</v>
      </c>
      <c r="D390">
        <v>43907</v>
      </c>
      <c r="E390">
        <v>34570000</v>
      </c>
      <c r="F390" t="str">
        <v>경유</v>
      </c>
      <c r="G390" t="str">
        <v>AT</v>
      </c>
      <c r="H390">
        <v>2151</v>
      </c>
      <c r="I390" t="str">
        <v>오픈함</v>
      </c>
      <c r="J390" t="str">
        <v>Y</v>
      </c>
      <c r="K390" t="str">
        <v>기아</v>
      </c>
      <c r="L390" t="str">
        <v>2020 쏘렌토</v>
      </c>
      <c r="M390" t="str">
        <v>Y</v>
      </c>
      <c r="N390" t="str">
        <v>H2</v>
      </c>
      <c r="O390">
        <v>71</v>
      </c>
      <c r="Q390">
        <v>5</v>
      </c>
      <c r="R390" t="str">
        <v>S+등급</v>
      </c>
      <c r="S390" t="str">
        <v>기아_화성</v>
      </c>
      <c r="T390" t="str">
        <v>235/60R18</v>
      </c>
      <c r="U390">
        <v>176200</v>
      </c>
      <c r="V390" t="str">
        <v>235/60R18</v>
      </c>
      <c r="W390">
        <v>176200</v>
      </c>
      <c r="X390" t="str">
        <v>anbh_안병홍</v>
      </c>
      <c r="Y390">
        <v>43913.531122685185</v>
      </c>
      <c r="Z390" t="str">
        <v>anbh_안병홍</v>
      </c>
      <c r="AA390">
        <v>43914.00607638889</v>
      </c>
      <c r="AB390">
        <f>W390*2</f>
        <v>352400</v>
      </c>
    </row>
    <row r="391">
      <c r="A391">
        <v>111093</v>
      </c>
      <c r="B391" t="str">
        <v>쏘렌토</v>
      </c>
      <c r="C391" t="str">
        <v>2020 쏘렌토 스마트스트림 D2.2 프레스티지 4WD 6인승 - AT</v>
      </c>
      <c r="D391">
        <v>43907</v>
      </c>
      <c r="E391">
        <v>35370000</v>
      </c>
      <c r="F391" t="str">
        <v>경유</v>
      </c>
      <c r="G391" t="str">
        <v>AT</v>
      </c>
      <c r="H391">
        <v>2151</v>
      </c>
      <c r="I391" t="str">
        <v>오픈함</v>
      </c>
      <c r="J391" t="str">
        <v>Y</v>
      </c>
      <c r="K391" t="str">
        <v>기아</v>
      </c>
      <c r="L391" t="str">
        <v>2020 쏘렌토</v>
      </c>
      <c r="M391" t="str">
        <v>Y</v>
      </c>
      <c r="N391" t="str">
        <v>H2</v>
      </c>
      <c r="O391">
        <v>71</v>
      </c>
      <c r="Q391">
        <v>6</v>
      </c>
      <c r="R391" t="str">
        <v>S+등급</v>
      </c>
      <c r="S391" t="str">
        <v>기아_화성</v>
      </c>
      <c r="T391" t="str">
        <v>235/60R18</v>
      </c>
      <c r="U391">
        <v>176200</v>
      </c>
      <c r="V391" t="str">
        <v>235/60R18</v>
      </c>
      <c r="W391">
        <v>176200</v>
      </c>
      <c r="X391" t="str">
        <v>anbh_안병홍</v>
      </c>
      <c r="Y391">
        <v>43914.00293981482</v>
      </c>
      <c r="Z391" t="str">
        <v>anbh_안병홍</v>
      </c>
      <c r="AA391">
        <v>43914.006273148145</v>
      </c>
      <c r="AB391">
        <f>W391*2</f>
        <v>352400</v>
      </c>
    </row>
    <row r="392">
      <c r="A392">
        <v>111094</v>
      </c>
      <c r="B392" t="str">
        <v>쏘렌토</v>
      </c>
      <c r="C392" t="str">
        <v>2020 쏘렌토 스마트스트림 D2.2 프레스티지 4WD 7인승 - AT</v>
      </c>
      <c r="D392">
        <v>43907</v>
      </c>
      <c r="E392">
        <v>35270000</v>
      </c>
      <c r="F392" t="str">
        <v>경유</v>
      </c>
      <c r="G392" t="str">
        <v>AT</v>
      </c>
      <c r="H392">
        <v>2151</v>
      </c>
      <c r="I392" t="str">
        <v>오픈함</v>
      </c>
      <c r="J392" t="str">
        <v>Y</v>
      </c>
      <c r="K392" t="str">
        <v>기아</v>
      </c>
      <c r="L392" t="str">
        <v>2020 쏘렌토</v>
      </c>
      <c r="M392" t="str">
        <v>Y</v>
      </c>
      <c r="N392" t="str">
        <v>H2</v>
      </c>
      <c r="O392">
        <v>71</v>
      </c>
      <c r="Q392">
        <v>7</v>
      </c>
      <c r="R392" t="str">
        <v>S+등급</v>
      </c>
      <c r="S392" t="str">
        <v>기아_화성</v>
      </c>
      <c r="T392" t="str">
        <v>235/60R18</v>
      </c>
      <c r="U392">
        <v>176200</v>
      </c>
      <c r="V392" t="str">
        <v>235/60R18</v>
      </c>
      <c r="W392">
        <v>176200</v>
      </c>
      <c r="X392" t="str">
        <v>anbh_안병홍</v>
      </c>
      <c r="Y392">
        <v>43914.00349537037</v>
      </c>
      <c r="Z392" t="str">
        <v>anbh_안병홍</v>
      </c>
      <c r="AA392">
        <v>43914.00619212963</v>
      </c>
      <c r="AB392">
        <f>W392*2</f>
        <v>352400</v>
      </c>
    </row>
    <row r="393">
      <c r="A393">
        <v>111145</v>
      </c>
      <c r="B393" t="str">
        <v>쏘울</v>
      </c>
      <c r="C393" t="str">
        <v>쏘울 1.6 가솔린 터보 노블레스 - AT</v>
      </c>
      <c r="D393">
        <v>43913</v>
      </c>
      <c r="E393">
        <v>2101000</v>
      </c>
      <c r="F393" t="str">
        <v>가솔린</v>
      </c>
      <c r="G393" t="str">
        <v>AT</v>
      </c>
      <c r="H393">
        <v>1591</v>
      </c>
      <c r="I393" t="str">
        <v>오픈함</v>
      </c>
      <c r="J393" t="str">
        <v>Y</v>
      </c>
      <c r="K393" t="str">
        <v>기아</v>
      </c>
      <c r="L393" t="str">
        <v>쏘울</v>
      </c>
      <c r="M393" t="str">
        <v>Y</v>
      </c>
      <c r="N393" t="str">
        <v>H0</v>
      </c>
      <c r="O393">
        <v>54</v>
      </c>
      <c r="Q393">
        <v>5</v>
      </c>
      <c r="R393" t="str">
        <v>B등급</v>
      </c>
      <c r="S393" t="str">
        <v>기아_광주</v>
      </c>
      <c r="T393" t="str">
        <v>215/55R17</v>
      </c>
      <c r="U393">
        <v>131000</v>
      </c>
      <c r="V393" t="str">
        <v>215/55R17</v>
      </c>
      <c r="W393">
        <v>131000</v>
      </c>
      <c r="X393" t="str">
        <v>anbh_안병홍</v>
      </c>
      <c r="Y393">
        <v>43919.93425925926</v>
      </c>
      <c r="Z393" t="str">
        <v>anbh_안병홍</v>
      </c>
      <c r="AA393">
        <v>43919.93425925926</v>
      </c>
      <c r="AB393">
        <f>W393*2</f>
        <v>262000</v>
      </c>
    </row>
    <row r="394">
      <c r="A394">
        <v>111146</v>
      </c>
      <c r="B394" t="str">
        <v>쏘울</v>
      </c>
      <c r="C394" t="str">
        <v>쏘울 1.6 가솔린 터보 노블레스 스페셜 - AT</v>
      </c>
      <c r="D394">
        <v>43913</v>
      </c>
      <c r="E394">
        <v>2101000</v>
      </c>
      <c r="F394" t="str">
        <v>가솔린</v>
      </c>
      <c r="G394" t="str">
        <v>AT</v>
      </c>
      <c r="H394">
        <v>1591</v>
      </c>
      <c r="I394" t="str">
        <v>오픈함</v>
      </c>
      <c r="J394" t="str">
        <v>Y</v>
      </c>
      <c r="K394" t="str">
        <v>기아</v>
      </c>
      <c r="L394" t="str">
        <v>쏘울</v>
      </c>
      <c r="M394" t="str">
        <v>Y</v>
      </c>
      <c r="N394" t="str">
        <v>H0</v>
      </c>
      <c r="O394">
        <v>54</v>
      </c>
      <c r="Q394">
        <v>5</v>
      </c>
      <c r="R394" t="str">
        <v>B등급</v>
      </c>
      <c r="S394" t="str">
        <v>기아_광주</v>
      </c>
      <c r="T394" t="str">
        <v>235/45R18</v>
      </c>
      <c r="U394">
        <v>174000</v>
      </c>
      <c r="V394" t="str">
        <v>235/45R18</v>
      </c>
      <c r="W394">
        <v>174000</v>
      </c>
      <c r="X394" t="str">
        <v>anbh_안병홍</v>
      </c>
      <c r="Y394">
        <v>43919.94042824074</v>
      </c>
      <c r="Z394" t="str">
        <v>anbh_안병홍</v>
      </c>
      <c r="AA394">
        <v>43919.94042824074</v>
      </c>
      <c r="AB394">
        <f>W394*2</f>
        <v>348000</v>
      </c>
    </row>
    <row r="395">
      <c r="A395">
        <v>111144</v>
      </c>
      <c r="B395" t="str">
        <v>쏘울</v>
      </c>
      <c r="C395" t="str">
        <v>쏘울 1.6 가솔린 터보 프레스티지 - AT</v>
      </c>
      <c r="D395">
        <v>43913</v>
      </c>
      <c r="E395">
        <v>1910000</v>
      </c>
      <c r="F395" t="str">
        <v>가솔린</v>
      </c>
      <c r="G395" t="str">
        <v>AT</v>
      </c>
      <c r="H395">
        <v>1591</v>
      </c>
      <c r="I395" t="str">
        <v>오픈함</v>
      </c>
      <c r="J395" t="str">
        <v>Y</v>
      </c>
      <c r="K395" t="str">
        <v>기아</v>
      </c>
      <c r="L395" t="str">
        <v>쏘울</v>
      </c>
      <c r="M395" t="str">
        <v>Y</v>
      </c>
      <c r="N395" t="str">
        <v>H0</v>
      </c>
      <c r="O395">
        <v>54</v>
      </c>
      <c r="Q395">
        <v>5</v>
      </c>
      <c r="R395" t="str">
        <v>B등급</v>
      </c>
      <c r="S395" t="str">
        <v>기아_광주</v>
      </c>
      <c r="T395" t="str">
        <v>215/55R17</v>
      </c>
      <c r="U395">
        <v>131000</v>
      </c>
      <c r="V395" t="str">
        <v>215/55R17</v>
      </c>
      <c r="W395">
        <v>131000</v>
      </c>
      <c r="X395" t="str">
        <v>anbh_안병홍</v>
      </c>
      <c r="Y395">
        <v>43919.929131944446</v>
      </c>
      <c r="Z395" t="str">
        <v>anbh_안병홍</v>
      </c>
      <c r="AA395">
        <v>43919.929236111115</v>
      </c>
      <c r="AB395">
        <f>W395*2</f>
        <v>262000</v>
      </c>
    </row>
    <row r="396">
      <c r="A396">
        <v>111150</v>
      </c>
      <c r="B396" t="str">
        <v>쏘울</v>
      </c>
      <c r="C396" t="str">
        <v>쏘울 EV 노블레스 - AT</v>
      </c>
      <c r="D396">
        <v>43913</v>
      </c>
      <c r="E396">
        <v>49280000</v>
      </c>
      <c r="F396" t="str">
        <v>전기</v>
      </c>
      <c r="G396" t="str">
        <v>AT</v>
      </c>
      <c r="H396">
        <v>150</v>
      </c>
      <c r="I396" t="str">
        <v>오픈함</v>
      </c>
      <c r="J396" t="str">
        <v>Y</v>
      </c>
      <c r="K396" t="str">
        <v>기아</v>
      </c>
      <c r="L396" t="str">
        <v>쏘울</v>
      </c>
      <c r="M396" t="str">
        <v>Y</v>
      </c>
      <c r="N396" t="str">
        <v>H2</v>
      </c>
      <c r="O396">
        <v>0</v>
      </c>
      <c r="Q396">
        <v>5</v>
      </c>
      <c r="R396" t="str">
        <v>G등급</v>
      </c>
      <c r="S396" t="str">
        <v>기아_광주</v>
      </c>
      <c r="T396" t="str">
        <v>215/55R17</v>
      </c>
      <c r="U396">
        <v>131000</v>
      </c>
      <c r="V396" t="str">
        <v>215/55R17</v>
      </c>
      <c r="W396">
        <v>131000</v>
      </c>
      <c r="X396" t="str">
        <v>anbh_안병홍</v>
      </c>
      <c r="Y396">
        <v>43919.9946875</v>
      </c>
      <c r="Z396" t="str">
        <v>anbh_안병홍</v>
      </c>
      <c r="AA396">
        <v>43920.006516203706</v>
      </c>
      <c r="AB396">
        <f>W396*2</f>
        <v>262000</v>
      </c>
    </row>
    <row r="397">
      <c r="A397">
        <v>111149</v>
      </c>
      <c r="B397" t="str">
        <v>쏘울</v>
      </c>
      <c r="C397" t="str">
        <v>쏘울 EV 프레스티지 - AT</v>
      </c>
      <c r="D397">
        <v>43913</v>
      </c>
      <c r="E397">
        <v>42690000</v>
      </c>
      <c r="F397" t="str">
        <v>전기</v>
      </c>
      <c r="G397" t="str">
        <v>AT</v>
      </c>
      <c r="H397">
        <v>100</v>
      </c>
      <c r="I397" t="str">
        <v>오픈함</v>
      </c>
      <c r="J397" t="str">
        <v>Y</v>
      </c>
      <c r="K397" t="str">
        <v>기아</v>
      </c>
      <c r="L397" t="str">
        <v>쏘울</v>
      </c>
      <c r="M397" t="str">
        <v>Y</v>
      </c>
      <c r="N397" t="str">
        <v>H2</v>
      </c>
      <c r="O397">
        <v>0</v>
      </c>
      <c r="Q397">
        <v>5</v>
      </c>
      <c r="R397" t="str">
        <v>G등급</v>
      </c>
      <c r="S397" t="str">
        <v>기아_광주</v>
      </c>
      <c r="T397" t="str">
        <v>215/55R17</v>
      </c>
      <c r="U397">
        <v>131000</v>
      </c>
      <c r="V397" t="str">
        <v>215/55R17</v>
      </c>
      <c r="W397">
        <v>131000</v>
      </c>
      <c r="X397" t="str">
        <v>anbh_안병홍</v>
      </c>
      <c r="Y397">
        <v>43919.99375</v>
      </c>
      <c r="Z397" t="str">
        <v>anbh_안병홍</v>
      </c>
      <c r="AA397">
        <v>43920.00945601852</v>
      </c>
      <c r="AB397">
        <f>W397*2</f>
        <v>262000</v>
      </c>
    </row>
    <row r="398">
      <c r="A398">
        <v>108321</v>
      </c>
      <c r="B398" t="str">
        <v>쏠라티</v>
      </c>
      <c r="C398" t="str">
        <v>쏠라티 디럭스 15인승 - AT</v>
      </c>
      <c r="D398">
        <v>42740</v>
      </c>
      <c r="E398">
        <v>63420000</v>
      </c>
      <c r="F398" t="str">
        <v>경유</v>
      </c>
      <c r="G398" t="str">
        <v>AT</v>
      </c>
      <c r="H398">
        <v>2497</v>
      </c>
      <c r="I398" t="str">
        <v>오픈안함</v>
      </c>
      <c r="J398" t="str">
        <v>Y</v>
      </c>
      <c r="K398" t="str">
        <v>현대</v>
      </c>
      <c r="L398" t="str">
        <v>쏠라티</v>
      </c>
      <c r="M398" t="str">
        <v>Y</v>
      </c>
      <c r="N398" t="str">
        <v>H3</v>
      </c>
      <c r="O398">
        <v>75</v>
      </c>
      <c r="Q398">
        <v>15</v>
      </c>
      <c r="R398" t="str">
        <v>S등급</v>
      </c>
      <c r="S398" t="str">
        <v>현대_울산</v>
      </c>
      <c r="T398" t="str">
        <v>235/65R16</v>
      </c>
      <c r="U398">
        <v>122800</v>
      </c>
      <c r="V398" t="str">
        <v>235/65R16</v>
      </c>
      <c r="W398">
        <v>122800</v>
      </c>
      <c r="X398" t="str">
        <v>wonsil_남원실</v>
      </c>
      <c r="Y398">
        <v>42740.40137731482</v>
      </c>
      <c r="Z398" t="str">
        <v>inni8888_김인규</v>
      </c>
      <c r="AA398">
        <v>43503.47178240741</v>
      </c>
      <c r="AB398">
        <f>W398*2</f>
        <v>245600</v>
      </c>
    </row>
    <row r="399">
      <c r="A399">
        <v>108028</v>
      </c>
      <c r="B399" t="str">
        <v>쏠라티</v>
      </c>
      <c r="C399" t="str">
        <v>쏠라티 럭셔리 15인승 - AT</v>
      </c>
      <c r="D399">
        <v>42487</v>
      </c>
      <c r="E399">
        <v>64890000</v>
      </c>
      <c r="F399" t="str">
        <v>경유</v>
      </c>
      <c r="G399" t="str">
        <v>AT</v>
      </c>
      <c r="H399">
        <v>2497</v>
      </c>
      <c r="I399" t="str">
        <v>오픈안함</v>
      </c>
      <c r="J399" t="str">
        <v>Y</v>
      </c>
      <c r="K399" t="str">
        <v>현대</v>
      </c>
      <c r="L399" t="str">
        <v>쏠라티</v>
      </c>
      <c r="M399" t="str">
        <v>Y</v>
      </c>
      <c r="N399" t="str">
        <v>H3</v>
      </c>
      <c r="O399">
        <v>75</v>
      </c>
      <c r="Q399">
        <v>15</v>
      </c>
      <c r="R399" t="str">
        <v>S등급</v>
      </c>
      <c r="S399" t="str">
        <v>현대_울산</v>
      </c>
      <c r="T399" t="str">
        <v>245/45R20</v>
      </c>
      <c r="U399">
        <v>220000</v>
      </c>
      <c r="V399" t="str">
        <v>245/45R20</v>
      </c>
      <c r="W399">
        <v>220000</v>
      </c>
      <c r="X399" t="str">
        <v>wonsil_남원실</v>
      </c>
      <c r="Y399">
        <v>42487.40862268519</v>
      </c>
      <c r="Z399" t="str">
        <v>inni8888_김인규</v>
      </c>
      <c r="AA399">
        <v>43503.47390046297</v>
      </c>
      <c r="AB399">
        <f>W399*2</f>
        <v>440000</v>
      </c>
    </row>
    <row r="400">
      <c r="A400">
        <v>107678</v>
      </c>
      <c r="B400" t="str">
        <v>쏠라티</v>
      </c>
      <c r="C400" t="str">
        <v>쏠라티 스탠다드 15인승 - AT</v>
      </c>
      <c r="D400">
        <v>42265</v>
      </c>
      <c r="E400">
        <v>61030000</v>
      </c>
      <c r="F400" t="str">
        <v>경유</v>
      </c>
      <c r="G400" t="str">
        <v>AT</v>
      </c>
      <c r="H400">
        <v>2497</v>
      </c>
      <c r="I400" t="str">
        <v>오픈안함</v>
      </c>
      <c r="J400" t="str">
        <v>Y</v>
      </c>
      <c r="K400" t="str">
        <v>현대</v>
      </c>
      <c r="L400" t="str">
        <v>쏠라티</v>
      </c>
      <c r="M400" t="str">
        <v>Y</v>
      </c>
      <c r="N400" t="str">
        <v>H3</v>
      </c>
      <c r="O400">
        <v>75</v>
      </c>
      <c r="Q400">
        <v>15</v>
      </c>
      <c r="R400" t="str">
        <v>S등급</v>
      </c>
      <c r="S400" t="str">
        <v>현대_울산</v>
      </c>
      <c r="T400" t="str">
        <v>235/65R16</v>
      </c>
      <c r="U400">
        <v>122800</v>
      </c>
      <c r="V400" t="str">
        <v>235/65R16</v>
      </c>
      <c r="W400">
        <v>122800</v>
      </c>
      <c r="X400" t="str">
        <v>wonsil_남원실</v>
      </c>
      <c r="Y400">
        <v>42265.57707175926</v>
      </c>
      <c r="Z400" t="str">
        <v>inni8888_김인규</v>
      </c>
      <c r="AA400">
        <v>43503.4712037037</v>
      </c>
      <c r="AB400">
        <f>W400*2</f>
        <v>245600</v>
      </c>
    </row>
    <row r="401">
      <c r="A401">
        <v>109144</v>
      </c>
      <c r="B401" t="str">
        <v>쏠라티</v>
      </c>
      <c r="C401" t="str">
        <v>쏠라티 특장차 럭셔리 리무진 11인승 - AT</v>
      </c>
      <c r="D401">
        <v>43111</v>
      </c>
      <c r="E401">
        <v>139300000</v>
      </c>
      <c r="F401" t="str">
        <v>경유</v>
      </c>
      <c r="G401" t="str">
        <v>AT</v>
      </c>
      <c r="H401">
        <v>2497</v>
      </c>
      <c r="I401" t="str">
        <v>오픈함</v>
      </c>
      <c r="J401" t="str">
        <v>Y</v>
      </c>
      <c r="K401" t="str">
        <v>현대</v>
      </c>
      <c r="L401" t="str">
        <v>쏠라티 특장차</v>
      </c>
      <c r="M401" t="str">
        <v>Y</v>
      </c>
      <c r="N401" t="str">
        <v>C</v>
      </c>
      <c r="O401">
        <v>75</v>
      </c>
      <c r="Q401">
        <v>11</v>
      </c>
      <c r="R401" t="str">
        <v>S등급</v>
      </c>
      <c r="S401" t="str">
        <v>현대_울산</v>
      </c>
      <c r="T401" t="str">
        <v>235/65R16</v>
      </c>
      <c r="U401">
        <v>122800</v>
      </c>
      <c r="V401" t="str">
        <v>235/65R16</v>
      </c>
      <c r="W401">
        <v>122800</v>
      </c>
      <c r="X401" t="str">
        <v>jeonhy_전하영</v>
      </c>
      <c r="Y401">
        <v>43111.60707175926</v>
      </c>
      <c r="Z401" t="str">
        <v>anbh_안병홍</v>
      </c>
      <c r="AA401">
        <v>43285.78565972222</v>
      </c>
      <c r="AB401">
        <f>W401*2</f>
        <v>245600</v>
      </c>
    </row>
    <row r="402">
      <c r="A402">
        <v>109143</v>
      </c>
      <c r="B402" t="str">
        <v>쏠라티</v>
      </c>
      <c r="C402" t="str">
        <v>쏠라티 특장차 럭셔리 투어 11인승 - AT</v>
      </c>
      <c r="D402">
        <v>43111</v>
      </c>
      <c r="E402">
        <v>77500000</v>
      </c>
      <c r="F402" t="str">
        <v>경유</v>
      </c>
      <c r="G402" t="str">
        <v>AT</v>
      </c>
      <c r="H402">
        <v>2497</v>
      </c>
      <c r="I402" t="str">
        <v>오픈함</v>
      </c>
      <c r="J402" t="str">
        <v>Y</v>
      </c>
      <c r="K402" t="str">
        <v>현대</v>
      </c>
      <c r="L402" t="str">
        <v>쏠라티 특장차</v>
      </c>
      <c r="M402" t="str">
        <v>Y</v>
      </c>
      <c r="N402" t="str">
        <v>C</v>
      </c>
      <c r="O402">
        <v>75</v>
      </c>
      <c r="Q402">
        <v>11</v>
      </c>
      <c r="R402" t="str">
        <v>S등급</v>
      </c>
      <c r="S402" t="str">
        <v>현대_울산</v>
      </c>
      <c r="T402" t="str">
        <v>235/65R16</v>
      </c>
      <c r="U402">
        <v>122800</v>
      </c>
      <c r="V402" t="str">
        <v>235/65R16</v>
      </c>
      <c r="W402">
        <v>122800</v>
      </c>
      <c r="X402" t="str">
        <v>jeonhy_전하영</v>
      </c>
      <c r="Y402">
        <v>43111.606203703705</v>
      </c>
      <c r="Z402" t="str">
        <v>anbh_안병홍</v>
      </c>
      <c r="AA402">
        <v>43285.79914351852</v>
      </c>
      <c r="AB402">
        <f>W402*2</f>
        <v>245600</v>
      </c>
    </row>
    <row r="403">
      <c r="A403">
        <v>111125</v>
      </c>
      <c r="B403" t="str">
        <v>아반떼</v>
      </c>
      <c r="C403" t="str">
        <v>아반떼 LPi 1.6 렌트카 스마트 - AT</v>
      </c>
      <c r="D403">
        <v>43914</v>
      </c>
      <c r="E403">
        <v>19950000</v>
      </c>
      <c r="F403" t="str">
        <v>LPG</v>
      </c>
      <c r="G403" t="str">
        <v>AT</v>
      </c>
      <c r="H403">
        <v>1591</v>
      </c>
      <c r="I403" t="str">
        <v>오픈함</v>
      </c>
      <c r="J403" t="str">
        <v>Y</v>
      </c>
      <c r="K403" t="str">
        <v>현대</v>
      </c>
      <c r="L403" t="str">
        <v>아반떼</v>
      </c>
      <c r="M403" t="str">
        <v>Y</v>
      </c>
      <c r="N403" t="str">
        <v>D1</v>
      </c>
      <c r="O403">
        <v>53</v>
      </c>
      <c r="P403">
        <v>0</v>
      </c>
      <c r="Q403">
        <v>5</v>
      </c>
      <c r="R403" t="str">
        <v>E등급</v>
      </c>
      <c r="S403" t="str">
        <v>현대_울산</v>
      </c>
      <c r="T403" t="str">
        <v>195/65R15</v>
      </c>
      <c r="U403">
        <v>90800</v>
      </c>
      <c r="V403" t="str">
        <v>195/65R15</v>
      </c>
      <c r="W403">
        <v>90800</v>
      </c>
      <c r="X403" t="str">
        <v>anbh_안병홍</v>
      </c>
      <c r="Y403">
        <v>43914.506898148145</v>
      </c>
      <c r="Z403" t="str">
        <v>anbh_안병홍</v>
      </c>
      <c r="AA403">
        <v>43915.96199074074</v>
      </c>
      <c r="AB403">
        <f>W403*2</f>
        <v>181600</v>
      </c>
    </row>
    <row r="404">
      <c r="A404">
        <v>111126</v>
      </c>
      <c r="B404" t="str">
        <v>아반떼</v>
      </c>
      <c r="C404" t="str">
        <v>아반떼 LPi 1.6 렌트카 스타일 - AT</v>
      </c>
      <c r="D404">
        <v>43914</v>
      </c>
      <c r="E404">
        <v>17750000</v>
      </c>
      <c r="F404" t="str">
        <v>LPG</v>
      </c>
      <c r="G404" t="str">
        <v>AT</v>
      </c>
      <c r="H404">
        <v>1591</v>
      </c>
      <c r="I404" t="str">
        <v>오픈함</v>
      </c>
      <c r="J404" t="str">
        <v>Y</v>
      </c>
      <c r="K404" t="str">
        <v>현대</v>
      </c>
      <c r="L404" t="str">
        <v>아반떼</v>
      </c>
      <c r="M404" t="str">
        <v>Y</v>
      </c>
      <c r="N404" t="str">
        <v>D1</v>
      </c>
      <c r="O404">
        <v>53</v>
      </c>
      <c r="P404">
        <v>0</v>
      </c>
      <c r="Q404">
        <v>5</v>
      </c>
      <c r="R404" t="str">
        <v>E등급</v>
      </c>
      <c r="S404" t="str">
        <v>현대_울산</v>
      </c>
      <c r="T404" t="str">
        <v>195/65R15</v>
      </c>
      <c r="U404">
        <v>90800</v>
      </c>
      <c r="V404" t="str">
        <v>195/65R15</v>
      </c>
      <c r="W404">
        <v>90800</v>
      </c>
      <c r="X404" t="str">
        <v>anbh_안병홍</v>
      </c>
      <c r="Y404">
        <v>43914.50780092592</v>
      </c>
      <c r="Z404" t="str">
        <v>anbh_안병홍</v>
      </c>
      <c r="AA404">
        <v>43915.96189814815</v>
      </c>
      <c r="AB404">
        <f>W404*2</f>
        <v>181600</v>
      </c>
    </row>
    <row r="405">
      <c r="A405">
        <v>111136</v>
      </c>
      <c r="B405" t="str">
        <v>아반떼</v>
      </c>
      <c r="C405" t="str">
        <v>아반떼 LPi 1.6 법인전용 스타일 - AT</v>
      </c>
      <c r="D405">
        <v>43914</v>
      </c>
      <c r="E405">
        <v>17750000</v>
      </c>
      <c r="F405" t="str">
        <v>LPG</v>
      </c>
      <c r="G405" t="str">
        <v>AT</v>
      </c>
      <c r="H405">
        <v>1591</v>
      </c>
      <c r="I405" t="str">
        <v>오픈함</v>
      </c>
      <c r="J405" t="str">
        <v>Y</v>
      </c>
      <c r="K405" t="str">
        <v>현대</v>
      </c>
      <c r="L405" t="str">
        <v>아반떼</v>
      </c>
      <c r="M405" t="str">
        <v>Y</v>
      </c>
      <c r="N405" t="str">
        <v>D1</v>
      </c>
      <c r="O405">
        <v>53</v>
      </c>
      <c r="P405">
        <v>0</v>
      </c>
      <c r="Q405">
        <v>5</v>
      </c>
      <c r="R405" t="str">
        <v>E등급</v>
      </c>
      <c r="S405" t="str">
        <v>현대_울산</v>
      </c>
      <c r="T405" t="str">
        <v>195/65R15</v>
      </c>
      <c r="U405">
        <v>90800</v>
      </c>
      <c r="V405" t="str">
        <v>195/65R15</v>
      </c>
      <c r="W405">
        <v>90800</v>
      </c>
      <c r="X405" t="str">
        <v>anbh_안병홍</v>
      </c>
      <c r="Y405">
        <v>43914.53144675926</v>
      </c>
      <c r="Z405" t="str">
        <v>anbh_안병홍</v>
      </c>
      <c r="AA405">
        <v>43915.96228009259</v>
      </c>
      <c r="AB405">
        <f>W405*2</f>
        <v>181600</v>
      </c>
    </row>
    <row r="406">
      <c r="A406">
        <v>111139</v>
      </c>
      <c r="B406" t="str">
        <v>아반떼</v>
      </c>
      <c r="C406" t="str">
        <v>아반떼 LPi 1.6 일반 판매용 모던 - AT</v>
      </c>
      <c r="D406">
        <v>43914</v>
      </c>
      <c r="E406">
        <v>21670000</v>
      </c>
      <c r="F406" t="str">
        <v>LPG</v>
      </c>
      <c r="G406" t="str">
        <v>AT</v>
      </c>
      <c r="H406">
        <v>1591</v>
      </c>
      <c r="I406" t="str">
        <v>오픈함</v>
      </c>
      <c r="J406" t="str">
        <v>Y</v>
      </c>
      <c r="K406" t="str">
        <v>현대</v>
      </c>
      <c r="L406" t="str">
        <v>아반떼</v>
      </c>
      <c r="M406" t="str">
        <v>Y</v>
      </c>
      <c r="N406" t="str">
        <v>D1</v>
      </c>
      <c r="O406">
        <v>53</v>
      </c>
      <c r="P406">
        <v>0</v>
      </c>
      <c r="Q406">
        <v>5</v>
      </c>
      <c r="R406" t="str">
        <v>E등급</v>
      </c>
      <c r="S406" t="str">
        <v>현대_울산</v>
      </c>
      <c r="T406" t="str">
        <v>205/55R16</v>
      </c>
      <c r="U406">
        <v>100800</v>
      </c>
      <c r="V406" t="str">
        <v>205/55R16</v>
      </c>
      <c r="W406">
        <v>100800</v>
      </c>
      <c r="X406" t="str">
        <v>anbh_안병홍</v>
      </c>
      <c r="Y406">
        <v>43914.540613425925</v>
      </c>
      <c r="Z406" t="str">
        <v>anbh_안병홍</v>
      </c>
      <c r="AA406">
        <v>43915.92890046296</v>
      </c>
      <c r="AB406">
        <f>W406*2</f>
        <v>201600</v>
      </c>
    </row>
    <row r="407">
      <c r="A407">
        <v>111138</v>
      </c>
      <c r="B407" t="str">
        <v>아반떼</v>
      </c>
      <c r="C407" t="str">
        <v>아반떼 LPi 1.6 일반 판매용 스마트 - AT</v>
      </c>
      <c r="D407">
        <v>43914</v>
      </c>
      <c r="E407">
        <v>20340000</v>
      </c>
      <c r="F407" t="str">
        <v>LPG</v>
      </c>
      <c r="G407" t="str">
        <v>AT</v>
      </c>
      <c r="H407">
        <v>1591</v>
      </c>
      <c r="I407" t="str">
        <v>오픈함</v>
      </c>
      <c r="J407" t="str">
        <v>Y</v>
      </c>
      <c r="K407" t="str">
        <v>현대</v>
      </c>
      <c r="L407" t="str">
        <v>아반떼</v>
      </c>
      <c r="M407" t="str">
        <v>Y</v>
      </c>
      <c r="N407" t="str">
        <v>D1</v>
      </c>
      <c r="O407">
        <v>53</v>
      </c>
      <c r="P407">
        <v>0</v>
      </c>
      <c r="Q407">
        <v>5</v>
      </c>
      <c r="R407" t="str">
        <v>E등급</v>
      </c>
      <c r="S407" t="str">
        <v>현대_울산</v>
      </c>
      <c r="T407" t="str">
        <v>195/65R15</v>
      </c>
      <c r="U407">
        <v>90800</v>
      </c>
      <c r="V407" t="str">
        <v>195/65R15</v>
      </c>
      <c r="W407">
        <v>90800</v>
      </c>
      <c r="X407" t="str">
        <v>anbh_안병홍</v>
      </c>
      <c r="Y407">
        <v>43914.53979166667</v>
      </c>
      <c r="Z407" t="str">
        <v>anbh_안병홍</v>
      </c>
      <c r="AA407">
        <v>43915.9621412037</v>
      </c>
      <c r="AB407">
        <f>W407*2</f>
        <v>181600</v>
      </c>
    </row>
    <row r="408">
      <c r="A408">
        <v>111137</v>
      </c>
      <c r="B408" t="str">
        <v>아반떼</v>
      </c>
      <c r="C408" t="str">
        <v>아반떼 LPi 1.6 일반 판매용 스타일 - AT</v>
      </c>
      <c r="D408">
        <v>43914</v>
      </c>
      <c r="E408">
        <v>18090000</v>
      </c>
      <c r="F408" t="str">
        <v>LPG</v>
      </c>
      <c r="G408" t="str">
        <v>AT</v>
      </c>
      <c r="H408">
        <v>1591</v>
      </c>
      <c r="I408" t="str">
        <v>오픈함</v>
      </c>
      <c r="J408" t="str">
        <v>Y</v>
      </c>
      <c r="K408" t="str">
        <v>현대</v>
      </c>
      <c r="L408" t="str">
        <v>아반떼</v>
      </c>
      <c r="M408" t="str">
        <v>Y</v>
      </c>
      <c r="N408" t="str">
        <v>D1</v>
      </c>
      <c r="O408">
        <v>53</v>
      </c>
      <c r="P408">
        <v>0</v>
      </c>
      <c r="Q408">
        <v>5</v>
      </c>
      <c r="R408" t="str">
        <v>E등급</v>
      </c>
      <c r="S408" t="str">
        <v>현대_울산</v>
      </c>
      <c r="T408" t="str">
        <v>195/65R15</v>
      </c>
      <c r="U408">
        <v>90800</v>
      </c>
      <c r="V408" t="str">
        <v>195/65R15</v>
      </c>
      <c r="W408">
        <v>90800</v>
      </c>
      <c r="X408" t="str">
        <v>anbh_안병홍</v>
      </c>
      <c r="Y408">
        <v>43914.53907407408</v>
      </c>
      <c r="Z408" t="str">
        <v>anbh_안병홍</v>
      </c>
      <c r="AA408">
        <v>43915.96221064815</v>
      </c>
      <c r="AB408">
        <f>W408*2</f>
        <v>181600</v>
      </c>
    </row>
    <row r="409">
      <c r="A409">
        <v>111130</v>
      </c>
      <c r="B409" t="str">
        <v>아반떼</v>
      </c>
      <c r="C409" t="str">
        <v>아반떼 스마트스트림 가솔린 1.6 T-GDi 스포츠 7단 DCT - AT</v>
      </c>
      <c r="D409">
        <v>43914</v>
      </c>
      <c r="E409">
        <v>23250000</v>
      </c>
      <c r="F409" t="str">
        <v>가솔린</v>
      </c>
      <c r="G409" t="str">
        <v>AT</v>
      </c>
      <c r="H409">
        <v>1591</v>
      </c>
      <c r="I409" t="str">
        <v>오픈함</v>
      </c>
      <c r="J409" t="str">
        <v>Y</v>
      </c>
      <c r="K409" t="str">
        <v>현대</v>
      </c>
      <c r="L409" t="str">
        <v>아반떼</v>
      </c>
      <c r="M409" t="str">
        <v>Y</v>
      </c>
      <c r="N409" t="str">
        <v>D1</v>
      </c>
      <c r="O409">
        <v>47</v>
      </c>
      <c r="P409">
        <v>0</v>
      </c>
      <c r="Q409">
        <v>5</v>
      </c>
      <c r="R409" t="str">
        <v>S등급</v>
      </c>
      <c r="S409" t="str">
        <v>현대_울산</v>
      </c>
      <c r="T409" t="str">
        <v>225/40R18</v>
      </c>
      <c r="U409">
        <v>150000</v>
      </c>
      <c r="V409" t="str">
        <v>225/40R18</v>
      </c>
      <c r="W409">
        <v>150000</v>
      </c>
      <c r="X409" t="str">
        <v>anbh_안병홍</v>
      </c>
      <c r="Y409">
        <v>43914.523043981484</v>
      </c>
      <c r="Z409" t="str">
        <v>anbh_안병홍</v>
      </c>
      <c r="AA409">
        <v>43915.99229166667</v>
      </c>
      <c r="AB409">
        <f>W409*2</f>
        <v>300000</v>
      </c>
    </row>
    <row r="410">
      <c r="A410">
        <v>111131</v>
      </c>
      <c r="B410" t="str">
        <v>아반떼</v>
      </c>
      <c r="C410" t="str">
        <v>아반떼 스마트스트림 가솔린 1.6 T-GDi 인스퍼레이션 - AT</v>
      </c>
      <c r="D410">
        <v>43914</v>
      </c>
      <c r="E410">
        <v>27100000</v>
      </c>
      <c r="F410" t="str">
        <v>가솔린</v>
      </c>
      <c r="G410" t="str">
        <v>AT</v>
      </c>
      <c r="H410">
        <v>1591</v>
      </c>
      <c r="I410" t="str">
        <v>오픈함</v>
      </c>
      <c r="J410" t="str">
        <v>Y</v>
      </c>
      <c r="K410" t="str">
        <v>현대</v>
      </c>
      <c r="L410" t="str">
        <v>아반떼</v>
      </c>
      <c r="M410" t="str">
        <v>Y</v>
      </c>
      <c r="N410" t="str">
        <v>D1</v>
      </c>
      <c r="O410">
        <v>47</v>
      </c>
      <c r="P410">
        <v>0</v>
      </c>
      <c r="Q410">
        <v>5</v>
      </c>
      <c r="R410" t="str">
        <v>S등급</v>
      </c>
      <c r="S410" t="str">
        <v>현대_울산</v>
      </c>
      <c r="T410" t="str">
        <v>225/40R18</v>
      </c>
      <c r="U410">
        <v>150000</v>
      </c>
      <c r="V410" t="str">
        <v>225/40R18</v>
      </c>
      <c r="W410">
        <v>150000</v>
      </c>
      <c r="X410" t="str">
        <v>anbh_안병홍</v>
      </c>
      <c r="Y410">
        <v>43914.52416666667</v>
      </c>
      <c r="Z410" t="str">
        <v>anbh_안병홍</v>
      </c>
      <c r="AA410">
        <v>43915.9687962963</v>
      </c>
      <c r="AB410">
        <f>W410*2</f>
        <v>300000</v>
      </c>
    </row>
    <row r="411">
      <c r="A411">
        <v>111120</v>
      </c>
      <c r="B411" t="str">
        <v>아반떼</v>
      </c>
      <c r="C411" t="str">
        <v>아반떼 스마트스트림 가솔린 1.6 모던 - AT</v>
      </c>
      <c r="D411">
        <v>43914</v>
      </c>
      <c r="E411">
        <v>18990000</v>
      </c>
      <c r="F411" t="str">
        <v>가솔린</v>
      </c>
      <c r="G411" t="str">
        <v>AT</v>
      </c>
      <c r="H411">
        <v>1598</v>
      </c>
      <c r="I411" t="str">
        <v>오픈함</v>
      </c>
      <c r="J411" t="str">
        <v>Y</v>
      </c>
      <c r="K411" t="str">
        <v>현대</v>
      </c>
      <c r="L411" t="str">
        <v>아반떼</v>
      </c>
      <c r="M411" t="str">
        <v>Y</v>
      </c>
      <c r="N411" t="str">
        <v>D1</v>
      </c>
      <c r="O411">
        <v>47</v>
      </c>
      <c r="P411">
        <v>0</v>
      </c>
      <c r="Q411">
        <v>5</v>
      </c>
      <c r="R411" t="str">
        <v>S+등급</v>
      </c>
      <c r="S411" t="str">
        <v>현대_울산</v>
      </c>
      <c r="T411" t="str">
        <v>195/65R15</v>
      </c>
      <c r="U411">
        <v>90800</v>
      </c>
      <c r="V411" t="str">
        <v>195/65R15</v>
      </c>
      <c r="W411">
        <v>90800</v>
      </c>
      <c r="X411" t="str">
        <v>anbh_안병홍</v>
      </c>
      <c r="Y411">
        <v>43914.49728009259</v>
      </c>
      <c r="Z411" t="str">
        <v>anbh_안병홍</v>
      </c>
      <c r="AA411">
        <v>43915.96255787037</v>
      </c>
      <c r="AB411">
        <f>W411*2</f>
        <v>181600</v>
      </c>
    </row>
    <row r="412">
      <c r="A412">
        <v>111132</v>
      </c>
      <c r="B412" t="str">
        <v>아반떼</v>
      </c>
      <c r="C412" t="str">
        <v>아반떼 스마트스트림 가솔린 1.6 법인전용 - AT</v>
      </c>
      <c r="D412">
        <v>43914</v>
      </c>
      <c r="E412">
        <v>16750000</v>
      </c>
      <c r="F412" t="str">
        <v>가솔린</v>
      </c>
      <c r="G412" t="str">
        <v>AT</v>
      </c>
      <c r="H412">
        <v>1598</v>
      </c>
      <c r="I412" t="str">
        <v>오픈함</v>
      </c>
      <c r="J412" t="str">
        <v>Y</v>
      </c>
      <c r="K412" t="str">
        <v>현대</v>
      </c>
      <c r="L412" t="str">
        <v>아반떼</v>
      </c>
      <c r="M412" t="str">
        <v>Y</v>
      </c>
      <c r="N412" t="str">
        <v>D1</v>
      </c>
      <c r="O412">
        <v>47</v>
      </c>
      <c r="P412">
        <v>0</v>
      </c>
      <c r="Q412">
        <v>5</v>
      </c>
      <c r="R412" t="str">
        <v>S+등급</v>
      </c>
      <c r="S412" t="str">
        <v>현대_울산</v>
      </c>
      <c r="T412" t="str">
        <v>195/65R15</v>
      </c>
      <c r="U412">
        <v>90800</v>
      </c>
      <c r="V412" t="str">
        <v>195/65R15</v>
      </c>
      <c r="W412">
        <v>90800</v>
      </c>
      <c r="X412" t="str">
        <v>anbh_안병홍</v>
      </c>
      <c r="Y412">
        <v>43914.52873842593</v>
      </c>
      <c r="Z412" t="str">
        <v>anbh_안병홍</v>
      </c>
      <c r="AA412">
        <v>43915.962372685186</v>
      </c>
      <c r="AB412">
        <f>W412*2</f>
        <v>181600</v>
      </c>
    </row>
    <row r="413">
      <c r="A413">
        <v>111119</v>
      </c>
      <c r="B413" t="str">
        <v>아반떼</v>
      </c>
      <c r="C413" t="str">
        <v>아반떼 스마트스트림 가솔린 1.6 스마트 - AT</v>
      </c>
      <c r="D413">
        <v>43914</v>
      </c>
      <c r="E413">
        <v>16810000</v>
      </c>
      <c r="F413" t="str">
        <v>가솔린</v>
      </c>
      <c r="G413" t="str">
        <v>AT</v>
      </c>
      <c r="H413">
        <v>1598</v>
      </c>
      <c r="I413" t="str">
        <v>오픈함</v>
      </c>
      <c r="J413" t="str">
        <v>Y</v>
      </c>
      <c r="K413" t="str">
        <v>현대</v>
      </c>
      <c r="L413" t="str">
        <v>아반떼</v>
      </c>
      <c r="M413" t="str">
        <v>Y</v>
      </c>
      <c r="N413" t="str">
        <v>D1</v>
      </c>
      <c r="O413">
        <v>47</v>
      </c>
      <c r="P413">
        <v>0</v>
      </c>
      <c r="Q413">
        <v>5</v>
      </c>
      <c r="R413" t="str">
        <v>S+등급</v>
      </c>
      <c r="S413" t="str">
        <v>현대_울산</v>
      </c>
      <c r="T413" t="str">
        <v>195/65R15</v>
      </c>
      <c r="U413">
        <v>90800</v>
      </c>
      <c r="V413" t="str">
        <v>195/65R15</v>
      </c>
      <c r="W413">
        <v>90800</v>
      </c>
      <c r="X413" t="str">
        <v>anbh_안병홍</v>
      </c>
      <c r="Y413">
        <v>43914.396053240744</v>
      </c>
      <c r="Z413" t="str">
        <v>anbh_안병홍</v>
      </c>
      <c r="AA413">
        <v>43915.96246527778</v>
      </c>
      <c r="AB413">
        <f>W413*2</f>
        <v>181600</v>
      </c>
    </row>
    <row r="414">
      <c r="A414">
        <v>111121</v>
      </c>
      <c r="B414" t="str">
        <v>아반떼</v>
      </c>
      <c r="C414" t="str">
        <v>아반떼 스마트스트림 가솔린 1.6 인스퍼레이션 - AT</v>
      </c>
      <c r="D414">
        <v>43914</v>
      </c>
      <c r="E414">
        <v>23920000</v>
      </c>
      <c r="F414" t="str">
        <v>가솔린</v>
      </c>
      <c r="G414" t="str">
        <v>AT</v>
      </c>
      <c r="H414">
        <v>1598</v>
      </c>
      <c r="I414" t="str">
        <v>오픈함</v>
      </c>
      <c r="J414" t="str">
        <v>Y</v>
      </c>
      <c r="K414" t="str">
        <v>현대</v>
      </c>
      <c r="L414" t="str">
        <v>아반떼</v>
      </c>
      <c r="M414" t="str">
        <v>Y</v>
      </c>
      <c r="N414" t="str">
        <v>D1</v>
      </c>
      <c r="O414">
        <v>47</v>
      </c>
      <c r="P414">
        <v>0</v>
      </c>
      <c r="Q414">
        <v>5</v>
      </c>
      <c r="R414" t="str">
        <v>S+등급</v>
      </c>
      <c r="S414" t="str">
        <v>현대_울산</v>
      </c>
      <c r="T414" t="str">
        <v>195/65R15</v>
      </c>
      <c r="U414">
        <v>90800</v>
      </c>
      <c r="V414" t="str">
        <v>195/65R15</v>
      </c>
      <c r="W414">
        <v>90800</v>
      </c>
      <c r="X414" t="str">
        <v>anbh_안병홍</v>
      </c>
      <c r="Y414">
        <v>43914.50269675926</v>
      </c>
      <c r="Z414" t="str">
        <v>anbh_안병홍</v>
      </c>
      <c r="AA414">
        <v>43915.92681712963</v>
      </c>
      <c r="AB414">
        <f>W414*2</f>
        <v>181600</v>
      </c>
    </row>
    <row r="415">
      <c r="A415">
        <v>107480</v>
      </c>
      <c r="B415" t="str">
        <v>아베오</v>
      </c>
      <c r="C415" t="str">
        <v>아베오 4도어 세단 1.4 Turbo L(STAR) - AT</v>
      </c>
      <c r="D415">
        <v>42173</v>
      </c>
      <c r="E415">
        <v>15600000</v>
      </c>
      <c r="F415" t="str">
        <v>가솔린</v>
      </c>
      <c r="G415" t="str">
        <v>AT</v>
      </c>
      <c r="H415">
        <v>1362</v>
      </c>
      <c r="I415" t="str">
        <v>오픈함</v>
      </c>
      <c r="J415" t="str">
        <v>Y</v>
      </c>
      <c r="K415" t="str">
        <v>한국지엠</v>
      </c>
      <c r="L415" t="str">
        <v>아베오</v>
      </c>
      <c r="M415" t="str">
        <v>Y</v>
      </c>
      <c r="N415" t="str">
        <v>D</v>
      </c>
      <c r="O415">
        <v>46</v>
      </c>
      <c r="Q415">
        <v>5</v>
      </c>
      <c r="R415" t="str">
        <v>B등급</v>
      </c>
      <c r="S415" t="str">
        <v>지엠_송도</v>
      </c>
      <c r="T415" t="str">
        <v>195/65R15</v>
      </c>
      <c r="U415">
        <v>90800</v>
      </c>
      <c r="V415" t="str">
        <v>195/65R15</v>
      </c>
      <c r="W415">
        <v>90800</v>
      </c>
      <c r="X415" t="str">
        <v>wonsil_남원실</v>
      </c>
      <c r="Y415">
        <v>42173.47844907407</v>
      </c>
      <c r="Z415" t="str">
        <v>wonsil_남원실</v>
      </c>
      <c r="AA415">
        <v>42696.72109953704</v>
      </c>
      <c r="AB415">
        <f>W415*2</f>
        <v>181600</v>
      </c>
    </row>
    <row r="416">
      <c r="A416">
        <v>107481</v>
      </c>
      <c r="B416" t="str">
        <v>아베오</v>
      </c>
      <c r="C416" t="str">
        <v>아베오 4도어 세단 1.4 Turbo LS(고급형) - AT</v>
      </c>
      <c r="D416">
        <v>42173</v>
      </c>
      <c r="E416">
        <v>16740000</v>
      </c>
      <c r="F416" t="str">
        <v>가솔린</v>
      </c>
      <c r="G416" t="str">
        <v>AT</v>
      </c>
      <c r="H416">
        <v>1362</v>
      </c>
      <c r="I416" t="str">
        <v>오픈함</v>
      </c>
      <c r="J416" t="str">
        <v>Y</v>
      </c>
      <c r="K416" t="str">
        <v>한국지엠</v>
      </c>
      <c r="L416" t="str">
        <v>아베오</v>
      </c>
      <c r="M416" t="str">
        <v>Y</v>
      </c>
      <c r="N416" t="str">
        <v>D</v>
      </c>
      <c r="O416">
        <v>46</v>
      </c>
      <c r="Q416">
        <v>5</v>
      </c>
      <c r="R416" t="str">
        <v>B등급</v>
      </c>
      <c r="S416" t="str">
        <v>지엠_송도</v>
      </c>
      <c r="T416" t="str">
        <v>195/65R15</v>
      </c>
      <c r="U416">
        <v>90800</v>
      </c>
      <c r="V416" t="str">
        <v>195/65R15</v>
      </c>
      <c r="W416">
        <v>90800</v>
      </c>
      <c r="X416" t="str">
        <v>wonsil_남원실</v>
      </c>
      <c r="Y416">
        <v>42173.48105324074</v>
      </c>
      <c r="Z416" t="str">
        <v>wonsil_남원실</v>
      </c>
      <c r="AA416">
        <v>42696.722962962966</v>
      </c>
      <c r="AB416">
        <f>W416*2</f>
        <v>181600</v>
      </c>
    </row>
    <row r="417">
      <c r="A417">
        <v>107482</v>
      </c>
      <c r="B417" t="str">
        <v>아베오</v>
      </c>
      <c r="C417" t="str">
        <v>아베오 4도어 세단 1.4 Turbo LT(최고급형) - AT</v>
      </c>
      <c r="D417">
        <v>42173</v>
      </c>
      <c r="E417">
        <v>17790000</v>
      </c>
      <c r="F417" t="str">
        <v>가솔린</v>
      </c>
      <c r="G417" t="str">
        <v>AT</v>
      </c>
      <c r="H417">
        <v>1362</v>
      </c>
      <c r="I417" t="str">
        <v>오픈함</v>
      </c>
      <c r="J417" t="str">
        <v>Y</v>
      </c>
      <c r="K417" t="str">
        <v>한국지엠</v>
      </c>
      <c r="L417" t="str">
        <v>아베오</v>
      </c>
      <c r="M417" t="str">
        <v>Y</v>
      </c>
      <c r="N417" t="str">
        <v>D</v>
      </c>
      <c r="O417">
        <v>46</v>
      </c>
      <c r="Q417">
        <v>5</v>
      </c>
      <c r="R417" t="str">
        <v>B등급</v>
      </c>
      <c r="S417" t="str">
        <v>지엠_송도</v>
      </c>
      <c r="T417" t="str">
        <v>205/55R16</v>
      </c>
      <c r="U417">
        <v>100800</v>
      </c>
      <c r="V417" t="str">
        <v>205/55R16</v>
      </c>
      <c r="W417">
        <v>100800</v>
      </c>
      <c r="X417" t="str">
        <v>wonsil_남원실</v>
      </c>
      <c r="Y417">
        <v>42173.48258101852</v>
      </c>
      <c r="Z417" t="str">
        <v>wonsil_남원실</v>
      </c>
      <c r="AA417">
        <v>42696.72454861111</v>
      </c>
      <c r="AB417">
        <f>W417*2</f>
        <v>201600</v>
      </c>
    </row>
    <row r="418">
      <c r="A418">
        <v>107484</v>
      </c>
      <c r="B418" t="str">
        <v>아베오</v>
      </c>
      <c r="C418" t="str">
        <v>아베오 5도어 해치백 1.4 Turbo LS(스탠다드) - AT</v>
      </c>
      <c r="D418">
        <v>42173</v>
      </c>
      <c r="E418">
        <v>16690000</v>
      </c>
      <c r="F418" t="str">
        <v>가솔린</v>
      </c>
      <c r="G418" t="str">
        <v>AT</v>
      </c>
      <c r="H418">
        <v>1362</v>
      </c>
      <c r="I418" t="str">
        <v>오픈함</v>
      </c>
      <c r="J418" t="str">
        <v>Y</v>
      </c>
      <c r="K418" t="str">
        <v>한국지엠</v>
      </c>
      <c r="L418" t="str">
        <v>아베오</v>
      </c>
      <c r="M418" t="str">
        <v>Y</v>
      </c>
      <c r="N418" t="str">
        <v>D</v>
      </c>
      <c r="O418">
        <v>46</v>
      </c>
      <c r="P418">
        <v>0</v>
      </c>
      <c r="Q418">
        <v>5</v>
      </c>
      <c r="R418" t="str">
        <v>B등급</v>
      </c>
      <c r="S418" t="str">
        <v>지엠_송도</v>
      </c>
      <c r="T418" t="str">
        <v>195/65R15</v>
      </c>
      <c r="U418">
        <v>90800</v>
      </c>
      <c r="V418" t="str">
        <v>195/65R15</v>
      </c>
      <c r="W418">
        <v>90800</v>
      </c>
      <c r="X418" t="str">
        <v>wonsil_남원실</v>
      </c>
      <c r="Y418">
        <v>42173.48630787037</v>
      </c>
      <c r="Z418" t="str">
        <v>wonsil_남원실</v>
      </c>
      <c r="AA418">
        <v>42696.725486111114</v>
      </c>
      <c r="AB418">
        <f>W418*2</f>
        <v>181600</v>
      </c>
    </row>
    <row r="419">
      <c r="A419">
        <v>107485</v>
      </c>
      <c r="B419" t="str">
        <v>아베오</v>
      </c>
      <c r="C419" t="str">
        <v>아베오 5도어 해치백 1.4 Turbo LT(최고급형) - AT</v>
      </c>
      <c r="D419">
        <v>42173</v>
      </c>
      <c r="E419">
        <v>17960000</v>
      </c>
      <c r="F419" t="str">
        <v>가솔린</v>
      </c>
      <c r="G419" t="str">
        <v>AT</v>
      </c>
      <c r="H419">
        <v>1362</v>
      </c>
      <c r="I419" t="str">
        <v>오픈함</v>
      </c>
      <c r="J419" t="str">
        <v>Y</v>
      </c>
      <c r="K419" t="str">
        <v>한국지엠</v>
      </c>
      <c r="L419" t="str">
        <v>아베오</v>
      </c>
      <c r="M419" t="str">
        <v>Y</v>
      </c>
      <c r="N419" t="str">
        <v>D</v>
      </c>
      <c r="O419">
        <v>46</v>
      </c>
      <c r="P419">
        <v>0</v>
      </c>
      <c r="Q419">
        <v>5</v>
      </c>
      <c r="R419" t="str">
        <v>B등급</v>
      </c>
      <c r="S419" t="str">
        <v>지엠_송도</v>
      </c>
      <c r="T419" t="str">
        <v>205/55R16</v>
      </c>
      <c r="U419">
        <v>100800</v>
      </c>
      <c r="V419" t="str">
        <v>205/55R16</v>
      </c>
      <c r="W419">
        <v>100800</v>
      </c>
      <c r="X419" t="str">
        <v>wonsil_남원실</v>
      </c>
      <c r="Y419">
        <v>42173.48763888889</v>
      </c>
      <c r="Z419" t="str">
        <v>wonsil_남원실</v>
      </c>
      <c r="AA419">
        <v>42696.72641203704</v>
      </c>
      <c r="AB419">
        <f>W419*2</f>
        <v>201600</v>
      </c>
    </row>
    <row r="420">
      <c r="A420">
        <v>110759</v>
      </c>
      <c r="B420" t="str">
        <v>아이오닉</v>
      </c>
      <c r="C420" t="str">
        <v>아이오닉 일렉트릭 N - AT</v>
      </c>
      <c r="D420">
        <v>43762</v>
      </c>
      <c r="E420">
        <v>42661000</v>
      </c>
      <c r="F420" t="str">
        <v>전기</v>
      </c>
      <c r="G420" t="str">
        <v>AT</v>
      </c>
      <c r="H420">
        <v>0</v>
      </c>
      <c r="I420" t="str">
        <v>오픈안함</v>
      </c>
      <c r="J420" t="str">
        <v>Y</v>
      </c>
      <c r="K420" t="str">
        <v>현대</v>
      </c>
      <c r="L420" t="str">
        <v>아이오닉</v>
      </c>
      <c r="M420" t="str">
        <v>Y</v>
      </c>
      <c r="N420" t="str">
        <v>E4</v>
      </c>
      <c r="O420">
        <v>0</v>
      </c>
      <c r="Q420">
        <v>5</v>
      </c>
      <c r="R420" t="str">
        <v>G등급</v>
      </c>
      <c r="S420" t="str">
        <v>현대_울산</v>
      </c>
      <c r="T420" t="str">
        <v>205/60R16</v>
      </c>
      <c r="U420">
        <v>109400</v>
      </c>
      <c r="V420" t="str">
        <v>205/60R16</v>
      </c>
      <c r="W420">
        <v>109400</v>
      </c>
      <c r="X420" t="str">
        <v>anbh_안병홍</v>
      </c>
      <c r="Y420">
        <v>43762.48905092593</v>
      </c>
      <c r="Z420" t="str">
        <v>anbh_안병홍</v>
      </c>
      <c r="AA420">
        <v>43900.532546296294</v>
      </c>
      <c r="AB420">
        <f>W420*2</f>
        <v>218800</v>
      </c>
    </row>
    <row r="421">
      <c r="A421">
        <v>110760</v>
      </c>
      <c r="B421" t="str">
        <v>아이오닉</v>
      </c>
      <c r="C421" t="str">
        <v>아이오닉 일렉트릭 Q - AT</v>
      </c>
      <c r="D421">
        <v>43762</v>
      </c>
      <c r="E421">
        <v>45856000</v>
      </c>
      <c r="F421" t="str">
        <v>전기</v>
      </c>
      <c r="G421" t="str">
        <v>AT</v>
      </c>
      <c r="H421">
        <v>0</v>
      </c>
      <c r="I421" t="str">
        <v>오픈안함</v>
      </c>
      <c r="J421" t="str">
        <v>Y</v>
      </c>
      <c r="K421" t="str">
        <v>현대</v>
      </c>
      <c r="L421" t="str">
        <v>아이오닉</v>
      </c>
      <c r="M421" t="str">
        <v>Y</v>
      </c>
      <c r="N421" t="str">
        <v>E4</v>
      </c>
      <c r="O421">
        <v>0</v>
      </c>
      <c r="Q421">
        <v>5</v>
      </c>
      <c r="R421" t="str">
        <v>G등급</v>
      </c>
      <c r="S421" t="str">
        <v>현대_울산</v>
      </c>
      <c r="T421" t="str">
        <v>205/60R16</v>
      </c>
      <c r="U421">
        <v>109400</v>
      </c>
      <c r="V421" t="str">
        <v>205/60R16</v>
      </c>
      <c r="W421">
        <v>109400</v>
      </c>
      <c r="X421" t="str">
        <v>anbh_안병홍</v>
      </c>
      <c r="Y421">
        <v>43762.52354166667</v>
      </c>
      <c r="Z421" t="str">
        <v>anbh_안병홍</v>
      </c>
      <c r="AA421">
        <v>43900.5328125</v>
      </c>
      <c r="AB421">
        <f>W421*2</f>
        <v>218800</v>
      </c>
    </row>
    <row r="422">
      <c r="A422">
        <v>110763</v>
      </c>
      <c r="B422" t="str">
        <v>아이오닉</v>
      </c>
      <c r="C422" t="str">
        <v>아이오닉 플러그인 N - AT</v>
      </c>
      <c r="D422">
        <v>43762</v>
      </c>
      <c r="E422">
        <v>31951130</v>
      </c>
      <c r="F422" t="str">
        <v>하이브리드(가솔린)</v>
      </c>
      <c r="G422" t="str">
        <v>AT</v>
      </c>
      <c r="H422">
        <v>1580</v>
      </c>
      <c r="I422" t="str">
        <v>오픈안함</v>
      </c>
      <c r="J422" t="str">
        <v>Y</v>
      </c>
      <c r="K422" t="str">
        <v>현대</v>
      </c>
      <c r="L422" t="str">
        <v>아이오닉</v>
      </c>
      <c r="M422" t="str">
        <v>Y</v>
      </c>
      <c r="N422" t="str">
        <v>E4</v>
      </c>
      <c r="O422">
        <v>0</v>
      </c>
      <c r="Q422">
        <v>5</v>
      </c>
      <c r="R422" t="str">
        <v>G등급</v>
      </c>
      <c r="S422" t="str">
        <v>현대_울산</v>
      </c>
      <c r="T422" t="str">
        <v>205/55R16</v>
      </c>
      <c r="U422">
        <v>100800</v>
      </c>
      <c r="V422" t="str">
        <v>205/55R16</v>
      </c>
      <c r="W422">
        <v>100800</v>
      </c>
      <c r="X422" t="str">
        <v>anbh_안병홍</v>
      </c>
      <c r="Y422">
        <v>43762.53152777778</v>
      </c>
      <c r="Z422" t="str">
        <v>anbh_안병홍</v>
      </c>
      <c r="AA422">
        <v>43900.53461805556</v>
      </c>
      <c r="AB422">
        <f>W422*2</f>
        <v>201600</v>
      </c>
    </row>
    <row r="423">
      <c r="A423">
        <v>110764</v>
      </c>
      <c r="B423" t="str">
        <v>아이오닉</v>
      </c>
      <c r="C423" t="str">
        <v>아이오닉 플러그인 Q - AT</v>
      </c>
      <c r="D423">
        <v>43762</v>
      </c>
      <c r="E423">
        <v>34599016</v>
      </c>
      <c r="F423" t="str">
        <v>하이브리드(가솔린)</v>
      </c>
      <c r="G423" t="str">
        <v>AT</v>
      </c>
      <c r="H423">
        <v>1580</v>
      </c>
      <c r="I423" t="str">
        <v>오픈안함</v>
      </c>
      <c r="J423" t="str">
        <v>Y</v>
      </c>
      <c r="K423" t="str">
        <v>현대</v>
      </c>
      <c r="L423" t="str">
        <v>아이오닉</v>
      </c>
      <c r="M423" t="str">
        <v>Y</v>
      </c>
      <c r="N423" t="str">
        <v>E4</v>
      </c>
      <c r="O423">
        <v>0</v>
      </c>
      <c r="Q423">
        <v>5</v>
      </c>
      <c r="R423" t="str">
        <v>G등급</v>
      </c>
      <c r="S423" t="str">
        <v>현대_울산</v>
      </c>
      <c r="T423" t="str">
        <v>205/55R16</v>
      </c>
      <c r="U423">
        <v>100800</v>
      </c>
      <c r="V423" t="str">
        <v>205/55R16</v>
      </c>
      <c r="W423">
        <v>100800</v>
      </c>
      <c r="X423" t="str">
        <v>anbh_안병홍</v>
      </c>
      <c r="Y423">
        <v>43762.611238425925</v>
      </c>
      <c r="Z423" t="str">
        <v>anbh_안병홍</v>
      </c>
      <c r="AA423">
        <v>43900.534837962965</v>
      </c>
      <c r="AB423">
        <f>W423*2</f>
        <v>201600</v>
      </c>
    </row>
    <row r="424">
      <c r="A424">
        <v>107924</v>
      </c>
      <c r="B424" t="str">
        <v>아이오닉</v>
      </c>
      <c r="C424" t="str">
        <v>아이오닉 하이브리드 I - AT</v>
      </c>
      <c r="D424">
        <v>42424</v>
      </c>
      <c r="E424">
        <v>22857190</v>
      </c>
      <c r="F424" t="str">
        <v>하이브리드(가솔린)</v>
      </c>
      <c r="G424" t="str">
        <v>AT</v>
      </c>
      <c r="H424">
        <v>1580</v>
      </c>
      <c r="I424" t="str">
        <v>오픈안함</v>
      </c>
      <c r="J424" t="str">
        <v>Y</v>
      </c>
      <c r="K424" t="str">
        <v>현대</v>
      </c>
      <c r="L424" t="str">
        <v>아이오닉</v>
      </c>
      <c r="M424" t="str">
        <v>Y</v>
      </c>
      <c r="N424" t="str">
        <v>E1</v>
      </c>
      <c r="O424">
        <v>45</v>
      </c>
      <c r="Q424">
        <v>5</v>
      </c>
      <c r="R424" t="str">
        <v>B등급</v>
      </c>
      <c r="S424" t="str">
        <v>현대_울산</v>
      </c>
      <c r="T424" t="str">
        <v>195/65R15</v>
      </c>
      <c r="U424">
        <v>90800</v>
      </c>
      <c r="V424" t="str">
        <v>195/65R15</v>
      </c>
      <c r="W424">
        <v>90800</v>
      </c>
      <c r="X424" t="str">
        <v>wonsil_남원실</v>
      </c>
      <c r="Y424">
        <v>42424.45276620371</v>
      </c>
      <c r="Z424" t="str">
        <v>anbh_안병홍</v>
      </c>
      <c r="AA424">
        <v>43898.09824074074</v>
      </c>
      <c r="AB424">
        <f>W424*2</f>
        <v>181600</v>
      </c>
    </row>
    <row r="425">
      <c r="A425">
        <v>107926</v>
      </c>
      <c r="B425" t="str">
        <v>아이오닉</v>
      </c>
      <c r="C425" t="str">
        <v>아이오닉 하이브리드 N - AT</v>
      </c>
      <c r="D425">
        <v>42424</v>
      </c>
      <c r="E425">
        <v>25161260</v>
      </c>
      <c r="F425" t="str">
        <v>하이브리드(가솔린)</v>
      </c>
      <c r="G425" t="str">
        <v>AT</v>
      </c>
      <c r="H425">
        <v>1580</v>
      </c>
      <c r="I425" t="str">
        <v>오픈안함</v>
      </c>
      <c r="J425" t="str">
        <v>Y</v>
      </c>
      <c r="K425" t="str">
        <v>현대</v>
      </c>
      <c r="L425" t="str">
        <v>아이오닉</v>
      </c>
      <c r="M425" t="str">
        <v>Y</v>
      </c>
      <c r="N425" t="str">
        <v>E1</v>
      </c>
      <c r="O425">
        <v>45</v>
      </c>
      <c r="Q425">
        <v>5</v>
      </c>
      <c r="R425" t="str">
        <v>B등급</v>
      </c>
      <c r="S425" t="str">
        <v>현대_울산</v>
      </c>
      <c r="T425" t="str">
        <v>195/65R15</v>
      </c>
      <c r="U425">
        <v>90800</v>
      </c>
      <c r="V425" t="str">
        <v>195/65R15</v>
      </c>
      <c r="W425">
        <v>90800</v>
      </c>
      <c r="X425" t="str">
        <v>wonsil_남원실</v>
      </c>
      <c r="Y425">
        <v>42424.466365740744</v>
      </c>
      <c r="Z425" t="str">
        <v>anbh_안병홍</v>
      </c>
      <c r="AA425">
        <v>43898.09861111111</v>
      </c>
      <c r="AB425">
        <f>W425*2</f>
        <v>181600</v>
      </c>
    </row>
    <row r="426">
      <c r="A426">
        <v>107928</v>
      </c>
      <c r="B426" t="str">
        <v>아이오닉</v>
      </c>
      <c r="C426" t="str">
        <v>아이오닉 하이브리드 Q - AT</v>
      </c>
      <c r="D426">
        <v>42424</v>
      </c>
      <c r="E426">
        <v>27455136</v>
      </c>
      <c r="F426" t="str">
        <v>하이브리드(가솔린)</v>
      </c>
      <c r="G426" t="str">
        <v>AT</v>
      </c>
      <c r="H426">
        <v>1580</v>
      </c>
      <c r="I426" t="str">
        <v>오픈안함</v>
      </c>
      <c r="J426" t="str">
        <v>Y</v>
      </c>
      <c r="K426" t="str">
        <v>현대</v>
      </c>
      <c r="L426" t="str">
        <v>아이오닉</v>
      </c>
      <c r="M426" t="str">
        <v>Y</v>
      </c>
      <c r="N426" t="str">
        <v>E1</v>
      </c>
      <c r="O426">
        <v>45</v>
      </c>
      <c r="Q426">
        <v>5</v>
      </c>
      <c r="R426" t="str">
        <v>B등급</v>
      </c>
      <c r="S426" t="str">
        <v>현대_울산</v>
      </c>
      <c r="T426" t="str">
        <v>195/65R15</v>
      </c>
      <c r="U426">
        <v>90800</v>
      </c>
      <c r="V426" t="str">
        <v>195/65R15</v>
      </c>
      <c r="W426">
        <v>90800</v>
      </c>
      <c r="X426" t="str">
        <v>wonsil_남원실</v>
      </c>
      <c r="Y426">
        <v>42424.467453703706</v>
      </c>
      <c r="Z426" t="str">
        <v>anbh_안병홍</v>
      </c>
      <c r="AA426">
        <v>43898.0987962963</v>
      </c>
      <c r="AB426">
        <f>W426*2</f>
        <v>181600</v>
      </c>
    </row>
    <row r="427">
      <c r="A427">
        <v>100299</v>
      </c>
      <c r="B427" t="str">
        <v>에쿠스</v>
      </c>
      <c r="C427" t="str">
        <v>에쿠스 VL380 프레스티지 - AT</v>
      </c>
      <c r="D427">
        <v>40952</v>
      </c>
      <c r="E427">
        <v>134970000</v>
      </c>
      <c r="F427" t="str">
        <v>가솔린</v>
      </c>
      <c r="G427" t="str">
        <v>AT</v>
      </c>
      <c r="H427">
        <v>3778</v>
      </c>
      <c r="I427" t="str">
        <v>오픈안함</v>
      </c>
      <c r="J427" t="str">
        <v>Y</v>
      </c>
      <c r="K427" t="str">
        <v>현대</v>
      </c>
      <c r="L427" t="str">
        <v>에쿠스</v>
      </c>
      <c r="M427" t="str">
        <v>Y</v>
      </c>
      <c r="N427" t="str">
        <v>I7</v>
      </c>
      <c r="O427">
        <v>77</v>
      </c>
      <c r="P427">
        <v>0</v>
      </c>
      <c r="Q427">
        <v>5</v>
      </c>
      <c r="R427" t="str">
        <v>G등급</v>
      </c>
      <c r="S427" t="str">
        <v>현대_울산</v>
      </c>
      <c r="T427" t="str">
        <v>245/45R19</v>
      </c>
      <c r="U427">
        <v>188500</v>
      </c>
      <c r="V427" t="str">
        <v>275/40R19</v>
      </c>
      <c r="W427">
        <v>229600</v>
      </c>
      <c r="X427" t="str">
        <v>안병홍_안병홍</v>
      </c>
      <c r="Y427">
        <v>40952.55929398148</v>
      </c>
      <c r="Z427" t="str">
        <v>john</v>
      </c>
      <c r="AA427">
        <v>41880.487488425926</v>
      </c>
      <c r="AB427">
        <f>W427*2</f>
        <v>459200</v>
      </c>
    </row>
    <row r="428">
      <c r="A428">
        <v>100300</v>
      </c>
      <c r="B428" t="str">
        <v>에쿠스</v>
      </c>
      <c r="C428" t="str">
        <v>에쿠스 VL500 프레스티지 - AT</v>
      </c>
      <c r="D428">
        <v>40952</v>
      </c>
      <c r="E428">
        <v>143030000</v>
      </c>
      <c r="F428" t="str">
        <v>가솔린</v>
      </c>
      <c r="G428" t="str">
        <v>AT</v>
      </c>
      <c r="H428">
        <v>5038</v>
      </c>
      <c r="I428" t="str">
        <v>오픈안함</v>
      </c>
      <c r="J428" t="str">
        <v>Y</v>
      </c>
      <c r="K428" t="str">
        <v>현대</v>
      </c>
      <c r="L428" t="str">
        <v>에쿠스</v>
      </c>
      <c r="M428" t="str">
        <v>Y</v>
      </c>
      <c r="N428" t="str">
        <v>I8</v>
      </c>
      <c r="O428">
        <v>77</v>
      </c>
      <c r="P428">
        <v>0</v>
      </c>
      <c r="Q428">
        <v>5</v>
      </c>
      <c r="R428" t="str">
        <v>G등급</v>
      </c>
      <c r="S428" t="str">
        <v>현대_울산</v>
      </c>
      <c r="T428" t="str">
        <v>245/45R19</v>
      </c>
      <c r="U428">
        <v>188500</v>
      </c>
      <c r="V428" t="str">
        <v>275/40R19</v>
      </c>
      <c r="W428">
        <v>229600</v>
      </c>
      <c r="X428" t="str">
        <v>안병홍_안병홍</v>
      </c>
      <c r="Y428">
        <v>40952.5600462963</v>
      </c>
      <c r="Z428" t="str">
        <v>wonsil_남원실</v>
      </c>
      <c r="AA428">
        <v>42242.74890046296</v>
      </c>
      <c r="AB428">
        <f>W428*2</f>
        <v>459200</v>
      </c>
    </row>
    <row r="429">
      <c r="A429">
        <v>107334</v>
      </c>
      <c r="B429" t="str">
        <v>에쿠스</v>
      </c>
      <c r="C429" t="str">
        <v>에쿠스 리무진 VS500 프레스티지 - AT</v>
      </c>
      <c r="D429">
        <v>42006</v>
      </c>
      <c r="E429">
        <v>145700000</v>
      </c>
      <c r="F429" t="str">
        <v>가솔린</v>
      </c>
      <c r="G429" t="str">
        <v>AT</v>
      </c>
      <c r="H429">
        <v>5038</v>
      </c>
      <c r="I429" t="str">
        <v>오픈안함</v>
      </c>
      <c r="J429" t="str">
        <v>Y</v>
      </c>
      <c r="K429" t="str">
        <v>현대</v>
      </c>
      <c r="L429" t="str">
        <v>에쿠스 리무진</v>
      </c>
      <c r="M429" t="str">
        <v>Y</v>
      </c>
      <c r="N429" t="str">
        <v>I8</v>
      </c>
      <c r="O429">
        <v>77</v>
      </c>
      <c r="P429">
        <v>0</v>
      </c>
      <c r="Q429">
        <v>5</v>
      </c>
      <c r="R429" t="str">
        <v>G등급</v>
      </c>
      <c r="S429" t="str">
        <v>현대_울산</v>
      </c>
      <c r="T429" t="str">
        <v>245/45R19</v>
      </c>
      <c r="U429">
        <v>188500</v>
      </c>
      <c r="V429" t="str">
        <v>275/40R19</v>
      </c>
      <c r="W429">
        <v>229600</v>
      </c>
      <c r="X429" t="str">
        <v>anbh_안병홍</v>
      </c>
      <c r="Y429">
        <v>42006.848761574074</v>
      </c>
      <c r="Z429" t="str">
        <v>anbh_안병홍</v>
      </c>
      <c r="AA429">
        <v>42006.851747685185</v>
      </c>
      <c r="AB429">
        <f>W429*2</f>
        <v>459200</v>
      </c>
    </row>
    <row r="430">
      <c r="A430">
        <v>109630</v>
      </c>
      <c r="B430" t="str">
        <v>엑센트</v>
      </c>
      <c r="C430" t="str">
        <v>엑센트 4 door 가솔린 모던 - AT</v>
      </c>
      <c r="D430">
        <v>43307</v>
      </c>
      <c r="E430">
        <v>14570000</v>
      </c>
      <c r="F430" t="str">
        <v>가솔린</v>
      </c>
      <c r="G430" t="str">
        <v>AT</v>
      </c>
      <c r="H430">
        <v>1368</v>
      </c>
      <c r="I430" t="str">
        <v>오픈함</v>
      </c>
      <c r="J430" t="str">
        <v>Y</v>
      </c>
      <c r="K430" t="str">
        <v>현대</v>
      </c>
      <c r="L430" t="str">
        <v>엑센트</v>
      </c>
      <c r="M430" t="str">
        <v>Y</v>
      </c>
      <c r="N430" t="str">
        <v>D</v>
      </c>
      <c r="O430">
        <v>43</v>
      </c>
      <c r="P430">
        <v>0</v>
      </c>
      <c r="Q430">
        <v>5</v>
      </c>
      <c r="R430" t="str">
        <v>G등급</v>
      </c>
      <c r="S430" t="str">
        <v>현대_울산</v>
      </c>
      <c r="T430" t="str">
        <v>185/60R15</v>
      </c>
      <c r="U430">
        <v>200000</v>
      </c>
      <c r="V430" t="str">
        <v>185/60R15</v>
      </c>
      <c r="W430">
        <v>200000</v>
      </c>
      <c r="X430" t="str">
        <v>jeonhy_전하영</v>
      </c>
      <c r="Y430">
        <v>43307.358194444445</v>
      </c>
      <c r="Z430" t="str">
        <v>jeonhy_전하영</v>
      </c>
      <c r="AA430">
        <v>43307.359293981484</v>
      </c>
      <c r="AB430">
        <f>W430*2</f>
        <v>400000</v>
      </c>
    </row>
    <row r="431">
      <c r="A431">
        <v>109629</v>
      </c>
      <c r="B431" t="str">
        <v>엑센트</v>
      </c>
      <c r="C431" t="str">
        <v>엑센트 4 door 가솔린 스마트 스페셜 - AT</v>
      </c>
      <c r="D431">
        <v>43307</v>
      </c>
      <c r="E431">
        <v>12220000</v>
      </c>
      <c r="F431" t="str">
        <v>가솔린</v>
      </c>
      <c r="G431" t="str">
        <v>AT</v>
      </c>
      <c r="H431">
        <v>1368</v>
      </c>
      <c r="I431" t="str">
        <v>오픈함</v>
      </c>
      <c r="J431" t="str">
        <v>Y</v>
      </c>
      <c r="K431" t="str">
        <v>현대</v>
      </c>
      <c r="L431" t="str">
        <v>엑센트</v>
      </c>
      <c r="M431" t="str">
        <v>Y</v>
      </c>
      <c r="N431" t="str">
        <v>D</v>
      </c>
      <c r="O431">
        <v>43</v>
      </c>
      <c r="P431">
        <v>0</v>
      </c>
      <c r="Q431">
        <v>5</v>
      </c>
      <c r="R431" t="str">
        <v>G등급</v>
      </c>
      <c r="S431" t="str">
        <v>현대_울산</v>
      </c>
      <c r="T431" t="str">
        <v>185/60R15</v>
      </c>
      <c r="U431">
        <v>200000</v>
      </c>
      <c r="V431" t="str">
        <v>185/60R15</v>
      </c>
      <c r="W431">
        <v>200000</v>
      </c>
      <c r="X431" t="str">
        <v>jeonhy_전하영</v>
      </c>
      <c r="Y431">
        <v>43307.35766203704</v>
      </c>
      <c r="Z431" t="str">
        <v>jeonhy_전하영</v>
      </c>
      <c r="AA431">
        <v>43307.358194444445</v>
      </c>
      <c r="AB431">
        <f>W431*2</f>
        <v>400000</v>
      </c>
    </row>
    <row r="432">
      <c r="A432">
        <v>109628</v>
      </c>
      <c r="B432" t="str">
        <v>엑센트</v>
      </c>
      <c r="C432" t="str">
        <v>엑센트 4 door 가솔린 스타일 - AT</v>
      </c>
      <c r="D432">
        <v>43307</v>
      </c>
      <c r="E432">
        <v>11380000</v>
      </c>
      <c r="F432" t="str">
        <v>가솔린</v>
      </c>
      <c r="G432" t="str">
        <v>AT</v>
      </c>
      <c r="H432">
        <v>1368</v>
      </c>
      <c r="I432" t="str">
        <v>오픈함</v>
      </c>
      <c r="J432" t="str">
        <v>Y</v>
      </c>
      <c r="K432" t="str">
        <v>현대</v>
      </c>
      <c r="L432" t="str">
        <v>엑센트</v>
      </c>
      <c r="M432" t="str">
        <v>Y</v>
      </c>
      <c r="N432" t="str">
        <v>D</v>
      </c>
      <c r="O432">
        <v>43</v>
      </c>
      <c r="P432">
        <v>0</v>
      </c>
      <c r="Q432">
        <v>5</v>
      </c>
      <c r="R432" t="str">
        <v>G등급</v>
      </c>
      <c r="S432" t="str">
        <v>현대_울산</v>
      </c>
      <c r="T432" t="str">
        <v>175/70R14</v>
      </c>
      <c r="U432">
        <v>56000</v>
      </c>
      <c r="V432" t="str">
        <v>175/70R14</v>
      </c>
      <c r="W432">
        <v>56000</v>
      </c>
      <c r="X432" t="str">
        <v>jeonhy_전하영</v>
      </c>
      <c r="Y432">
        <v>43307.356828703705</v>
      </c>
      <c r="Z432" t="str">
        <v>jeonhy_전하영</v>
      </c>
      <c r="AA432">
        <v>43307.35766203704</v>
      </c>
      <c r="AB432">
        <f>W432*2</f>
        <v>112000</v>
      </c>
    </row>
    <row r="433">
      <c r="A433">
        <v>109631</v>
      </c>
      <c r="B433" t="str">
        <v>엑센트</v>
      </c>
      <c r="C433" t="str">
        <v>엑센트 4 door 가솔린 프리미엄 - AT</v>
      </c>
      <c r="D433">
        <v>43307</v>
      </c>
      <c r="E433">
        <v>15910000</v>
      </c>
      <c r="F433" t="str">
        <v>가솔린</v>
      </c>
      <c r="G433" t="str">
        <v>AT</v>
      </c>
      <c r="H433">
        <v>1368</v>
      </c>
      <c r="I433" t="str">
        <v>오픈함</v>
      </c>
      <c r="J433" t="str">
        <v>Y</v>
      </c>
      <c r="K433" t="str">
        <v>현대</v>
      </c>
      <c r="L433" t="str">
        <v>엑센트</v>
      </c>
      <c r="M433" t="str">
        <v>Y</v>
      </c>
      <c r="N433" t="str">
        <v>D</v>
      </c>
      <c r="O433">
        <v>43</v>
      </c>
      <c r="P433">
        <v>0</v>
      </c>
      <c r="Q433">
        <v>5</v>
      </c>
      <c r="R433" t="str">
        <v>G등급</v>
      </c>
      <c r="S433" t="str">
        <v>현대_울산</v>
      </c>
      <c r="T433" t="str">
        <v>195/50R16</v>
      </c>
      <c r="U433">
        <v>132000</v>
      </c>
      <c r="V433" t="str">
        <v>195/50R16</v>
      </c>
      <c r="W433">
        <v>132000</v>
      </c>
      <c r="X433" t="str">
        <v>jeonhy_전하영</v>
      </c>
      <c r="Y433">
        <v>43307.359293981484</v>
      </c>
      <c r="Z433" t="str">
        <v>jeonhy_전하영</v>
      </c>
      <c r="AA433">
        <v>43307.36042824074</v>
      </c>
      <c r="AB433">
        <f>W433*2</f>
        <v>264000</v>
      </c>
    </row>
    <row r="434">
      <c r="A434">
        <v>109637</v>
      </c>
      <c r="B434" t="str">
        <v>엑센트</v>
      </c>
      <c r="C434" t="str">
        <v>엑센트 5 door wit 가솔린 모던 - AT</v>
      </c>
      <c r="D434">
        <v>43307</v>
      </c>
      <c r="E434">
        <v>14860000</v>
      </c>
      <c r="F434" t="str">
        <v>가솔린</v>
      </c>
      <c r="G434" t="str">
        <v>AT</v>
      </c>
      <c r="H434">
        <v>1368</v>
      </c>
      <c r="I434" t="str">
        <v>오픈함</v>
      </c>
      <c r="J434" t="str">
        <v>Y</v>
      </c>
      <c r="K434" t="str">
        <v>현대</v>
      </c>
      <c r="L434" t="str">
        <v>엑센트</v>
      </c>
      <c r="M434" t="str">
        <v>Y</v>
      </c>
      <c r="N434" t="str">
        <v>D</v>
      </c>
      <c r="O434">
        <v>43</v>
      </c>
      <c r="P434">
        <v>0</v>
      </c>
      <c r="Q434">
        <v>5</v>
      </c>
      <c r="R434" t="str">
        <v>F등급</v>
      </c>
      <c r="S434" t="str">
        <v>현대_울산</v>
      </c>
      <c r="T434" t="str">
        <v>185/60R15</v>
      </c>
      <c r="U434">
        <v>200000</v>
      </c>
      <c r="V434" t="str">
        <v>185/60R15</v>
      </c>
      <c r="W434">
        <v>200000</v>
      </c>
      <c r="X434" t="str">
        <v>jeonhy_전하영</v>
      </c>
      <c r="Y434">
        <v>43307.43493055556</v>
      </c>
      <c r="Z434" t="str">
        <v>jeonhy_전하영</v>
      </c>
      <c r="AA434">
        <v>43307.43884259259</v>
      </c>
      <c r="AB434">
        <f>W434*2</f>
        <v>400000</v>
      </c>
    </row>
    <row r="435">
      <c r="A435">
        <v>109636</v>
      </c>
      <c r="B435" t="str">
        <v>엑센트</v>
      </c>
      <c r="C435" t="str">
        <v>엑센트 5 door wit 가솔린 스마트 - AT</v>
      </c>
      <c r="D435">
        <v>43307</v>
      </c>
      <c r="E435">
        <v>13960000</v>
      </c>
      <c r="F435" t="str">
        <v>가솔린</v>
      </c>
      <c r="G435" t="str">
        <v>AT</v>
      </c>
      <c r="H435">
        <v>1368</v>
      </c>
      <c r="I435" t="str">
        <v>오픈함</v>
      </c>
      <c r="J435" t="str">
        <v>Y</v>
      </c>
      <c r="K435" t="str">
        <v>현대</v>
      </c>
      <c r="L435" t="str">
        <v>엑센트</v>
      </c>
      <c r="M435" t="str">
        <v>Y</v>
      </c>
      <c r="N435" t="str">
        <v>D</v>
      </c>
      <c r="O435">
        <v>43</v>
      </c>
      <c r="P435">
        <v>0</v>
      </c>
      <c r="Q435">
        <v>5</v>
      </c>
      <c r="R435" t="str">
        <v>F등급</v>
      </c>
      <c r="S435" t="str">
        <v>현대_울산</v>
      </c>
      <c r="T435" t="str">
        <v>175/70R14</v>
      </c>
      <c r="U435">
        <v>56000</v>
      </c>
      <c r="V435" t="str">
        <v>175/70R14</v>
      </c>
      <c r="W435">
        <v>56000</v>
      </c>
      <c r="X435" t="str">
        <v>jeonhy_전하영</v>
      </c>
      <c r="Y435">
        <v>43307.36362268519</v>
      </c>
      <c r="Z435" t="str">
        <v>jeonhy_전하영</v>
      </c>
      <c r="AA435">
        <v>43307.43884259259</v>
      </c>
      <c r="AB435">
        <f>W435*2</f>
        <v>112000</v>
      </c>
    </row>
    <row r="436">
      <c r="A436">
        <v>109638</v>
      </c>
      <c r="B436" t="str">
        <v>엑센트</v>
      </c>
      <c r="C436" t="str">
        <v>엑센트 5 door wit 가솔린 프리미엄 - AT</v>
      </c>
      <c r="D436">
        <v>43307</v>
      </c>
      <c r="E436">
        <v>16060000</v>
      </c>
      <c r="F436" t="str">
        <v>가솔린</v>
      </c>
      <c r="G436" t="str">
        <v>AT</v>
      </c>
      <c r="H436">
        <v>1368</v>
      </c>
      <c r="I436" t="str">
        <v>오픈함</v>
      </c>
      <c r="J436" t="str">
        <v>Y</v>
      </c>
      <c r="K436" t="str">
        <v>현대</v>
      </c>
      <c r="L436" t="str">
        <v>엑센트</v>
      </c>
      <c r="M436" t="str">
        <v>Y</v>
      </c>
      <c r="N436" t="str">
        <v>D</v>
      </c>
      <c r="O436">
        <v>43</v>
      </c>
      <c r="P436">
        <v>0</v>
      </c>
      <c r="Q436">
        <v>5</v>
      </c>
      <c r="R436" t="str">
        <v>F등급</v>
      </c>
      <c r="S436" t="str">
        <v>현대_울산</v>
      </c>
      <c r="T436" t="str">
        <v>195/50R16</v>
      </c>
      <c r="U436">
        <v>132000</v>
      </c>
      <c r="V436" t="str">
        <v>195/50R16</v>
      </c>
      <c r="W436">
        <v>132000</v>
      </c>
      <c r="X436" t="str">
        <v>jeonhy_전하영</v>
      </c>
      <c r="Y436">
        <v>43307.435648148145</v>
      </c>
      <c r="Z436" t="str">
        <v>jeonhy_전하영</v>
      </c>
      <c r="AA436">
        <v>43307.43884259259</v>
      </c>
      <c r="AB436">
        <f>W436*2</f>
        <v>264000</v>
      </c>
    </row>
    <row r="437">
      <c r="A437">
        <v>100589</v>
      </c>
      <c r="B437" t="str">
        <v>올란도</v>
      </c>
      <c r="C437" t="str">
        <v>올란도 LPGi LS 고급형 - AT</v>
      </c>
      <c r="D437">
        <v>41271</v>
      </c>
      <c r="E437">
        <v>21180000</v>
      </c>
      <c r="F437" t="str">
        <v>LPG</v>
      </c>
      <c r="G437" t="str">
        <v>AT</v>
      </c>
      <c r="H437">
        <v>1998</v>
      </c>
      <c r="I437" t="str">
        <v>오픈함</v>
      </c>
      <c r="J437" t="str">
        <v>Y</v>
      </c>
      <c r="K437" t="str">
        <v>한국지엠</v>
      </c>
      <c r="L437" t="str">
        <v>올란도</v>
      </c>
      <c r="M437" t="str">
        <v>N</v>
      </c>
      <c r="N437" t="str">
        <v>H1</v>
      </c>
      <c r="O437">
        <v>70</v>
      </c>
      <c r="P437">
        <v>0</v>
      </c>
      <c r="Q437">
        <v>5</v>
      </c>
      <c r="R437" t="str">
        <v>E등급</v>
      </c>
      <c r="S437" t="str">
        <v>지엠_군산</v>
      </c>
      <c r="T437" t="str">
        <v>215/60R16</v>
      </c>
      <c r="U437">
        <v>120200</v>
      </c>
      <c r="V437" t="str">
        <v>215/60R16</v>
      </c>
      <c r="W437">
        <v>120200</v>
      </c>
      <c r="X437" t="str">
        <v>안병홍_안병홍</v>
      </c>
      <c r="Y437">
        <v>41271.79016203704</v>
      </c>
      <c r="Z437" t="str">
        <v>wonsil_남원실</v>
      </c>
      <c r="AA437">
        <v>42663.39299768519</v>
      </c>
      <c r="AB437">
        <f>W437*2</f>
        <v>240400</v>
      </c>
    </row>
    <row r="438">
      <c r="A438">
        <v>106583</v>
      </c>
      <c r="B438" t="str">
        <v>올란도</v>
      </c>
      <c r="C438" t="str">
        <v>올란도 LPGi LT 세이프티 - AT</v>
      </c>
      <c r="D438">
        <v>41873</v>
      </c>
      <c r="E438">
        <v>25710000</v>
      </c>
      <c r="F438" t="str">
        <v>LPG</v>
      </c>
      <c r="G438" t="str">
        <v>AT</v>
      </c>
      <c r="H438">
        <v>1998</v>
      </c>
      <c r="I438" t="str">
        <v>오픈함</v>
      </c>
      <c r="J438" t="str">
        <v>Y</v>
      </c>
      <c r="K438" t="str">
        <v>한국지엠</v>
      </c>
      <c r="L438" t="str">
        <v>올란도</v>
      </c>
      <c r="M438" t="str">
        <v>Y</v>
      </c>
      <c r="N438" t="str">
        <v>H1</v>
      </c>
      <c r="O438">
        <v>70</v>
      </c>
      <c r="P438">
        <v>0</v>
      </c>
      <c r="Q438">
        <v>5</v>
      </c>
      <c r="R438" t="str">
        <v>E등급</v>
      </c>
      <c r="S438" t="str">
        <v>지엠_군산</v>
      </c>
      <c r="T438" t="str">
        <v>225/50R17</v>
      </c>
      <c r="U438">
        <v>124000</v>
      </c>
      <c r="V438" t="str">
        <v>225/50R17</v>
      </c>
      <c r="W438">
        <v>124000</v>
      </c>
      <c r="X438" t="str">
        <v>john</v>
      </c>
      <c r="Y438">
        <v>41873.571539351855</v>
      </c>
      <c r="Z438" t="str">
        <v>wonsil_남원실</v>
      </c>
      <c r="AA438">
        <v>42663.39381944444</v>
      </c>
      <c r="AB438">
        <f>W438*2</f>
        <v>248000</v>
      </c>
    </row>
    <row r="439">
      <c r="A439">
        <v>107699</v>
      </c>
      <c r="B439" t="str">
        <v>올란도</v>
      </c>
      <c r="C439" t="str">
        <v>올란도 LPGi LT 컨비니언스 - AT</v>
      </c>
      <c r="D439">
        <v>42292</v>
      </c>
      <c r="E439">
        <v>24310000</v>
      </c>
      <c r="F439" t="str">
        <v>LPG</v>
      </c>
      <c r="G439" t="str">
        <v>AT</v>
      </c>
      <c r="H439">
        <v>1998</v>
      </c>
      <c r="I439" t="str">
        <v>오픈함</v>
      </c>
      <c r="J439" t="str">
        <v>Y</v>
      </c>
      <c r="K439" t="str">
        <v>한국지엠</v>
      </c>
      <c r="L439" t="str">
        <v>올란도</v>
      </c>
      <c r="M439" t="str">
        <v>Y</v>
      </c>
      <c r="N439" t="str">
        <v>H1</v>
      </c>
      <c r="O439">
        <v>70</v>
      </c>
      <c r="P439">
        <v>0</v>
      </c>
      <c r="Q439">
        <v>5</v>
      </c>
      <c r="R439" t="str">
        <v>E등급</v>
      </c>
      <c r="S439" t="str">
        <v>지엠_군산</v>
      </c>
      <c r="T439" t="str">
        <v>215/60R16</v>
      </c>
      <c r="U439">
        <v>120200</v>
      </c>
      <c r="V439" t="str">
        <v>215/60R16</v>
      </c>
      <c r="W439">
        <v>120200</v>
      </c>
      <c r="X439" t="str">
        <v>wonsil_남원실</v>
      </c>
      <c r="Y439">
        <v>42292.406006944446</v>
      </c>
      <c r="Z439" t="str">
        <v>wonsil_남원실</v>
      </c>
      <c r="AA439">
        <v>42663.39372685185</v>
      </c>
      <c r="AB439">
        <f>W439*2</f>
        <v>240400</v>
      </c>
    </row>
    <row r="440">
      <c r="A440">
        <v>100590</v>
      </c>
      <c r="B440" t="str">
        <v>올란도</v>
      </c>
      <c r="C440" t="str">
        <v>올란도 LPGi LT 프리미엄 - AT</v>
      </c>
      <c r="D440">
        <v>41271</v>
      </c>
      <c r="E440">
        <v>23160000</v>
      </c>
      <c r="F440" t="str">
        <v>LPG</v>
      </c>
      <c r="G440" t="str">
        <v>AT</v>
      </c>
      <c r="H440">
        <v>1998</v>
      </c>
      <c r="I440" t="str">
        <v>오픈함</v>
      </c>
      <c r="J440" t="str">
        <v>Y</v>
      </c>
      <c r="K440" t="str">
        <v>한국지엠</v>
      </c>
      <c r="L440" t="str">
        <v>올란도</v>
      </c>
      <c r="M440" t="str">
        <v>N</v>
      </c>
      <c r="N440" t="str">
        <v>H1</v>
      </c>
      <c r="O440">
        <v>70</v>
      </c>
      <c r="P440">
        <v>0</v>
      </c>
      <c r="Q440">
        <v>5</v>
      </c>
      <c r="R440" t="str">
        <v>E등급</v>
      </c>
      <c r="S440" t="str">
        <v>지엠_군산</v>
      </c>
      <c r="T440" t="str">
        <v>215/60R16</v>
      </c>
      <c r="U440">
        <v>120200</v>
      </c>
      <c r="V440" t="str">
        <v>215/60R16</v>
      </c>
      <c r="W440">
        <v>120200</v>
      </c>
      <c r="X440" t="str">
        <v>안병홍_안병홍</v>
      </c>
      <c r="Y440">
        <v>41271.80658564815</v>
      </c>
      <c r="Z440" t="str">
        <v>wonsil_남원실</v>
      </c>
      <c r="AA440">
        <v>42663.39357638889</v>
      </c>
      <c r="AB440">
        <f>W440*2</f>
        <v>240400</v>
      </c>
    </row>
    <row r="441">
      <c r="A441">
        <v>107427</v>
      </c>
      <c r="B441" t="str">
        <v>올란도</v>
      </c>
      <c r="C441" t="str">
        <v>올란도 LPGi LTZ 세이프티 - AT</v>
      </c>
      <c r="D441">
        <v>42111</v>
      </c>
      <c r="E441">
        <v>26690000</v>
      </c>
      <c r="F441" t="str">
        <v>LPG</v>
      </c>
      <c r="G441" t="str">
        <v>AT</v>
      </c>
      <c r="H441">
        <v>1998</v>
      </c>
      <c r="I441" t="str">
        <v>오픈함</v>
      </c>
      <c r="J441" t="str">
        <v>Y</v>
      </c>
      <c r="K441" t="str">
        <v>한국지엠</v>
      </c>
      <c r="L441" t="str">
        <v>올란도</v>
      </c>
      <c r="M441" t="str">
        <v>Y</v>
      </c>
      <c r="N441" t="str">
        <v>H1</v>
      </c>
      <c r="O441">
        <v>70</v>
      </c>
      <c r="P441">
        <v>0</v>
      </c>
      <c r="Q441">
        <v>5</v>
      </c>
      <c r="R441" t="str">
        <v>E등급</v>
      </c>
      <c r="S441" t="str">
        <v>지엠_군산</v>
      </c>
      <c r="T441" t="str">
        <v>225/50R17</v>
      </c>
      <c r="U441">
        <v>124000</v>
      </c>
      <c r="V441" t="str">
        <v>225/50R17</v>
      </c>
      <c r="W441">
        <v>124000</v>
      </c>
      <c r="X441" t="str">
        <v>wonsil_남원실</v>
      </c>
      <c r="Y441">
        <v>42111.53637731481</v>
      </c>
      <c r="Z441" t="str">
        <v>wonsil_남원실</v>
      </c>
      <c r="AA441">
        <v>42663.39412037037</v>
      </c>
      <c r="AB441">
        <f>W441*2</f>
        <v>248000</v>
      </c>
    </row>
    <row r="442">
      <c r="A442">
        <v>107857</v>
      </c>
      <c r="B442" t="str">
        <v>올란도</v>
      </c>
      <c r="C442" t="str">
        <v>올란도 LPGi LTZ 스페셜에디션 다이나믹 - AT</v>
      </c>
      <c r="D442">
        <v>42384</v>
      </c>
      <c r="E442">
        <v>25000000</v>
      </c>
      <c r="F442" t="str">
        <v>LPG</v>
      </c>
      <c r="G442" t="str">
        <v>AT</v>
      </c>
      <c r="H442">
        <v>1998</v>
      </c>
      <c r="I442" t="str">
        <v>오픈함</v>
      </c>
      <c r="J442" t="str">
        <v>Y</v>
      </c>
      <c r="K442" t="str">
        <v>한국지엠</v>
      </c>
      <c r="L442" t="str">
        <v>올란도</v>
      </c>
      <c r="M442" t="str">
        <v>Y</v>
      </c>
      <c r="N442" t="str">
        <v>H1</v>
      </c>
      <c r="O442">
        <v>70</v>
      </c>
      <c r="P442">
        <v>0</v>
      </c>
      <c r="Q442">
        <v>5</v>
      </c>
      <c r="R442" t="str">
        <v>E등급</v>
      </c>
      <c r="S442" t="str">
        <v>지엠_군산</v>
      </c>
      <c r="T442" t="str">
        <v>225/50R17</v>
      </c>
      <c r="U442">
        <v>124000</v>
      </c>
      <c r="V442" t="str">
        <v>225/50R17</v>
      </c>
      <c r="W442">
        <v>124000</v>
      </c>
      <c r="X442" t="str">
        <v>wonsil_남원실</v>
      </c>
      <c r="Y442">
        <v>42384.862708333334</v>
      </c>
      <c r="Z442" t="str">
        <v>hmkim_김현민</v>
      </c>
      <c r="AA442">
        <v>42555.4987962963</v>
      </c>
      <c r="AB442">
        <f>W442*2</f>
        <v>248000</v>
      </c>
    </row>
    <row r="443">
      <c r="A443">
        <v>109894</v>
      </c>
      <c r="B443" t="str">
        <v>올란도</v>
      </c>
      <c r="C443" t="str">
        <v>올란도 LPGi LTZ 스페셜에디션 다이나믹 7인승 - AT</v>
      </c>
      <c r="D443">
        <v>43432</v>
      </c>
      <c r="E443">
        <v>25000000</v>
      </c>
      <c r="F443" t="str">
        <v>LPG</v>
      </c>
      <c r="G443" t="str">
        <v>AT</v>
      </c>
      <c r="H443">
        <v>1998</v>
      </c>
      <c r="I443" t="str">
        <v>오픈함</v>
      </c>
      <c r="J443" t="str">
        <v>Y</v>
      </c>
      <c r="K443" t="str">
        <v>한국지엠</v>
      </c>
      <c r="L443" t="str">
        <v>올란도</v>
      </c>
      <c r="M443" t="str">
        <v>Y</v>
      </c>
      <c r="N443" t="str">
        <v>H1</v>
      </c>
      <c r="O443">
        <v>70</v>
      </c>
      <c r="P443">
        <v>0</v>
      </c>
      <c r="Q443">
        <v>7</v>
      </c>
      <c r="R443" t="str">
        <v>E등급</v>
      </c>
      <c r="S443" t="str">
        <v>지엠_군산</v>
      </c>
      <c r="T443" t="str">
        <v>225/50R17</v>
      </c>
      <c r="U443">
        <v>124000</v>
      </c>
      <c r="V443" t="str">
        <v>225/50R17</v>
      </c>
      <c r="W443">
        <v>124000</v>
      </c>
      <c r="X443" t="str">
        <v>anbh_안병홍</v>
      </c>
      <c r="Y443">
        <v>43432.41810185185</v>
      </c>
      <c r="Z443" t="str">
        <v>anbh_안병홍</v>
      </c>
      <c r="AA443">
        <v>43432.42065972222</v>
      </c>
      <c r="AB443">
        <f>W443*2</f>
        <v>248000</v>
      </c>
    </row>
    <row r="444">
      <c r="A444">
        <v>107858</v>
      </c>
      <c r="B444" t="str">
        <v>올란도</v>
      </c>
      <c r="C444" t="str">
        <v>올란도 LPGi LTZ 스페셜에디션 퍼팩트블랙 - AT</v>
      </c>
      <c r="D444">
        <v>42384</v>
      </c>
      <c r="E444">
        <v>25200000</v>
      </c>
      <c r="F444" t="str">
        <v>LPG</v>
      </c>
      <c r="G444" t="str">
        <v>AT</v>
      </c>
      <c r="H444">
        <v>1998</v>
      </c>
      <c r="I444" t="str">
        <v>오픈함</v>
      </c>
      <c r="J444" t="str">
        <v>Y</v>
      </c>
      <c r="K444" t="str">
        <v>한국지엠</v>
      </c>
      <c r="L444" t="str">
        <v>올란도</v>
      </c>
      <c r="M444" t="str">
        <v>Y</v>
      </c>
      <c r="N444" t="str">
        <v>H1</v>
      </c>
      <c r="O444">
        <v>70</v>
      </c>
      <c r="P444">
        <v>0</v>
      </c>
      <c r="Q444">
        <v>5</v>
      </c>
      <c r="R444" t="str">
        <v>E등급</v>
      </c>
      <c r="S444" t="str">
        <v>지엠_군산</v>
      </c>
      <c r="T444" t="str">
        <v>225/50R17</v>
      </c>
      <c r="U444">
        <v>124000</v>
      </c>
      <c r="V444" t="str">
        <v>225/50R17</v>
      </c>
      <c r="W444">
        <v>124000</v>
      </c>
      <c r="X444" t="str">
        <v>wonsil_남원실</v>
      </c>
      <c r="Y444">
        <v>42384.863171296296</v>
      </c>
      <c r="Z444" t="str">
        <v>hmkim_김현민</v>
      </c>
      <c r="AA444">
        <v>42555.49905092592</v>
      </c>
      <c r="AB444">
        <f>W444*2</f>
        <v>248000</v>
      </c>
    </row>
    <row r="445">
      <c r="A445">
        <v>100592</v>
      </c>
      <c r="B445" t="str">
        <v>올란도</v>
      </c>
      <c r="C445" t="str">
        <v>올란도 LPGi LTZ 프리미엄 - AT</v>
      </c>
      <c r="D445">
        <v>41271</v>
      </c>
      <c r="E445">
        <v>26340000</v>
      </c>
      <c r="F445" t="str">
        <v>LPG</v>
      </c>
      <c r="G445" t="str">
        <v>AT</v>
      </c>
      <c r="H445">
        <v>1998</v>
      </c>
      <c r="I445" t="str">
        <v>오픈함</v>
      </c>
      <c r="J445" t="str">
        <v>Y</v>
      </c>
      <c r="K445" t="str">
        <v>한국지엠</v>
      </c>
      <c r="L445" t="str">
        <v>올란도</v>
      </c>
      <c r="M445" t="str">
        <v>N</v>
      </c>
      <c r="N445" t="str">
        <v>H1</v>
      </c>
      <c r="O445">
        <v>70</v>
      </c>
      <c r="P445">
        <v>0</v>
      </c>
      <c r="Q445">
        <v>5</v>
      </c>
      <c r="R445" t="str">
        <v>E등급</v>
      </c>
      <c r="S445" t="str">
        <v>지엠_군산</v>
      </c>
      <c r="T445" t="str">
        <v>225/50R17</v>
      </c>
      <c r="U445">
        <v>124000</v>
      </c>
      <c r="V445" t="str">
        <v>225/50R17</v>
      </c>
      <c r="W445">
        <v>124000</v>
      </c>
      <c r="X445" t="str">
        <v>안병홍_안병홍</v>
      </c>
      <c r="Y445">
        <v>41271.810740740744</v>
      </c>
      <c r="Z445" t="str">
        <v>wonsil_남원실</v>
      </c>
      <c r="AA445">
        <v>42663.39398148148</v>
      </c>
      <c r="AB445">
        <f>W445*2</f>
        <v>248000</v>
      </c>
    </row>
    <row r="446">
      <c r="A446">
        <v>110011</v>
      </c>
      <c r="B446" t="str">
        <v>올란도</v>
      </c>
      <c r="C446" t="str">
        <v>올란도 디젤 1.6 LS LS 고급형 - AT</v>
      </c>
      <c r="D446">
        <v>43494</v>
      </c>
      <c r="E446">
        <v>23610000</v>
      </c>
      <c r="F446" t="str">
        <v>경유</v>
      </c>
      <c r="G446" t="str">
        <v>AT</v>
      </c>
      <c r="H446">
        <v>1598</v>
      </c>
      <c r="I446" t="str">
        <v>오픈함</v>
      </c>
      <c r="J446" t="str">
        <v>Y</v>
      </c>
      <c r="K446" t="str">
        <v>한국지엠</v>
      </c>
      <c r="L446" t="str">
        <v>올란도</v>
      </c>
      <c r="M446" t="str">
        <v>Y</v>
      </c>
      <c r="N446" t="str">
        <v>H1</v>
      </c>
      <c r="O446">
        <v>64</v>
      </c>
      <c r="P446">
        <v>0</v>
      </c>
      <c r="Q446">
        <v>7</v>
      </c>
      <c r="R446" t="str">
        <v>A등급</v>
      </c>
      <c r="S446" t="str">
        <v>지엠_군산</v>
      </c>
      <c r="T446" t="str">
        <v>215/45R18</v>
      </c>
      <c r="U446">
        <v>240900</v>
      </c>
      <c r="V446" t="str">
        <v>215/45R18</v>
      </c>
      <c r="W446">
        <v>240900</v>
      </c>
      <c r="X446" t="str">
        <v>anbh_안병홍</v>
      </c>
      <c r="Y446">
        <v>43494.94394675926</v>
      </c>
      <c r="Z446" t="str">
        <v>anbh_안병홍</v>
      </c>
      <c r="AA446">
        <v>43860.03277777778</v>
      </c>
      <c r="AB446">
        <f>W446*2</f>
        <v>481800</v>
      </c>
    </row>
    <row r="447">
      <c r="A447">
        <v>111059</v>
      </c>
      <c r="B447" t="str">
        <v>올란도</v>
      </c>
      <c r="C447" t="str">
        <v>올란도 디젤 1.6 LT 다이나믹 - AT</v>
      </c>
      <c r="D447">
        <v>42370</v>
      </c>
      <c r="E447">
        <v>26880000</v>
      </c>
      <c r="F447" t="str">
        <v>경유</v>
      </c>
      <c r="G447" t="str">
        <v>AT</v>
      </c>
      <c r="H447">
        <v>1598</v>
      </c>
      <c r="I447" t="str">
        <v>오픈함</v>
      </c>
      <c r="J447" t="str">
        <v>Y</v>
      </c>
      <c r="K447" t="str">
        <v>한국지엠</v>
      </c>
      <c r="L447" t="str">
        <v>올란도</v>
      </c>
      <c r="M447" t="str">
        <v>Y</v>
      </c>
      <c r="N447" t="str">
        <v>H1</v>
      </c>
      <c r="O447">
        <v>64</v>
      </c>
      <c r="P447">
        <v>0</v>
      </c>
      <c r="Q447">
        <v>7</v>
      </c>
      <c r="R447" t="str">
        <v>A등급</v>
      </c>
      <c r="S447" t="str">
        <v>지엠_군산</v>
      </c>
      <c r="T447" t="str">
        <v>215/45R18</v>
      </c>
      <c r="U447">
        <v>240900</v>
      </c>
      <c r="V447" t="str">
        <v>215/45R18</v>
      </c>
      <c r="W447">
        <v>240900</v>
      </c>
      <c r="X447" t="str">
        <v>anbh_안병홍</v>
      </c>
      <c r="Y447">
        <v>43860.036087962966</v>
      </c>
      <c r="Z447" t="str">
        <v>anbh_안병홍</v>
      </c>
      <c r="AA447">
        <v>43860.036087962966</v>
      </c>
      <c r="AB447">
        <f>W447*2</f>
        <v>481800</v>
      </c>
    </row>
    <row r="448">
      <c r="A448">
        <v>111058</v>
      </c>
      <c r="B448" t="str">
        <v>올란도</v>
      </c>
      <c r="C448" t="str">
        <v>올란도 디젤 1.6 LT 프리미엄 - AT</v>
      </c>
      <c r="D448">
        <v>42370</v>
      </c>
      <c r="E448">
        <v>24890000</v>
      </c>
      <c r="F448" t="str">
        <v>경유</v>
      </c>
      <c r="G448" t="str">
        <v>AT</v>
      </c>
      <c r="H448">
        <v>1598</v>
      </c>
      <c r="I448" t="str">
        <v>오픈함</v>
      </c>
      <c r="J448" t="str">
        <v>Y</v>
      </c>
      <c r="K448" t="str">
        <v>한국지엠</v>
      </c>
      <c r="L448" t="str">
        <v>올란도</v>
      </c>
      <c r="M448" t="str">
        <v>Y</v>
      </c>
      <c r="N448" t="str">
        <v>H1</v>
      </c>
      <c r="O448">
        <v>64</v>
      </c>
      <c r="P448">
        <v>0</v>
      </c>
      <c r="Q448">
        <v>7</v>
      </c>
      <c r="R448" t="str">
        <v>A등급</v>
      </c>
      <c r="S448" t="str">
        <v>지엠_군산</v>
      </c>
      <c r="T448" t="str">
        <v>215/45R18</v>
      </c>
      <c r="U448">
        <v>240900</v>
      </c>
      <c r="V448" t="str">
        <v>215/45R18</v>
      </c>
      <c r="W448">
        <v>240900</v>
      </c>
      <c r="X448" t="str">
        <v>anbh_안병홍</v>
      </c>
      <c r="Y448">
        <v>43860.03508101852</v>
      </c>
      <c r="Z448" t="str">
        <v>anbh_안병홍</v>
      </c>
      <c r="AA448">
        <v>43860.03508101852</v>
      </c>
      <c r="AB448">
        <f>W448*2</f>
        <v>481800</v>
      </c>
    </row>
    <row r="449">
      <c r="A449">
        <v>100011</v>
      </c>
      <c r="B449" t="str">
        <v>올란도</v>
      </c>
      <c r="C449" t="str">
        <v>올란도 디젤 2.0 LS 고급형 - AT</v>
      </c>
      <c r="D449">
        <v>40861</v>
      </c>
      <c r="E449">
        <v>23610000</v>
      </c>
      <c r="F449" t="str">
        <v>경유</v>
      </c>
      <c r="G449" t="str">
        <v>AT</v>
      </c>
      <c r="H449">
        <v>1998</v>
      </c>
      <c r="I449" t="str">
        <v>오픈함</v>
      </c>
      <c r="J449" t="str">
        <v>Y</v>
      </c>
      <c r="K449" t="str">
        <v>한국지엠</v>
      </c>
      <c r="L449" t="str">
        <v>올란도</v>
      </c>
      <c r="M449" t="str">
        <v>N</v>
      </c>
      <c r="N449" t="str">
        <v>H1</v>
      </c>
      <c r="O449">
        <v>64</v>
      </c>
      <c r="P449">
        <v>0</v>
      </c>
      <c r="Q449">
        <v>5</v>
      </c>
      <c r="R449" t="str">
        <v>A등급</v>
      </c>
      <c r="S449" t="str">
        <v>지엠_군산</v>
      </c>
      <c r="T449" t="str">
        <v>215/60R16</v>
      </c>
      <c r="U449">
        <v>120200</v>
      </c>
      <c r="V449" t="str">
        <v>215/60R16</v>
      </c>
      <c r="W449">
        <v>120200</v>
      </c>
      <c r="X449" t="str">
        <v>정성욱_정성욱</v>
      </c>
      <c r="Y449">
        <v>40861.55306712963</v>
      </c>
      <c r="Z449" t="str">
        <v>anbh_안병홍</v>
      </c>
      <c r="AA449">
        <v>43494.935219907406</v>
      </c>
      <c r="AB449">
        <f>W449*2</f>
        <v>240400</v>
      </c>
    </row>
    <row r="450">
      <c r="A450">
        <v>106582</v>
      </c>
      <c r="B450" t="str">
        <v>올란도</v>
      </c>
      <c r="C450" t="str">
        <v>올란도 디젤 LT 세이프티 - AT</v>
      </c>
      <c r="D450">
        <v>41873</v>
      </c>
      <c r="E450">
        <v>28080000</v>
      </c>
      <c r="F450" t="str">
        <v>경유</v>
      </c>
      <c r="G450" t="str">
        <v>AT</v>
      </c>
      <c r="H450">
        <v>1998</v>
      </c>
      <c r="I450" t="str">
        <v>오픈함</v>
      </c>
      <c r="J450" t="str">
        <v>Y</v>
      </c>
      <c r="K450" t="str">
        <v>한국지엠</v>
      </c>
      <c r="L450" t="str">
        <v>올란도</v>
      </c>
      <c r="M450" t="str">
        <v>Y</v>
      </c>
      <c r="N450" t="str">
        <v>H1</v>
      </c>
      <c r="O450">
        <v>64</v>
      </c>
      <c r="P450">
        <v>0</v>
      </c>
      <c r="Q450">
        <v>5</v>
      </c>
      <c r="R450" t="str">
        <v>A등급</v>
      </c>
      <c r="S450" t="str">
        <v>지엠_군산</v>
      </c>
      <c r="T450" t="str">
        <v>225/50R17</v>
      </c>
      <c r="U450">
        <v>124000</v>
      </c>
      <c r="V450" t="str">
        <v>225/50R17</v>
      </c>
      <c r="W450">
        <v>124000</v>
      </c>
      <c r="X450" t="str">
        <v>john</v>
      </c>
      <c r="Y450">
        <v>41873.570185185185</v>
      </c>
      <c r="Z450" t="str">
        <v>wonsil_남원실</v>
      </c>
      <c r="AA450">
        <v>42663.39232638889</v>
      </c>
      <c r="AB450">
        <f>W450*2</f>
        <v>248000</v>
      </c>
    </row>
    <row r="451">
      <c r="A451">
        <v>107854</v>
      </c>
      <c r="B451" t="str">
        <v>올란도</v>
      </c>
      <c r="C451" t="str">
        <v>올란도 디젤 LT 컨비니언스 - AT</v>
      </c>
      <c r="D451">
        <v>42384</v>
      </c>
      <c r="E451">
        <v>26680000</v>
      </c>
      <c r="F451" t="str">
        <v>경유</v>
      </c>
      <c r="G451" t="str">
        <v>AT</v>
      </c>
      <c r="H451">
        <v>1998</v>
      </c>
      <c r="I451" t="str">
        <v>오픈함</v>
      </c>
      <c r="J451" t="str">
        <v>Y</v>
      </c>
      <c r="K451" t="str">
        <v>한국지엠</v>
      </c>
      <c r="L451" t="str">
        <v>올란도</v>
      </c>
      <c r="M451" t="str">
        <v>Y</v>
      </c>
      <c r="N451" t="str">
        <v>H1</v>
      </c>
      <c r="O451">
        <v>64</v>
      </c>
      <c r="P451">
        <v>0</v>
      </c>
      <c r="Q451">
        <v>5</v>
      </c>
      <c r="R451" t="str">
        <v>A등급</v>
      </c>
      <c r="S451" t="str">
        <v>지엠_군산</v>
      </c>
      <c r="T451" t="str">
        <v>215/60R16</v>
      </c>
      <c r="U451">
        <v>120200</v>
      </c>
      <c r="V451" t="str">
        <v>215/60R16</v>
      </c>
      <c r="W451">
        <v>120200</v>
      </c>
      <c r="X451" t="str">
        <v>wonsil_남원실</v>
      </c>
      <c r="Y451">
        <v>42384.85707175926</v>
      </c>
      <c r="Z451" t="str">
        <v>wonsil_남원실</v>
      </c>
      <c r="AA451">
        <v>42663.392222222225</v>
      </c>
      <c r="AB451">
        <f>W451*2</f>
        <v>240400</v>
      </c>
    </row>
    <row r="452">
      <c r="A452">
        <v>100002</v>
      </c>
      <c r="B452" t="str">
        <v>올란도</v>
      </c>
      <c r="C452" t="str">
        <v>올란도 디젤 LT 프리미엄 - AT</v>
      </c>
      <c r="D452">
        <v>40843</v>
      </c>
      <c r="E452">
        <v>25530000</v>
      </c>
      <c r="F452" t="str">
        <v>경유</v>
      </c>
      <c r="G452" t="str">
        <v>AT</v>
      </c>
      <c r="H452">
        <v>1998</v>
      </c>
      <c r="I452" t="str">
        <v>오픈함</v>
      </c>
      <c r="J452" t="str">
        <v>Y</v>
      </c>
      <c r="K452" t="str">
        <v>한국지엠</v>
      </c>
      <c r="L452" t="str">
        <v>올란도</v>
      </c>
      <c r="M452" t="str">
        <v>Y</v>
      </c>
      <c r="N452" t="str">
        <v>H1</v>
      </c>
      <c r="O452">
        <v>64</v>
      </c>
      <c r="P452">
        <v>0</v>
      </c>
      <c r="Q452">
        <v>7</v>
      </c>
      <c r="R452" t="str">
        <v>A등급</v>
      </c>
      <c r="S452" t="str">
        <v>지엠_군산</v>
      </c>
      <c r="T452" t="str">
        <v>215/60R16</v>
      </c>
      <c r="U452">
        <v>120200</v>
      </c>
      <c r="V452" t="str">
        <v>215/60R16</v>
      </c>
      <c r="W452">
        <v>120200</v>
      </c>
      <c r="X452" t="str">
        <v>안승렬_안승렬</v>
      </c>
      <c r="Y452">
        <v>40843.82871527778</v>
      </c>
      <c r="Z452" t="str">
        <v>anbh_안병홍</v>
      </c>
      <c r="AA452">
        <v>43286.60083333333</v>
      </c>
      <c r="AB452">
        <f>W452*2</f>
        <v>240400</v>
      </c>
    </row>
    <row r="453">
      <c r="A453">
        <v>107426</v>
      </c>
      <c r="B453" t="str">
        <v>올란도</v>
      </c>
      <c r="C453" t="str">
        <v>올란도 디젤 LTZ 세이프티 - AT</v>
      </c>
      <c r="D453">
        <v>42111</v>
      </c>
      <c r="E453">
        <v>29160000</v>
      </c>
      <c r="F453" t="str">
        <v>경유</v>
      </c>
      <c r="G453" t="str">
        <v>AT</v>
      </c>
      <c r="H453">
        <v>1998</v>
      </c>
      <c r="I453" t="str">
        <v>오픈함</v>
      </c>
      <c r="J453" t="str">
        <v>Y</v>
      </c>
      <c r="K453" t="str">
        <v>한국지엠</v>
      </c>
      <c r="L453" t="str">
        <v>올란도</v>
      </c>
      <c r="M453" t="str">
        <v>Y</v>
      </c>
      <c r="N453" t="str">
        <v>H1</v>
      </c>
      <c r="O453">
        <v>64</v>
      </c>
      <c r="P453">
        <v>0</v>
      </c>
      <c r="Q453">
        <v>5</v>
      </c>
      <c r="R453" t="str">
        <v>A등급</v>
      </c>
      <c r="S453" t="str">
        <v>지엠_군산</v>
      </c>
      <c r="T453" t="str">
        <v>225/50R17</v>
      </c>
      <c r="U453">
        <v>124000</v>
      </c>
      <c r="V453" t="str">
        <v>225/50R17</v>
      </c>
      <c r="W453">
        <v>124000</v>
      </c>
      <c r="X453" t="str">
        <v>wonsil_남원실</v>
      </c>
      <c r="Y453">
        <v>42111.49880787037</v>
      </c>
      <c r="Z453" t="str">
        <v>wonsil_남원실</v>
      </c>
      <c r="AA453">
        <v>42663.39258101852</v>
      </c>
      <c r="AB453">
        <f>W453*2</f>
        <v>248000</v>
      </c>
    </row>
    <row r="454">
      <c r="A454">
        <v>107855</v>
      </c>
      <c r="B454" t="str">
        <v>올란도</v>
      </c>
      <c r="C454" t="str">
        <v>올란도 디젤 LTZ 스페셜에디션 다이나믹 - AT</v>
      </c>
      <c r="D454">
        <v>42384</v>
      </c>
      <c r="E454">
        <v>27370000</v>
      </c>
      <c r="F454" t="str">
        <v>경유</v>
      </c>
      <c r="G454" t="str">
        <v>AT</v>
      </c>
      <c r="H454">
        <v>1998</v>
      </c>
      <c r="I454" t="str">
        <v>오픈함</v>
      </c>
      <c r="J454" t="str">
        <v>Y</v>
      </c>
      <c r="K454" t="str">
        <v>한국지엠</v>
      </c>
      <c r="L454" t="str">
        <v>올란도</v>
      </c>
      <c r="M454" t="str">
        <v>Y</v>
      </c>
      <c r="N454" t="str">
        <v>H1</v>
      </c>
      <c r="O454">
        <v>64</v>
      </c>
      <c r="P454">
        <v>0</v>
      </c>
      <c r="Q454">
        <v>5</v>
      </c>
      <c r="R454" t="str">
        <v>A등급</v>
      </c>
      <c r="S454" t="str">
        <v>지엠_군산</v>
      </c>
      <c r="T454" t="str">
        <v>225/50R17</v>
      </c>
      <c r="U454">
        <v>124000</v>
      </c>
      <c r="V454" t="str">
        <v>225/50R17</v>
      </c>
      <c r="W454">
        <v>124000</v>
      </c>
      <c r="X454" t="str">
        <v>wonsil_남원실</v>
      </c>
      <c r="Y454">
        <v>42384.85973379629</v>
      </c>
      <c r="Z454" t="str">
        <v>hmkim_김현민</v>
      </c>
      <c r="AA454">
        <v>42555.49358796296</v>
      </c>
      <c r="AB454">
        <f>W454*2</f>
        <v>248000</v>
      </c>
    </row>
    <row r="455">
      <c r="A455">
        <v>107856</v>
      </c>
      <c r="B455" t="str">
        <v>올란도</v>
      </c>
      <c r="C455" t="str">
        <v>올란도 디젤 LTZ 스페셜에디션 퍼팩트블랙 - AT</v>
      </c>
      <c r="D455">
        <v>42384</v>
      </c>
      <c r="E455">
        <v>27570000</v>
      </c>
      <c r="F455" t="str">
        <v>경유</v>
      </c>
      <c r="G455" t="str">
        <v>AT</v>
      </c>
      <c r="H455">
        <v>1998</v>
      </c>
      <c r="I455" t="str">
        <v>오픈함</v>
      </c>
      <c r="J455" t="str">
        <v>Y</v>
      </c>
      <c r="K455" t="str">
        <v>한국지엠</v>
      </c>
      <c r="L455" t="str">
        <v>올란도</v>
      </c>
      <c r="M455" t="str">
        <v>Y</v>
      </c>
      <c r="N455" t="str">
        <v>H1</v>
      </c>
      <c r="O455">
        <v>64</v>
      </c>
      <c r="P455">
        <v>0</v>
      </c>
      <c r="Q455">
        <v>5</v>
      </c>
      <c r="R455" t="str">
        <v>A등급</v>
      </c>
      <c r="S455" t="str">
        <v>지엠_군산</v>
      </c>
      <c r="T455" t="str">
        <v>225/50R17</v>
      </c>
      <c r="U455">
        <v>124000</v>
      </c>
      <c r="V455" t="str">
        <v>225/50R17</v>
      </c>
      <c r="W455">
        <v>124000</v>
      </c>
      <c r="X455" t="str">
        <v>wonsil_남원실</v>
      </c>
      <c r="Y455">
        <v>42384.86010416667</v>
      </c>
      <c r="Z455" t="str">
        <v>hmkim_김현민</v>
      </c>
      <c r="AA455">
        <v>42555.49392361111</v>
      </c>
      <c r="AB455">
        <f>W455*2</f>
        <v>248000</v>
      </c>
    </row>
    <row r="456">
      <c r="A456">
        <v>100384</v>
      </c>
      <c r="B456" t="str">
        <v>올란도</v>
      </c>
      <c r="C456" t="str">
        <v>올란도 디젤 LTZ 프리미엄 - AT</v>
      </c>
      <c r="D456">
        <v>41047</v>
      </c>
      <c r="E456">
        <v>28810000</v>
      </c>
      <c r="F456" t="str">
        <v>경유</v>
      </c>
      <c r="G456" t="str">
        <v>AT</v>
      </c>
      <c r="H456">
        <v>1998</v>
      </c>
      <c r="I456" t="str">
        <v>오픈함</v>
      </c>
      <c r="J456" t="str">
        <v>Y</v>
      </c>
      <c r="K456" t="str">
        <v>한국지엠</v>
      </c>
      <c r="L456" t="str">
        <v>올란도</v>
      </c>
      <c r="M456" t="str">
        <v>Y</v>
      </c>
      <c r="N456" t="str">
        <v>H1</v>
      </c>
      <c r="O456">
        <v>64</v>
      </c>
      <c r="P456">
        <v>0</v>
      </c>
      <c r="Q456">
        <v>5</v>
      </c>
      <c r="R456" t="str">
        <v>A등급</v>
      </c>
      <c r="S456" t="str">
        <v>지엠_군산</v>
      </c>
      <c r="T456" t="str">
        <v>225/50R17</v>
      </c>
      <c r="U456">
        <v>124000</v>
      </c>
      <c r="V456" t="str">
        <v>225/50R17</v>
      </c>
      <c r="W456">
        <v>124000</v>
      </c>
      <c r="X456" t="str">
        <v>안병홍_안병홍</v>
      </c>
      <c r="Y456">
        <v>41047.54821759259</v>
      </c>
      <c r="Z456" t="str">
        <v>wonsil_남원실</v>
      </c>
      <c r="AA456">
        <v>42663.392476851855</v>
      </c>
      <c r="AB456">
        <f>W456*2</f>
        <v>248000</v>
      </c>
    </row>
    <row r="457">
      <c r="A457">
        <v>106671</v>
      </c>
      <c r="B457" t="str">
        <v>올란도</v>
      </c>
      <c r="C457" t="str">
        <v>올란도 디젤 스페셜 패키지 캠퍼 패키지 - AT</v>
      </c>
      <c r="D457">
        <v>41876</v>
      </c>
      <c r="E457">
        <v>28280000</v>
      </c>
      <c r="F457" t="str">
        <v>경유</v>
      </c>
      <c r="G457" t="str">
        <v>AT</v>
      </c>
      <c r="H457">
        <v>1998</v>
      </c>
      <c r="I457" t="str">
        <v>오픈함</v>
      </c>
      <c r="J457" t="str">
        <v>Y</v>
      </c>
      <c r="K457" t="str">
        <v>한국지엠</v>
      </c>
      <c r="L457" t="str">
        <v>올란도</v>
      </c>
      <c r="M457" t="str">
        <v>Y</v>
      </c>
      <c r="N457" t="str">
        <v>H1</v>
      </c>
      <c r="O457">
        <v>64</v>
      </c>
      <c r="P457">
        <v>0</v>
      </c>
      <c r="Q457">
        <v>5</v>
      </c>
      <c r="R457" t="str">
        <v>A등급</v>
      </c>
      <c r="S457" t="str">
        <v>지엠_군산</v>
      </c>
      <c r="T457" t="str">
        <v>235/45R18</v>
      </c>
      <c r="U457">
        <v>174000</v>
      </c>
      <c r="V457" t="str">
        <v>235/45R18</v>
      </c>
      <c r="W457">
        <v>174000</v>
      </c>
      <c r="X457" t="str">
        <v>john</v>
      </c>
      <c r="Y457">
        <v>41876.72457175926</v>
      </c>
      <c r="Z457" t="str">
        <v>wonsil_남원실</v>
      </c>
      <c r="AA457">
        <v>42503.77888888889</v>
      </c>
      <c r="AB457">
        <f>W457*2</f>
        <v>348000</v>
      </c>
    </row>
    <row r="458">
      <c r="A458">
        <v>100904</v>
      </c>
      <c r="B458" t="str">
        <v>올란도</v>
      </c>
      <c r="C458" t="str">
        <v>올란도 렌터카 LS (5인승)  - AT</v>
      </c>
      <c r="D458">
        <v>41654</v>
      </c>
      <c r="E458">
        <v>19260000</v>
      </c>
      <c r="F458" t="str">
        <v>LPG</v>
      </c>
      <c r="G458" t="str">
        <v>AT</v>
      </c>
      <c r="H458">
        <v>1998</v>
      </c>
      <c r="I458" t="str">
        <v>오픈함</v>
      </c>
      <c r="J458" t="str">
        <v>Y</v>
      </c>
      <c r="K458" t="str">
        <v>한국지엠</v>
      </c>
      <c r="L458" t="str">
        <v>올란도</v>
      </c>
      <c r="M458" t="str">
        <v>N</v>
      </c>
      <c r="N458" t="str">
        <v>H1</v>
      </c>
      <c r="O458">
        <v>70</v>
      </c>
      <c r="P458">
        <v>0</v>
      </c>
      <c r="Q458">
        <v>5</v>
      </c>
      <c r="R458" t="str">
        <v>E등급</v>
      </c>
      <c r="S458" t="str">
        <v>지엠_군산</v>
      </c>
      <c r="T458" t="str">
        <v>215/60R16</v>
      </c>
      <c r="U458">
        <v>120200</v>
      </c>
      <c r="V458" t="str">
        <v>215/60R16</v>
      </c>
      <c r="W458">
        <v>120200</v>
      </c>
      <c r="X458" t="str">
        <v>안병홍_안병홍</v>
      </c>
      <c r="Y458">
        <v>41654.757361111115</v>
      </c>
      <c r="Z458" t="str">
        <v>wonsil_남원실</v>
      </c>
      <c r="AA458">
        <v>42768.77478009259</v>
      </c>
      <c r="AB458">
        <f>W458*2</f>
        <v>240400</v>
      </c>
    </row>
    <row r="459">
      <c r="A459">
        <v>100905</v>
      </c>
      <c r="B459" t="str">
        <v>올란도</v>
      </c>
      <c r="C459" t="str">
        <v>올란도 렌터카 디럭스팩 디럭스팩 - AT</v>
      </c>
      <c r="D459">
        <v>41654</v>
      </c>
      <c r="E459">
        <v>19660000</v>
      </c>
      <c r="F459" t="str">
        <v>LPG</v>
      </c>
      <c r="G459" t="str">
        <v>AT</v>
      </c>
      <c r="H459">
        <v>1998</v>
      </c>
      <c r="I459" t="str">
        <v>오픈함</v>
      </c>
      <c r="J459" t="str">
        <v>Y</v>
      </c>
      <c r="K459" t="str">
        <v>한국지엠</v>
      </c>
      <c r="L459" t="str">
        <v>올란도</v>
      </c>
      <c r="M459" t="str">
        <v>N</v>
      </c>
      <c r="N459" t="str">
        <v>H1</v>
      </c>
      <c r="O459">
        <v>70</v>
      </c>
      <c r="P459">
        <v>0</v>
      </c>
      <c r="Q459">
        <v>5</v>
      </c>
      <c r="R459" t="str">
        <v>E등급</v>
      </c>
      <c r="S459" t="str">
        <v>지엠_군산</v>
      </c>
      <c r="T459" t="str">
        <v>215/60R16</v>
      </c>
      <c r="U459">
        <v>120200</v>
      </c>
      <c r="V459" t="str">
        <v>215/60R16</v>
      </c>
      <c r="W459">
        <v>120200</v>
      </c>
      <c r="X459" t="str">
        <v>안병홍_안병홍</v>
      </c>
      <c r="Y459">
        <v>41654.76157407407</v>
      </c>
      <c r="Z459" t="str">
        <v>wonsil_남원실</v>
      </c>
      <c r="AA459">
        <v>42768.77489583333</v>
      </c>
      <c r="AB459">
        <f>W459*2</f>
        <v>240400</v>
      </c>
    </row>
    <row r="460">
      <c r="A460">
        <v>109880</v>
      </c>
      <c r="B460" t="str">
        <v>이쿼녹스</v>
      </c>
      <c r="C460" t="str">
        <v>이쿼녹스 1.6 디젤 LS - AT</v>
      </c>
      <c r="D460">
        <v>43427</v>
      </c>
      <c r="E460">
        <v>29870000</v>
      </c>
      <c r="F460" t="str">
        <v>경유</v>
      </c>
      <c r="G460" t="str">
        <v>AT</v>
      </c>
      <c r="H460">
        <v>1598</v>
      </c>
      <c r="I460" t="str">
        <v>오픈함</v>
      </c>
      <c r="J460" t="str">
        <v>Y</v>
      </c>
      <c r="K460" t="str">
        <v>한국지엠</v>
      </c>
      <c r="L460" t="str">
        <v>이쿼녹스</v>
      </c>
      <c r="M460" t="str">
        <v>Y</v>
      </c>
      <c r="N460" t="str">
        <v>H2</v>
      </c>
      <c r="O460">
        <v>56</v>
      </c>
      <c r="P460">
        <v>0</v>
      </c>
      <c r="Q460">
        <v>5</v>
      </c>
      <c r="R460" t="str">
        <v>B등급</v>
      </c>
      <c r="S460" t="str">
        <v>지엠_송도</v>
      </c>
      <c r="T460" t="str">
        <v>225/65R17</v>
      </c>
      <c r="U460">
        <v>141000</v>
      </c>
      <c r="V460" t="str">
        <v>225/65R17</v>
      </c>
      <c r="W460">
        <v>141000</v>
      </c>
      <c r="X460" t="str">
        <v>inni8888_김인규</v>
      </c>
      <c r="Y460">
        <v>43427.6508912037</v>
      </c>
      <c r="Z460" t="str">
        <v>anbh_안병홍</v>
      </c>
      <c r="AA460">
        <v>43849.005578703705</v>
      </c>
      <c r="AB460">
        <f>W460*2</f>
        <v>282000</v>
      </c>
    </row>
    <row r="461">
      <c r="A461">
        <v>110837</v>
      </c>
      <c r="B461" t="str">
        <v>이쿼녹스</v>
      </c>
      <c r="C461" t="str">
        <v>이쿼녹스 1.6 디젤 LT - AT</v>
      </c>
      <c r="D461">
        <v>43457</v>
      </c>
      <c r="E461">
        <v>32610000</v>
      </c>
      <c r="F461" t="str">
        <v>경유</v>
      </c>
      <c r="G461" t="str">
        <v>AT</v>
      </c>
      <c r="H461">
        <v>1598</v>
      </c>
      <c r="I461" t="str">
        <v>오픈함</v>
      </c>
      <c r="J461" t="str">
        <v>Y</v>
      </c>
      <c r="K461" t="str">
        <v>한국지엠</v>
      </c>
      <c r="L461" t="str">
        <v>이쿼녹스</v>
      </c>
      <c r="M461" t="str">
        <v>Y</v>
      </c>
      <c r="N461" t="str">
        <v>H2</v>
      </c>
      <c r="O461">
        <v>56</v>
      </c>
      <c r="P461">
        <v>0</v>
      </c>
      <c r="Q461">
        <v>5</v>
      </c>
      <c r="R461" t="str">
        <v>B등급</v>
      </c>
      <c r="S461" t="str">
        <v>지엠_송도</v>
      </c>
      <c r="T461" t="str">
        <v>225/60R18</v>
      </c>
      <c r="U461">
        <v>169200</v>
      </c>
      <c r="V461" t="str">
        <v>225/60R18</v>
      </c>
      <c r="W461">
        <v>169200</v>
      </c>
      <c r="X461" t="str">
        <v>anbh_안병홍</v>
      </c>
      <c r="Y461">
        <v>43803.63633101852</v>
      </c>
      <c r="Z461" t="str">
        <v>anbh_안병홍</v>
      </c>
      <c r="AA461">
        <v>43849.00643518518</v>
      </c>
      <c r="AB461">
        <f>W461*2</f>
        <v>338400</v>
      </c>
    </row>
    <row r="462">
      <c r="A462">
        <v>110839</v>
      </c>
      <c r="B462" t="str">
        <v>이쿼녹스</v>
      </c>
      <c r="C462" t="str">
        <v>이쿼녹스 1.6 디젤 LT Exclusive 2WD - AT</v>
      </c>
      <c r="D462">
        <v>43427</v>
      </c>
      <c r="E462">
        <v>34090000</v>
      </c>
      <c r="F462" t="str">
        <v>경유</v>
      </c>
      <c r="G462" t="str">
        <v>AT</v>
      </c>
      <c r="H462">
        <v>1598</v>
      </c>
      <c r="I462" t="str">
        <v>오픈함</v>
      </c>
      <c r="J462" t="str">
        <v>Y</v>
      </c>
      <c r="K462" t="str">
        <v>한국지엠</v>
      </c>
      <c r="L462" t="str">
        <v>이쿼녹스</v>
      </c>
      <c r="M462" t="str">
        <v>Y</v>
      </c>
      <c r="N462" t="str">
        <v>H2</v>
      </c>
      <c r="O462">
        <v>56</v>
      </c>
      <c r="P462">
        <v>0</v>
      </c>
      <c r="Q462">
        <v>5</v>
      </c>
      <c r="R462" t="str">
        <v>B등급</v>
      </c>
      <c r="S462" t="str">
        <v>지엠_송도</v>
      </c>
      <c r="T462" t="str">
        <v>235/50R19</v>
      </c>
      <c r="U462">
        <v>170000</v>
      </c>
      <c r="V462" t="str">
        <v>235/50R19</v>
      </c>
      <c r="W462">
        <v>170000</v>
      </c>
      <c r="X462" t="str">
        <v>anbh_안병홍</v>
      </c>
      <c r="Y462">
        <v>43803.66799768519</v>
      </c>
      <c r="Z462" t="str">
        <v>anbh_안병홍</v>
      </c>
      <c r="AA462">
        <v>43849.00784722222</v>
      </c>
      <c r="AB462">
        <f>W462*2</f>
        <v>340000</v>
      </c>
    </row>
    <row r="463">
      <c r="A463">
        <v>111049</v>
      </c>
      <c r="B463" t="str">
        <v>이쿼녹스</v>
      </c>
      <c r="C463" t="str">
        <v>이쿼녹스 1.6 디젤 LT Exclusive AWD - AT</v>
      </c>
      <c r="D463">
        <v>43831</v>
      </c>
      <c r="E463">
        <v>36090000</v>
      </c>
      <c r="F463" t="str">
        <v>경유</v>
      </c>
      <c r="G463" t="str">
        <v>AT</v>
      </c>
      <c r="H463">
        <v>1598</v>
      </c>
      <c r="I463" t="str">
        <v>오픈함</v>
      </c>
      <c r="J463" t="str">
        <v>Y</v>
      </c>
      <c r="K463" t="str">
        <v>한국지엠</v>
      </c>
      <c r="L463" t="str">
        <v>이쿼녹스</v>
      </c>
      <c r="M463" t="str">
        <v>Y</v>
      </c>
      <c r="N463" t="str">
        <v>H2</v>
      </c>
      <c r="O463">
        <v>56</v>
      </c>
      <c r="P463">
        <v>0</v>
      </c>
      <c r="Q463">
        <v>5</v>
      </c>
      <c r="R463" t="str">
        <v>B등급</v>
      </c>
      <c r="S463" t="str">
        <v>지엠_송도</v>
      </c>
      <c r="T463" t="str">
        <v>235/50R19</v>
      </c>
      <c r="U463">
        <v>170000</v>
      </c>
      <c r="V463" t="str">
        <v>235/50R19</v>
      </c>
      <c r="W463">
        <v>170000</v>
      </c>
      <c r="X463" t="str">
        <v>anbh_안병홍</v>
      </c>
      <c r="Y463">
        <v>43849.00861111111</v>
      </c>
      <c r="Z463" t="str">
        <v>anbh_안병홍</v>
      </c>
      <c r="AA463">
        <v>43849.01631944445</v>
      </c>
      <c r="AB463">
        <f>W463*2</f>
        <v>340000</v>
      </c>
    </row>
    <row r="464">
      <c r="A464">
        <v>109881</v>
      </c>
      <c r="B464" t="str">
        <v>이쿼녹스</v>
      </c>
      <c r="C464" t="str">
        <v>이쿼녹스 1.6 디젤 Premier - AT</v>
      </c>
      <c r="D464">
        <v>43427</v>
      </c>
      <c r="E464">
        <v>36520000</v>
      </c>
      <c r="F464" t="str">
        <v>경유</v>
      </c>
      <c r="G464" t="str">
        <v>AT</v>
      </c>
      <c r="H464">
        <v>1598</v>
      </c>
      <c r="I464" t="str">
        <v>오픈함</v>
      </c>
      <c r="J464" t="str">
        <v>Y</v>
      </c>
      <c r="K464" t="str">
        <v>한국지엠</v>
      </c>
      <c r="L464" t="str">
        <v>이쿼녹스</v>
      </c>
      <c r="M464" t="str">
        <v>Y</v>
      </c>
      <c r="N464" t="str">
        <v>H2</v>
      </c>
      <c r="O464">
        <v>56</v>
      </c>
      <c r="P464">
        <v>0</v>
      </c>
      <c r="Q464">
        <v>5</v>
      </c>
      <c r="R464" t="str">
        <v>B등급</v>
      </c>
      <c r="S464" t="str">
        <v>지엠_송도</v>
      </c>
      <c r="T464" t="str">
        <v>225/60R18</v>
      </c>
      <c r="U464">
        <v>169200</v>
      </c>
      <c r="V464" t="str">
        <v>225/60R18</v>
      </c>
      <c r="W464">
        <v>169200</v>
      </c>
      <c r="X464" t="str">
        <v>inni8888_김인규</v>
      </c>
      <c r="Y464">
        <v>43427.65487268518</v>
      </c>
      <c r="Z464" t="str">
        <v>anbh_안병홍</v>
      </c>
      <c r="AA464">
        <v>43849.01005787037</v>
      </c>
      <c r="AB464">
        <f>W464*2</f>
        <v>338400</v>
      </c>
    </row>
    <row r="465">
      <c r="A465">
        <v>109882</v>
      </c>
      <c r="B465" t="str">
        <v>이쿼녹스</v>
      </c>
      <c r="C465" t="str">
        <v>이쿼녹스 1.6 디젤 Premier Exclusive 2WD - AT</v>
      </c>
      <c r="D465">
        <v>43427</v>
      </c>
      <c r="E465">
        <v>38000000</v>
      </c>
      <c r="F465" t="str">
        <v>경유</v>
      </c>
      <c r="G465" t="str">
        <v>AT</v>
      </c>
      <c r="H465">
        <v>1598</v>
      </c>
      <c r="I465" t="str">
        <v>오픈함</v>
      </c>
      <c r="J465" t="str">
        <v>Y</v>
      </c>
      <c r="K465" t="str">
        <v>한국지엠</v>
      </c>
      <c r="L465" t="str">
        <v>이쿼녹스</v>
      </c>
      <c r="M465" t="str">
        <v>Y</v>
      </c>
      <c r="N465" t="str">
        <v>H2</v>
      </c>
      <c r="O465">
        <v>56</v>
      </c>
      <c r="P465">
        <v>0</v>
      </c>
      <c r="Q465">
        <v>5</v>
      </c>
      <c r="R465" t="str">
        <v>B등급</v>
      </c>
      <c r="S465" t="str">
        <v>지엠_송도</v>
      </c>
      <c r="T465" t="str">
        <v>235/50R19</v>
      </c>
      <c r="U465">
        <v>170000</v>
      </c>
      <c r="V465" t="str">
        <v>235/50R19</v>
      </c>
      <c r="W465">
        <v>170000</v>
      </c>
      <c r="X465" t="str">
        <v>inni8888_김인규</v>
      </c>
      <c r="Y465">
        <v>43427.661458333336</v>
      </c>
      <c r="Z465" t="str">
        <v>anbh_안병홍</v>
      </c>
      <c r="AA465">
        <v>43849.01162037037</v>
      </c>
      <c r="AB465">
        <f>W465*2</f>
        <v>340000</v>
      </c>
    </row>
    <row r="466">
      <c r="A466">
        <v>111050</v>
      </c>
      <c r="B466" t="str">
        <v>이쿼녹스</v>
      </c>
      <c r="C466" t="str">
        <v>이쿼녹스 1.6 디젤 Premier Exclusive AWD - AT</v>
      </c>
      <c r="D466">
        <v>43831</v>
      </c>
      <c r="E466">
        <v>40000000</v>
      </c>
      <c r="F466" t="str">
        <v>경유</v>
      </c>
      <c r="G466" t="str">
        <v>AT</v>
      </c>
      <c r="H466">
        <v>1598</v>
      </c>
      <c r="I466" t="str">
        <v>오픈함</v>
      </c>
      <c r="J466" t="str">
        <v>Y</v>
      </c>
      <c r="K466" t="str">
        <v>한국지엠</v>
      </c>
      <c r="L466" t="str">
        <v>이쿼녹스</v>
      </c>
      <c r="M466" t="str">
        <v>Y</v>
      </c>
      <c r="N466" t="str">
        <v>H2</v>
      </c>
      <c r="O466">
        <v>56</v>
      </c>
      <c r="P466">
        <v>0</v>
      </c>
      <c r="Q466">
        <v>5</v>
      </c>
      <c r="R466" t="str">
        <v>B등급</v>
      </c>
      <c r="S466" t="str">
        <v>지엠_송도</v>
      </c>
      <c r="T466" t="str">
        <v>235/50R19</v>
      </c>
      <c r="U466">
        <v>170000</v>
      </c>
      <c r="V466" t="str">
        <v>235/50R19</v>
      </c>
      <c r="W466">
        <v>170000</v>
      </c>
      <c r="X466" t="str">
        <v>anbh_안병홍</v>
      </c>
      <c r="Y466">
        <v>43849.01194444444</v>
      </c>
      <c r="Z466" t="str">
        <v>anbh_안병홍</v>
      </c>
      <c r="AA466">
        <v>43849.0162037037</v>
      </c>
      <c r="AB466">
        <f>W466*2</f>
        <v>340000</v>
      </c>
    </row>
    <row r="467">
      <c r="A467">
        <v>111051</v>
      </c>
      <c r="B467" t="str">
        <v>이쿼녹스</v>
      </c>
      <c r="C467" t="str">
        <v>이쿼녹스 1.6 디젤 퍼펙트 블랙 2WD - AT</v>
      </c>
      <c r="D467">
        <v>43831</v>
      </c>
      <c r="E467">
        <v>35000000</v>
      </c>
      <c r="F467" t="str">
        <v>경유</v>
      </c>
      <c r="G467" t="str">
        <v>AT</v>
      </c>
      <c r="H467">
        <v>1598</v>
      </c>
      <c r="I467" t="str">
        <v>오픈함</v>
      </c>
      <c r="J467" t="str">
        <v>Y</v>
      </c>
      <c r="K467" t="str">
        <v>한국지엠</v>
      </c>
      <c r="L467" t="str">
        <v>이쿼녹스</v>
      </c>
      <c r="M467" t="str">
        <v>Y</v>
      </c>
      <c r="N467" t="str">
        <v>H2</v>
      </c>
      <c r="O467">
        <v>56</v>
      </c>
      <c r="P467">
        <v>0</v>
      </c>
      <c r="Q467">
        <v>5</v>
      </c>
      <c r="R467" t="str">
        <v>B등급</v>
      </c>
      <c r="S467" t="str">
        <v>지엠_송도</v>
      </c>
      <c r="T467" t="str">
        <v>235/50R19</v>
      </c>
      <c r="U467">
        <v>170000</v>
      </c>
      <c r="V467" t="str">
        <v>235/50R19</v>
      </c>
      <c r="W467">
        <v>170000</v>
      </c>
      <c r="X467" t="str">
        <v>anbh_안병홍</v>
      </c>
      <c r="Y467">
        <v>43849.01878472222</v>
      </c>
      <c r="Z467" t="str">
        <v>anbh_안병홍</v>
      </c>
      <c r="AA467">
        <v>43849.02</v>
      </c>
      <c r="AB467">
        <f>W467*2</f>
        <v>340000</v>
      </c>
    </row>
    <row r="468">
      <c r="A468">
        <v>111052</v>
      </c>
      <c r="B468" t="str">
        <v>이쿼녹스</v>
      </c>
      <c r="C468" t="str">
        <v>이쿼녹스 1.6 디젤 퍼펙트 블랙 AWD - AT</v>
      </c>
      <c r="D468">
        <v>43831</v>
      </c>
      <c r="E468">
        <v>37000000</v>
      </c>
      <c r="F468" t="str">
        <v>경유</v>
      </c>
      <c r="G468" t="str">
        <v>AT</v>
      </c>
      <c r="H468">
        <v>1598</v>
      </c>
      <c r="I468" t="str">
        <v>오픈함</v>
      </c>
      <c r="J468" t="str">
        <v>Y</v>
      </c>
      <c r="K468" t="str">
        <v>한국지엠</v>
      </c>
      <c r="L468" t="str">
        <v>이쿼녹스</v>
      </c>
      <c r="M468" t="str">
        <v>Y</v>
      </c>
      <c r="N468" t="str">
        <v>H2</v>
      </c>
      <c r="O468">
        <v>56</v>
      </c>
      <c r="P468">
        <v>0</v>
      </c>
      <c r="Q468">
        <v>5</v>
      </c>
      <c r="R468" t="str">
        <v>B등급</v>
      </c>
      <c r="S468" t="str">
        <v>지엠_송도</v>
      </c>
      <c r="T468" t="str">
        <v>235/50R19</v>
      </c>
      <c r="U468">
        <v>170000</v>
      </c>
      <c r="V468" t="str">
        <v>235/50R19</v>
      </c>
      <c r="W468">
        <v>170000</v>
      </c>
      <c r="X468" t="str">
        <v>anbh_안병홍</v>
      </c>
      <c r="Y468">
        <v>43849.021006944444</v>
      </c>
      <c r="Z468" t="str">
        <v>anbh_안병홍</v>
      </c>
      <c r="AA468">
        <v>43849.021006944444</v>
      </c>
      <c r="AB468">
        <f>W468*2</f>
        <v>340000</v>
      </c>
    </row>
    <row r="469">
      <c r="A469">
        <v>110159</v>
      </c>
      <c r="B469" t="str">
        <v>임팔라</v>
      </c>
      <c r="C469" t="str">
        <v>2019 임팔라 2.5 가솔린 LT - AT</v>
      </c>
      <c r="D469">
        <v>43529</v>
      </c>
      <c r="E469">
        <v>33500000</v>
      </c>
      <c r="F469" t="str">
        <v>가솔린</v>
      </c>
      <c r="G469" t="str">
        <v>AT</v>
      </c>
      <c r="H469">
        <v>2457</v>
      </c>
      <c r="I469" t="str">
        <v>오픈함</v>
      </c>
      <c r="J469" t="str">
        <v>Y</v>
      </c>
      <c r="K469" t="str">
        <v>한국지엠</v>
      </c>
      <c r="L469" t="str">
        <v>2019 임팔라</v>
      </c>
      <c r="M469" t="str">
        <v>Y</v>
      </c>
      <c r="N469" t="str">
        <v>I1</v>
      </c>
      <c r="O469">
        <v>70</v>
      </c>
      <c r="Q469">
        <v>5</v>
      </c>
      <c r="R469" t="str">
        <v>F등급</v>
      </c>
      <c r="S469" t="str">
        <v>지엠_송도</v>
      </c>
      <c r="T469" t="str">
        <v>235/50R18</v>
      </c>
      <c r="U469">
        <v>164500</v>
      </c>
      <c r="V469" t="str">
        <v>235/50R18</v>
      </c>
      <c r="W469">
        <v>164500</v>
      </c>
      <c r="X469" t="str">
        <v>inni8888_김인규</v>
      </c>
      <c r="Y469">
        <v>43529.48777777778</v>
      </c>
      <c r="Z469" t="str">
        <v>inni8888_김인규</v>
      </c>
      <c r="AA469">
        <v>43529.48799768519</v>
      </c>
      <c r="AB469">
        <f>W469*2</f>
        <v>329000</v>
      </c>
    </row>
    <row r="470">
      <c r="A470">
        <v>110165</v>
      </c>
      <c r="B470" t="str">
        <v>임팔라</v>
      </c>
      <c r="C470" t="str">
        <v>2019 임팔라 2.5 가솔린 Premier - AT</v>
      </c>
      <c r="D470">
        <v>43529</v>
      </c>
      <c r="E470">
        <v>37560000</v>
      </c>
      <c r="F470" t="str">
        <v>가솔린</v>
      </c>
      <c r="G470" t="str">
        <v>AT</v>
      </c>
      <c r="H470">
        <v>2457</v>
      </c>
      <c r="I470" t="str">
        <v>오픈함</v>
      </c>
      <c r="J470" t="str">
        <v>Y</v>
      </c>
      <c r="K470" t="str">
        <v>한국지엠</v>
      </c>
      <c r="L470" t="str">
        <v>2019 임팔라</v>
      </c>
      <c r="M470" t="str">
        <v>Y</v>
      </c>
      <c r="N470" t="str">
        <v>I1</v>
      </c>
      <c r="O470">
        <v>70</v>
      </c>
      <c r="Q470">
        <v>5</v>
      </c>
      <c r="R470" t="str">
        <v>F등급</v>
      </c>
      <c r="S470" t="str">
        <v>지엠_송도</v>
      </c>
      <c r="T470" t="str">
        <v>245/45R19</v>
      </c>
      <c r="U470">
        <v>188500</v>
      </c>
      <c r="V470" t="str">
        <v>245/45R19</v>
      </c>
      <c r="W470">
        <v>188500</v>
      </c>
      <c r="X470" t="str">
        <v>inni8888_김인규</v>
      </c>
      <c r="Y470">
        <v>43529.49232638889</v>
      </c>
      <c r="Z470" t="str">
        <v>inni8888_김인규</v>
      </c>
      <c r="AA470">
        <v>43529.49296296296</v>
      </c>
      <c r="AB470">
        <f>W470*2</f>
        <v>377000</v>
      </c>
    </row>
    <row r="471">
      <c r="A471">
        <v>110166</v>
      </c>
      <c r="B471" t="str">
        <v>임팔라</v>
      </c>
      <c r="C471" t="str">
        <v>2019 임팔라 2.5 가솔린 미드나이트 블랙 - AT</v>
      </c>
      <c r="D471">
        <v>43529</v>
      </c>
      <c r="E471">
        <v>38290000</v>
      </c>
      <c r="F471" t="str">
        <v>가솔린</v>
      </c>
      <c r="G471" t="str">
        <v>AT</v>
      </c>
      <c r="H471">
        <v>2457</v>
      </c>
      <c r="I471" t="str">
        <v>오픈함</v>
      </c>
      <c r="J471" t="str">
        <v>Y</v>
      </c>
      <c r="K471" t="str">
        <v>한국지엠</v>
      </c>
      <c r="L471" t="str">
        <v>2019 임팔라</v>
      </c>
      <c r="M471" t="str">
        <v>Y</v>
      </c>
      <c r="N471" t="str">
        <v>I1</v>
      </c>
      <c r="O471">
        <v>70</v>
      </c>
      <c r="Q471">
        <v>5</v>
      </c>
      <c r="R471" t="str">
        <v>F등급</v>
      </c>
      <c r="S471" t="str">
        <v>지엠_송도</v>
      </c>
      <c r="T471" t="str">
        <v>245/45R19</v>
      </c>
      <c r="U471">
        <v>188500</v>
      </c>
      <c r="V471" t="str">
        <v>245/45R19</v>
      </c>
      <c r="W471">
        <v>188500</v>
      </c>
      <c r="X471" t="str">
        <v>inni8888_김인규</v>
      </c>
      <c r="Y471">
        <v>43529.49296296296</v>
      </c>
      <c r="Z471" t="str">
        <v>inni8888_김인규</v>
      </c>
      <c r="AA471">
        <v>43529.49296296296</v>
      </c>
      <c r="AB471">
        <f>W471*2</f>
        <v>377000</v>
      </c>
    </row>
    <row r="472">
      <c r="A472">
        <v>110163</v>
      </c>
      <c r="B472" t="str">
        <v>임팔라</v>
      </c>
      <c r="C472" t="str">
        <v>2019 임팔라 3.6 가솔린 Premier - AT</v>
      </c>
      <c r="D472">
        <v>43529</v>
      </c>
      <c r="E472">
        <v>42880000</v>
      </c>
      <c r="F472" t="str">
        <v>가솔린</v>
      </c>
      <c r="G472" t="str">
        <v>AT</v>
      </c>
      <c r="H472">
        <v>3564</v>
      </c>
      <c r="I472" t="str">
        <v>오픈함</v>
      </c>
      <c r="J472" t="str">
        <v>Y</v>
      </c>
      <c r="K472" t="str">
        <v>한국지엠</v>
      </c>
      <c r="L472" t="str">
        <v>2019 임팔라</v>
      </c>
      <c r="M472" t="str">
        <v>Y</v>
      </c>
      <c r="N472" t="str">
        <v>I1</v>
      </c>
      <c r="O472">
        <v>70</v>
      </c>
      <c r="Q472">
        <v>5</v>
      </c>
      <c r="R472" t="str">
        <v>G등급</v>
      </c>
      <c r="S472" t="str">
        <v>지엠_송도</v>
      </c>
      <c r="T472" t="str">
        <v>245/45R19</v>
      </c>
      <c r="U472">
        <v>188500</v>
      </c>
      <c r="V472" t="str">
        <v>245/45R19</v>
      </c>
      <c r="W472">
        <v>188500</v>
      </c>
      <c r="X472" t="str">
        <v>inni8888_김인규</v>
      </c>
      <c r="Y472">
        <v>43529.4903125</v>
      </c>
      <c r="Z472" t="str">
        <v>inni8888_김인규</v>
      </c>
      <c r="AA472">
        <v>43529.49045138889</v>
      </c>
      <c r="AB472">
        <f>W472*2</f>
        <v>377000</v>
      </c>
    </row>
    <row r="473">
      <c r="A473">
        <v>110164</v>
      </c>
      <c r="B473" t="str">
        <v>임팔라</v>
      </c>
      <c r="C473" t="str">
        <v>2019 임팔라 3.6 가솔린 미드나이트 블랙 - AT</v>
      </c>
      <c r="D473">
        <v>43529</v>
      </c>
      <c r="E473">
        <v>43610000</v>
      </c>
      <c r="F473" t="str">
        <v>가솔린</v>
      </c>
      <c r="G473" t="str">
        <v>AT</v>
      </c>
      <c r="H473">
        <v>3564</v>
      </c>
      <c r="I473" t="str">
        <v>오픈함</v>
      </c>
      <c r="J473" t="str">
        <v>Y</v>
      </c>
      <c r="K473" t="str">
        <v>한국지엠</v>
      </c>
      <c r="L473" t="str">
        <v>2019 임팔라</v>
      </c>
      <c r="M473" t="str">
        <v>Y</v>
      </c>
      <c r="N473" t="str">
        <v>I1</v>
      </c>
      <c r="O473">
        <v>70</v>
      </c>
      <c r="Q473">
        <v>5</v>
      </c>
      <c r="R473" t="str">
        <v>G등급</v>
      </c>
      <c r="S473" t="str">
        <v>지엠_송도</v>
      </c>
      <c r="T473" t="str">
        <v>245/45R19</v>
      </c>
      <c r="U473">
        <v>188500</v>
      </c>
      <c r="V473" t="str">
        <v>245/45R19</v>
      </c>
      <c r="W473">
        <v>188500</v>
      </c>
      <c r="X473" t="str">
        <v>inni8888_김인규</v>
      </c>
      <c r="Y473">
        <v>43529.49105324074</v>
      </c>
      <c r="Z473" t="str">
        <v>inni8888_김인규</v>
      </c>
      <c r="AA473">
        <v>43529.49123842592</v>
      </c>
      <c r="AB473">
        <f>W473*2</f>
        <v>377000</v>
      </c>
    </row>
    <row r="474">
      <c r="A474">
        <v>110735</v>
      </c>
      <c r="B474" t="str">
        <v>제네시스</v>
      </c>
      <c r="C474" t="str">
        <v>제네시스 G70 2.0T 스포츠 패키지 - AT</v>
      </c>
      <c r="D474">
        <v>43760</v>
      </c>
      <c r="E474">
        <v>43370000</v>
      </c>
      <c r="F474" t="str">
        <v>가솔린</v>
      </c>
      <c r="G474" t="str">
        <v>AT</v>
      </c>
      <c r="H474">
        <v>1998</v>
      </c>
      <c r="I474" t="str">
        <v>오픈안함</v>
      </c>
      <c r="J474" t="str">
        <v>Y</v>
      </c>
      <c r="K474" t="str">
        <v>현대</v>
      </c>
      <c r="L474" t="str">
        <v>제네시스</v>
      </c>
      <c r="M474" t="str">
        <v>Y</v>
      </c>
      <c r="N474" t="str">
        <v>I4</v>
      </c>
      <c r="O474">
        <v>60</v>
      </c>
      <c r="Q474">
        <v>5</v>
      </c>
      <c r="R474" t="str">
        <v>B등급</v>
      </c>
      <c r="S474" t="str">
        <v>현대_울산</v>
      </c>
      <c r="T474" t="str">
        <v>225/40R19</v>
      </c>
      <c r="U474">
        <v>191000</v>
      </c>
      <c r="V474" t="str">
        <v>255/35R19</v>
      </c>
      <c r="W474">
        <v>193000</v>
      </c>
      <c r="X474" t="str">
        <v>anbh_안병홍</v>
      </c>
      <c r="Y474">
        <v>43760.73211805556</v>
      </c>
      <c r="Z474" t="str">
        <v>anbh_안병홍</v>
      </c>
      <c r="AA474">
        <v>43894.46267361111</v>
      </c>
      <c r="AB474">
        <f>W474*2</f>
        <v>386000</v>
      </c>
    </row>
    <row r="475">
      <c r="A475">
        <v>110749</v>
      </c>
      <c r="B475" t="str">
        <v>제네시스</v>
      </c>
      <c r="C475" t="str">
        <v>제네시스 G70 2.0T 스포츠 패키지 HTRAC - AT</v>
      </c>
      <c r="D475">
        <v>43760</v>
      </c>
      <c r="E475">
        <v>45670000</v>
      </c>
      <c r="F475" t="str">
        <v>가솔린</v>
      </c>
      <c r="G475" t="str">
        <v>AT</v>
      </c>
      <c r="H475">
        <v>1998</v>
      </c>
      <c r="I475" t="str">
        <v>오픈안함</v>
      </c>
      <c r="J475" t="str">
        <v>Y</v>
      </c>
      <c r="K475" t="str">
        <v>현대</v>
      </c>
      <c r="L475" t="str">
        <v>제네시스</v>
      </c>
      <c r="M475" t="str">
        <v>Y</v>
      </c>
      <c r="N475" t="str">
        <v>I4</v>
      </c>
      <c r="O475">
        <v>60</v>
      </c>
      <c r="Q475">
        <v>5</v>
      </c>
      <c r="R475" t="str">
        <v>B등급</v>
      </c>
      <c r="S475" t="str">
        <v>현대_울산</v>
      </c>
      <c r="T475" t="str">
        <v>225/40R19</v>
      </c>
      <c r="U475">
        <v>191000</v>
      </c>
      <c r="V475" t="str">
        <v>255/35R19</v>
      </c>
      <c r="W475">
        <v>193000</v>
      </c>
      <c r="X475" t="str">
        <v>anbh_안병홍</v>
      </c>
      <c r="Y475">
        <v>43760.97423611111</v>
      </c>
      <c r="Z475" t="str">
        <v>anbh_안병홍</v>
      </c>
      <c r="AA475">
        <v>43894.46952546296</v>
      </c>
      <c r="AB475">
        <f>W475*2</f>
        <v>386000</v>
      </c>
    </row>
    <row r="476">
      <c r="A476">
        <v>110736</v>
      </c>
      <c r="B476" t="str">
        <v>제네시스</v>
      </c>
      <c r="C476" t="str">
        <v>제네시스 G70 2.0T 스포츠 패키지 얼티밋 패키지 1 - AT</v>
      </c>
      <c r="D476">
        <v>43760</v>
      </c>
      <c r="E476">
        <v>46120000</v>
      </c>
      <c r="F476" t="str">
        <v>가솔린</v>
      </c>
      <c r="G476" t="str">
        <v>AT</v>
      </c>
      <c r="H476">
        <v>1998</v>
      </c>
      <c r="I476" t="str">
        <v>오픈안함</v>
      </c>
      <c r="J476" t="str">
        <v>Y</v>
      </c>
      <c r="K476" t="str">
        <v>현대</v>
      </c>
      <c r="L476" t="str">
        <v>제네시스</v>
      </c>
      <c r="M476" t="str">
        <v>Y</v>
      </c>
      <c r="N476" t="str">
        <v>I4</v>
      </c>
      <c r="O476">
        <v>60</v>
      </c>
      <c r="Q476">
        <v>5</v>
      </c>
      <c r="R476" t="str">
        <v>B등급</v>
      </c>
      <c r="S476" t="str">
        <v>현대_울산</v>
      </c>
      <c r="T476" t="str">
        <v>225/40R19</v>
      </c>
      <c r="U476">
        <v>191000</v>
      </c>
      <c r="V476" t="str">
        <v>255/35R19</v>
      </c>
      <c r="W476">
        <v>193000</v>
      </c>
      <c r="X476" t="str">
        <v>anbh_안병홍</v>
      </c>
      <c r="Y476">
        <v>43760.739583333336</v>
      </c>
      <c r="Z476" t="str">
        <v>anbh_안병홍</v>
      </c>
      <c r="AA476">
        <v>43894.466782407406</v>
      </c>
      <c r="AB476">
        <f>W476*2</f>
        <v>386000</v>
      </c>
    </row>
    <row r="477">
      <c r="A477">
        <v>110750</v>
      </c>
      <c r="B477" t="str">
        <v>제네시스</v>
      </c>
      <c r="C477" t="str">
        <v>제네시스 G70 2.0T 스포츠 패키지 얼티밋 패키지 1 HTRAC - AT</v>
      </c>
      <c r="D477">
        <v>43760</v>
      </c>
      <c r="E477">
        <v>48420000</v>
      </c>
      <c r="F477" t="str">
        <v>가솔린</v>
      </c>
      <c r="G477" t="str">
        <v>AT</v>
      </c>
      <c r="H477">
        <v>1998</v>
      </c>
      <c r="I477" t="str">
        <v>오픈안함</v>
      </c>
      <c r="J477" t="str">
        <v>Y</v>
      </c>
      <c r="K477" t="str">
        <v>현대</v>
      </c>
      <c r="L477" t="str">
        <v>제네시스</v>
      </c>
      <c r="M477" t="str">
        <v>Y</v>
      </c>
      <c r="N477" t="str">
        <v>I4</v>
      </c>
      <c r="O477">
        <v>60</v>
      </c>
      <c r="Q477">
        <v>5</v>
      </c>
      <c r="R477" t="str">
        <v>B등급</v>
      </c>
      <c r="S477" t="str">
        <v>현대_울산</v>
      </c>
      <c r="T477" t="str">
        <v>225/40R19</v>
      </c>
      <c r="U477">
        <v>191000</v>
      </c>
      <c r="V477" t="str">
        <v>255/35R19</v>
      </c>
      <c r="W477">
        <v>193000</v>
      </c>
      <c r="X477" t="str">
        <v>anbh_안병홍</v>
      </c>
      <c r="Y477">
        <v>43760.975625</v>
      </c>
      <c r="Z477" t="str">
        <v>anbh_안병홍</v>
      </c>
      <c r="AA477">
        <v>43894.47021990741</v>
      </c>
      <c r="AB477">
        <f>W477*2</f>
        <v>386000</v>
      </c>
    </row>
    <row r="478">
      <c r="A478">
        <v>110733</v>
      </c>
      <c r="B478" t="str">
        <v>제네시스</v>
      </c>
      <c r="C478" t="str">
        <v>제네시스 G70 2.0T 어드밴스드 - AT</v>
      </c>
      <c r="D478">
        <v>43760</v>
      </c>
      <c r="E478">
        <v>37770000</v>
      </c>
      <c r="F478" t="str">
        <v>가솔린</v>
      </c>
      <c r="G478" t="str">
        <v>AT</v>
      </c>
      <c r="H478">
        <v>1998</v>
      </c>
      <c r="I478" t="str">
        <v>오픈안함</v>
      </c>
      <c r="J478" t="str">
        <v>Y</v>
      </c>
      <c r="K478" t="str">
        <v>현대</v>
      </c>
      <c r="L478" t="str">
        <v>제네시스</v>
      </c>
      <c r="M478" t="str">
        <v>Y</v>
      </c>
      <c r="N478" t="str">
        <v>I3</v>
      </c>
      <c r="O478">
        <v>60</v>
      </c>
      <c r="Q478">
        <v>5</v>
      </c>
      <c r="R478" t="str">
        <v>B등급</v>
      </c>
      <c r="S478" t="str">
        <v>현대_울산</v>
      </c>
      <c r="T478" t="str">
        <v>225/45R18</v>
      </c>
      <c r="U478">
        <v>158200</v>
      </c>
      <c r="V478" t="str">
        <v>225/45R18</v>
      </c>
      <c r="W478">
        <v>158200</v>
      </c>
      <c r="X478" t="str">
        <v>anbh_안병홍</v>
      </c>
      <c r="Y478">
        <v>43760.4852662037</v>
      </c>
      <c r="Z478" t="str">
        <v>anbh_안병홍</v>
      </c>
      <c r="AA478">
        <v>43894.46009259259</v>
      </c>
      <c r="AB478">
        <f>W478*2</f>
        <v>316400</v>
      </c>
    </row>
    <row r="479">
      <c r="A479">
        <v>110747</v>
      </c>
      <c r="B479" t="str">
        <v>제네시스</v>
      </c>
      <c r="C479" t="str">
        <v>제네시스 G70 2.0T 어드밴스드 HTRAC - AT</v>
      </c>
      <c r="D479">
        <v>43760</v>
      </c>
      <c r="E479">
        <v>40270000</v>
      </c>
      <c r="F479" t="str">
        <v>가솔린</v>
      </c>
      <c r="G479" t="str">
        <v>AT</v>
      </c>
      <c r="H479">
        <v>1998</v>
      </c>
      <c r="I479" t="str">
        <v>오픈안함</v>
      </c>
      <c r="J479" t="str">
        <v>Y</v>
      </c>
      <c r="K479" t="str">
        <v>현대</v>
      </c>
      <c r="L479" t="str">
        <v>제네시스</v>
      </c>
      <c r="M479" t="str">
        <v>Y</v>
      </c>
      <c r="N479" t="str">
        <v>I4</v>
      </c>
      <c r="O479">
        <v>60</v>
      </c>
      <c r="Q479">
        <v>5</v>
      </c>
      <c r="R479" t="str">
        <v>B등급</v>
      </c>
      <c r="S479" t="str">
        <v>현대_울산</v>
      </c>
      <c r="T479" t="str">
        <v>225/45R18</v>
      </c>
      <c r="U479">
        <v>158200</v>
      </c>
      <c r="V479" t="str">
        <v>225/45R18</v>
      </c>
      <c r="W479">
        <v>158200</v>
      </c>
      <c r="X479" t="str">
        <v>anbh_안병홍</v>
      </c>
      <c r="Y479">
        <v>43760.97221064815</v>
      </c>
      <c r="Z479" t="str">
        <v>anbh_안병홍</v>
      </c>
      <c r="AA479">
        <v>43894.46212962963</v>
      </c>
      <c r="AB479">
        <f>W479*2</f>
        <v>316400</v>
      </c>
    </row>
    <row r="480">
      <c r="A480">
        <v>110734</v>
      </c>
      <c r="B480" t="str">
        <v>제네시스</v>
      </c>
      <c r="C480" t="str">
        <v>제네시스 G70 2.0T 엘리트 - AT</v>
      </c>
      <c r="D480">
        <v>43760</v>
      </c>
      <c r="E480">
        <v>40370000</v>
      </c>
      <c r="F480" t="str">
        <v>가솔린</v>
      </c>
      <c r="G480" t="str">
        <v>AT</v>
      </c>
      <c r="H480">
        <v>1998</v>
      </c>
      <c r="I480" t="str">
        <v>오픈안함</v>
      </c>
      <c r="J480" t="str">
        <v>Y</v>
      </c>
      <c r="K480" t="str">
        <v>현대</v>
      </c>
      <c r="L480" t="str">
        <v>제네시스</v>
      </c>
      <c r="M480" t="str">
        <v>Y</v>
      </c>
      <c r="N480" t="str">
        <v>I4</v>
      </c>
      <c r="O480">
        <v>60</v>
      </c>
      <c r="Q480">
        <v>5</v>
      </c>
      <c r="R480" t="str">
        <v>B등급</v>
      </c>
      <c r="S480" t="str">
        <v>현대_울산</v>
      </c>
      <c r="T480" t="str">
        <v>225/45R18</v>
      </c>
      <c r="U480">
        <v>158200</v>
      </c>
      <c r="V480" t="str">
        <v>225/45R18</v>
      </c>
      <c r="W480">
        <v>158200</v>
      </c>
      <c r="X480" t="str">
        <v>anbh_안병홍</v>
      </c>
      <c r="Y480">
        <v>43760.715</v>
      </c>
      <c r="Z480" t="str">
        <v>anbh_안병홍</v>
      </c>
      <c r="AA480">
        <v>43894.46230324074</v>
      </c>
      <c r="AB480">
        <f>W480*2</f>
        <v>316400</v>
      </c>
    </row>
    <row r="481">
      <c r="A481">
        <v>110748</v>
      </c>
      <c r="B481" t="str">
        <v>제네시스</v>
      </c>
      <c r="C481" t="str">
        <v>제네시스 G70 2.0T 엘리트 HTRAC - AT</v>
      </c>
      <c r="D481">
        <v>43760</v>
      </c>
      <c r="E481">
        <v>42870000</v>
      </c>
      <c r="F481" t="str">
        <v>가솔린</v>
      </c>
      <c r="G481" t="str">
        <v>AT</v>
      </c>
      <c r="H481">
        <v>1998</v>
      </c>
      <c r="I481" t="str">
        <v>오픈안함</v>
      </c>
      <c r="J481" t="str">
        <v>Y</v>
      </c>
      <c r="K481" t="str">
        <v>현대</v>
      </c>
      <c r="L481" t="str">
        <v>제네시스</v>
      </c>
      <c r="M481" t="str">
        <v>Y</v>
      </c>
      <c r="N481" t="str">
        <v>I4</v>
      </c>
      <c r="O481">
        <v>60</v>
      </c>
      <c r="Q481">
        <v>5</v>
      </c>
      <c r="R481" t="str">
        <v>B등급</v>
      </c>
      <c r="S481" t="str">
        <v>현대_울산</v>
      </c>
      <c r="T481" t="str">
        <v>225/45R18</v>
      </c>
      <c r="U481">
        <v>158200</v>
      </c>
      <c r="V481" t="str">
        <v>225/45R18</v>
      </c>
      <c r="W481">
        <v>158200</v>
      </c>
      <c r="X481" t="str">
        <v>anbh_안병홍</v>
      </c>
      <c r="Y481">
        <v>43760.97309027778</v>
      </c>
      <c r="Z481" t="str">
        <v>anbh_안병홍</v>
      </c>
      <c r="AA481">
        <v>43894.4624537037</v>
      </c>
      <c r="AB481">
        <f>W481*2</f>
        <v>316400</v>
      </c>
    </row>
    <row r="482">
      <c r="A482">
        <v>110739</v>
      </c>
      <c r="B482" t="str">
        <v>제네시스</v>
      </c>
      <c r="C482" t="str">
        <v>제네시스 G70 2.2D 어드밴스드 - AT</v>
      </c>
      <c r="D482">
        <v>43760</v>
      </c>
      <c r="E482">
        <v>41070000</v>
      </c>
      <c r="F482" t="str">
        <v>경유</v>
      </c>
      <c r="G482" t="str">
        <v>AT</v>
      </c>
      <c r="H482">
        <v>2199</v>
      </c>
      <c r="I482" t="str">
        <v>오픈함</v>
      </c>
      <c r="J482" t="str">
        <v>Y</v>
      </c>
      <c r="K482" t="str">
        <v>현대</v>
      </c>
      <c r="L482" t="str">
        <v>제네시스</v>
      </c>
      <c r="M482" t="str">
        <v>Y</v>
      </c>
      <c r="N482" t="str">
        <v>I4</v>
      </c>
      <c r="O482">
        <v>60</v>
      </c>
      <c r="Q482">
        <v>5</v>
      </c>
      <c r="R482" t="str">
        <v>B등급</v>
      </c>
      <c r="S482" t="str">
        <v>현대_울산</v>
      </c>
      <c r="T482" t="str">
        <v>225/50R17</v>
      </c>
      <c r="U482">
        <v>124000</v>
      </c>
      <c r="V482" t="str">
        <v>225/50R17</v>
      </c>
      <c r="W482">
        <v>124000</v>
      </c>
      <c r="X482" t="str">
        <v>anbh_안병홍</v>
      </c>
      <c r="Y482">
        <v>43760.773564814815</v>
      </c>
      <c r="Z482" t="str">
        <v>anbh_안병홍</v>
      </c>
      <c r="AA482">
        <v>43894.47130787037</v>
      </c>
      <c r="AB482">
        <f>W482*2</f>
        <v>248000</v>
      </c>
    </row>
    <row r="483">
      <c r="A483">
        <v>110751</v>
      </c>
      <c r="B483" t="str">
        <v>제네시스</v>
      </c>
      <c r="C483" t="str">
        <v>제네시스 G70 2.2D 어드밴스드 HTRAC - AT</v>
      </c>
      <c r="D483">
        <v>43760</v>
      </c>
      <c r="E483">
        <v>43570000</v>
      </c>
      <c r="F483" t="str">
        <v>경유</v>
      </c>
      <c r="G483" t="str">
        <v>AT</v>
      </c>
      <c r="H483">
        <v>2199</v>
      </c>
      <c r="I483" t="str">
        <v>오픈함</v>
      </c>
      <c r="J483" t="str">
        <v>Y</v>
      </c>
      <c r="K483" t="str">
        <v>현대</v>
      </c>
      <c r="L483" t="str">
        <v>제네시스</v>
      </c>
      <c r="M483" t="str">
        <v>Y</v>
      </c>
      <c r="N483" t="str">
        <v>I4</v>
      </c>
      <c r="O483">
        <v>60</v>
      </c>
      <c r="Q483">
        <v>5</v>
      </c>
      <c r="R483" t="str">
        <v>B등급</v>
      </c>
      <c r="S483" t="str">
        <v>현대_울산</v>
      </c>
      <c r="T483" t="str">
        <v>225/50R17</v>
      </c>
      <c r="U483">
        <v>124000</v>
      </c>
      <c r="V483" t="str">
        <v>225/50R17</v>
      </c>
      <c r="W483">
        <v>124000</v>
      </c>
      <c r="X483" t="str">
        <v>anbh_안병홍</v>
      </c>
      <c r="Y483">
        <v>43760.9775</v>
      </c>
      <c r="Z483" t="str">
        <v>anbh_안병홍</v>
      </c>
      <c r="AA483">
        <v>43894.472546296296</v>
      </c>
      <c r="AB483">
        <f>W483*2</f>
        <v>248000</v>
      </c>
    </row>
    <row r="484">
      <c r="A484">
        <v>110740</v>
      </c>
      <c r="B484" t="str">
        <v>제네시스</v>
      </c>
      <c r="C484" t="str">
        <v>제네시스 G70 2.2D 엘리트 - AT</v>
      </c>
      <c r="D484">
        <v>43760</v>
      </c>
      <c r="E484">
        <v>43870000</v>
      </c>
      <c r="F484" t="str">
        <v>경유</v>
      </c>
      <c r="G484" t="str">
        <v>AT</v>
      </c>
      <c r="H484">
        <v>2199</v>
      </c>
      <c r="I484" t="str">
        <v>오픈함</v>
      </c>
      <c r="J484" t="str">
        <v>Y</v>
      </c>
      <c r="K484" t="str">
        <v>현대</v>
      </c>
      <c r="L484" t="str">
        <v>제네시스</v>
      </c>
      <c r="M484" t="str">
        <v>Y</v>
      </c>
      <c r="N484" t="str">
        <v>I4</v>
      </c>
      <c r="O484">
        <v>60</v>
      </c>
      <c r="Q484">
        <v>5</v>
      </c>
      <c r="R484" t="str">
        <v>B등급</v>
      </c>
      <c r="S484" t="str">
        <v>현대_울산</v>
      </c>
      <c r="T484" t="str">
        <v>225/50R17</v>
      </c>
      <c r="U484">
        <v>124000</v>
      </c>
      <c r="V484" t="str">
        <v>225/50R17</v>
      </c>
      <c r="W484">
        <v>124000</v>
      </c>
      <c r="X484" t="str">
        <v>anbh_안병홍</v>
      </c>
      <c r="Y484">
        <v>43760.778819444444</v>
      </c>
      <c r="Z484" t="str">
        <v>anbh_안병홍</v>
      </c>
      <c r="AA484">
        <v>43894.472858796296</v>
      </c>
      <c r="AB484">
        <f>W484*2</f>
        <v>248000</v>
      </c>
    </row>
    <row r="485">
      <c r="A485">
        <v>110752</v>
      </c>
      <c r="B485" t="str">
        <v>제네시스</v>
      </c>
      <c r="C485" t="str">
        <v>제네시스 G70 2.2D 엘리트 HTRAC - AT</v>
      </c>
      <c r="D485">
        <v>43760</v>
      </c>
      <c r="E485">
        <v>46370000</v>
      </c>
      <c r="F485" t="str">
        <v>경유</v>
      </c>
      <c r="G485" t="str">
        <v>AT</v>
      </c>
      <c r="H485">
        <v>2199</v>
      </c>
      <c r="I485" t="str">
        <v>오픈함</v>
      </c>
      <c r="J485" t="str">
        <v>Y</v>
      </c>
      <c r="K485" t="str">
        <v>현대</v>
      </c>
      <c r="L485" t="str">
        <v>제네시스</v>
      </c>
      <c r="M485" t="str">
        <v>Y</v>
      </c>
      <c r="N485" t="str">
        <v>I4</v>
      </c>
      <c r="O485">
        <v>60</v>
      </c>
      <c r="Q485">
        <v>5</v>
      </c>
      <c r="R485" t="str">
        <v>B등급</v>
      </c>
      <c r="S485" t="str">
        <v>현대_울산</v>
      </c>
      <c r="T485" t="str">
        <v>225/50R17</v>
      </c>
      <c r="U485">
        <v>124000</v>
      </c>
      <c r="V485" t="str">
        <v>225/50R17</v>
      </c>
      <c r="W485">
        <v>124000</v>
      </c>
      <c r="X485" t="str">
        <v>anbh_안병홍</v>
      </c>
      <c r="Y485">
        <v>43760.97809027778</v>
      </c>
      <c r="Z485" t="str">
        <v>anbh_안병홍</v>
      </c>
      <c r="AA485">
        <v>43894.473020833335</v>
      </c>
      <c r="AB485">
        <f>W485*2</f>
        <v>248000</v>
      </c>
    </row>
    <row r="486">
      <c r="A486">
        <v>110743</v>
      </c>
      <c r="B486" t="str">
        <v>제네시스</v>
      </c>
      <c r="C486" t="str">
        <v>제네시스 G70 3.3T 스포츠 엘리트 - AT</v>
      </c>
      <c r="D486">
        <v>43760</v>
      </c>
      <c r="E486">
        <v>46020000</v>
      </c>
      <c r="F486" t="str">
        <v>가솔린</v>
      </c>
      <c r="G486" t="str">
        <v>AT</v>
      </c>
      <c r="H486">
        <v>3342</v>
      </c>
      <c r="I486" t="str">
        <v>오픈안함</v>
      </c>
      <c r="J486" t="str">
        <v>Y</v>
      </c>
      <c r="K486" t="str">
        <v>현대</v>
      </c>
      <c r="L486" t="str">
        <v>제네시스</v>
      </c>
      <c r="M486" t="str">
        <v>Y</v>
      </c>
      <c r="N486" t="str">
        <v>I4</v>
      </c>
      <c r="O486">
        <v>60</v>
      </c>
      <c r="Q486">
        <v>5</v>
      </c>
      <c r="R486" t="str">
        <v>B등급</v>
      </c>
      <c r="S486" t="str">
        <v>현대_울산</v>
      </c>
      <c r="T486" t="str">
        <v>225/40R19</v>
      </c>
      <c r="U486">
        <v>191000</v>
      </c>
      <c r="V486" t="str">
        <v>255/35R19</v>
      </c>
      <c r="W486">
        <v>193000</v>
      </c>
      <c r="X486" t="str">
        <v>anbh_안병홍</v>
      </c>
      <c r="Y486">
        <v>43760.78394675926</v>
      </c>
      <c r="Z486" t="str">
        <v>anbh_안병홍</v>
      </c>
      <c r="AA486">
        <v>43894.47372685185</v>
      </c>
      <c r="AB486">
        <f>W486*2</f>
        <v>386000</v>
      </c>
    </row>
    <row r="487">
      <c r="A487">
        <v>110753</v>
      </c>
      <c r="B487" t="str">
        <v>제네시스</v>
      </c>
      <c r="C487" t="str">
        <v>제네시스 G70 3.3T 스포츠 엘리트 HTRAC - AT</v>
      </c>
      <c r="D487">
        <v>43760</v>
      </c>
      <c r="E487">
        <v>48520000</v>
      </c>
      <c r="F487" t="str">
        <v>가솔린</v>
      </c>
      <c r="G487" t="str">
        <v>AT</v>
      </c>
      <c r="H487">
        <v>3342</v>
      </c>
      <c r="I487" t="str">
        <v>오픈안함</v>
      </c>
      <c r="J487" t="str">
        <v>Y</v>
      </c>
      <c r="K487" t="str">
        <v>현대</v>
      </c>
      <c r="L487" t="str">
        <v>제네시스</v>
      </c>
      <c r="M487" t="str">
        <v>Y</v>
      </c>
      <c r="N487" t="str">
        <v>I4</v>
      </c>
      <c r="O487">
        <v>60</v>
      </c>
      <c r="Q487">
        <v>5</v>
      </c>
      <c r="R487" t="str">
        <v>B등급</v>
      </c>
      <c r="S487" t="str">
        <v>현대_울산</v>
      </c>
      <c r="T487" t="str">
        <v>225/40R19</v>
      </c>
      <c r="U487">
        <v>191000</v>
      </c>
      <c r="V487" t="str">
        <v>255/35R19</v>
      </c>
      <c r="W487">
        <v>193000</v>
      </c>
      <c r="X487" t="str">
        <v>anbh_안병홍</v>
      </c>
      <c r="Y487">
        <v>43760.980891203704</v>
      </c>
      <c r="Z487" t="str">
        <v>anbh_안병홍</v>
      </c>
      <c r="AA487">
        <v>43894.473912037036</v>
      </c>
      <c r="AB487">
        <f>W487*2</f>
        <v>386000</v>
      </c>
    </row>
    <row r="488">
      <c r="A488">
        <v>110744</v>
      </c>
      <c r="B488" t="str">
        <v>제네시스</v>
      </c>
      <c r="C488" t="str">
        <v>제네시스 G70 3.3T 스포츠 엘리트 얼티밋 패키지 2 - AT</v>
      </c>
      <c r="D488">
        <v>43760</v>
      </c>
      <c r="E488">
        <v>50620000</v>
      </c>
      <c r="F488" t="str">
        <v>가솔린</v>
      </c>
      <c r="G488" t="str">
        <v>AT</v>
      </c>
      <c r="H488">
        <v>3342</v>
      </c>
      <c r="I488" t="str">
        <v>오픈안함</v>
      </c>
      <c r="J488" t="str">
        <v>Y</v>
      </c>
      <c r="K488" t="str">
        <v>현대</v>
      </c>
      <c r="L488" t="str">
        <v>제네시스</v>
      </c>
      <c r="M488" t="str">
        <v>Y</v>
      </c>
      <c r="N488" t="str">
        <v>I4</v>
      </c>
      <c r="O488">
        <v>60</v>
      </c>
      <c r="Q488">
        <v>5</v>
      </c>
      <c r="R488" t="str">
        <v>B등급</v>
      </c>
      <c r="S488" t="str">
        <v>현대_울산</v>
      </c>
      <c r="T488" t="str">
        <v>225/40R19</v>
      </c>
      <c r="U488">
        <v>191000</v>
      </c>
      <c r="V488" t="str">
        <v>255/35R19</v>
      </c>
      <c r="W488">
        <v>193000</v>
      </c>
      <c r="X488" t="str">
        <v>anbh_안병홍</v>
      </c>
      <c r="Y488">
        <v>43760.789375</v>
      </c>
      <c r="Z488" t="str">
        <v>anbh_안병홍</v>
      </c>
      <c r="AA488">
        <v>43894.47488425926</v>
      </c>
      <c r="AB488">
        <f>W488*2</f>
        <v>386000</v>
      </c>
    </row>
    <row r="489">
      <c r="A489">
        <v>110754</v>
      </c>
      <c r="B489" t="str">
        <v>제네시스</v>
      </c>
      <c r="C489" t="str">
        <v>제네시스 G70 3.3T 스포츠 엘리트 얼티밋 패키지 2 HTRAC - AT</v>
      </c>
      <c r="D489">
        <v>43760</v>
      </c>
      <c r="E489">
        <v>53120000</v>
      </c>
      <c r="F489" t="str">
        <v>가솔린</v>
      </c>
      <c r="G489" t="str">
        <v>AT</v>
      </c>
      <c r="H489">
        <v>3342</v>
      </c>
      <c r="I489" t="str">
        <v>오픈안함</v>
      </c>
      <c r="J489" t="str">
        <v>Y</v>
      </c>
      <c r="K489" t="str">
        <v>현대</v>
      </c>
      <c r="L489" t="str">
        <v>제네시스</v>
      </c>
      <c r="M489" t="str">
        <v>Y</v>
      </c>
      <c r="N489" t="str">
        <v>I4</v>
      </c>
      <c r="O489">
        <v>60</v>
      </c>
      <c r="Q489">
        <v>5</v>
      </c>
      <c r="R489" t="str">
        <v>B등급</v>
      </c>
      <c r="S489" t="str">
        <v>현대_울산</v>
      </c>
      <c r="T489" t="str">
        <v>225/40R19</v>
      </c>
      <c r="U489">
        <v>191000</v>
      </c>
      <c r="V489" t="str">
        <v>255/35R19</v>
      </c>
      <c r="W489">
        <v>193000</v>
      </c>
      <c r="X489" t="str">
        <v>anbh_안병홍</v>
      </c>
      <c r="Y489">
        <v>43760.98231481481</v>
      </c>
      <c r="Z489" t="str">
        <v>anbh_안병홍</v>
      </c>
      <c r="AA489">
        <v>43894.47508101852</v>
      </c>
      <c r="AB489">
        <f>W489*2</f>
        <v>386000</v>
      </c>
    </row>
    <row r="490">
      <c r="A490">
        <v>110745</v>
      </c>
      <c r="B490" t="str">
        <v>제네시스</v>
      </c>
      <c r="C490" t="str">
        <v>제네시스 G70 3.3T 스포츠 프레스티지 - AT</v>
      </c>
      <c r="D490">
        <v>43760</v>
      </c>
      <c r="E490">
        <v>53320000</v>
      </c>
      <c r="F490" t="str">
        <v>가솔린</v>
      </c>
      <c r="G490" t="str">
        <v>AT</v>
      </c>
      <c r="H490">
        <v>3342</v>
      </c>
      <c r="I490" t="str">
        <v>오픈안함</v>
      </c>
      <c r="J490" t="str">
        <v>Y</v>
      </c>
      <c r="K490" t="str">
        <v>현대</v>
      </c>
      <c r="L490" t="str">
        <v>제네시스</v>
      </c>
      <c r="M490" t="str">
        <v>Y</v>
      </c>
      <c r="N490" t="str">
        <v>I4</v>
      </c>
      <c r="O490">
        <v>60</v>
      </c>
      <c r="Q490">
        <v>5</v>
      </c>
      <c r="R490" t="str">
        <v>B등급</v>
      </c>
      <c r="S490" t="str">
        <v>현대_울산</v>
      </c>
      <c r="T490" t="str">
        <v>225/40R19</v>
      </c>
      <c r="U490">
        <v>191000</v>
      </c>
      <c r="V490" t="str">
        <v>255/35R19</v>
      </c>
      <c r="W490">
        <v>193000</v>
      </c>
      <c r="X490" t="str">
        <v>anbh_안병홍</v>
      </c>
      <c r="Y490">
        <v>43760.797581018516</v>
      </c>
      <c r="Z490" t="str">
        <v>anbh_안병홍</v>
      </c>
      <c r="AA490">
        <v>43894.47550925926</v>
      </c>
      <c r="AB490">
        <f>W490*2</f>
        <v>386000</v>
      </c>
    </row>
    <row r="491">
      <c r="A491">
        <v>110755</v>
      </c>
      <c r="B491" t="str">
        <v>제네시스</v>
      </c>
      <c r="C491" t="str">
        <v>제네시스 G70 3.3T 스포츠 프레스티지 HTRAC - AT</v>
      </c>
      <c r="D491">
        <v>43760</v>
      </c>
      <c r="E491">
        <v>55820000</v>
      </c>
      <c r="F491" t="str">
        <v>가솔린</v>
      </c>
      <c r="G491" t="str">
        <v>AT</v>
      </c>
      <c r="H491">
        <v>3342</v>
      </c>
      <c r="I491" t="str">
        <v>오픈안함</v>
      </c>
      <c r="J491" t="str">
        <v>Y</v>
      </c>
      <c r="K491" t="str">
        <v>현대</v>
      </c>
      <c r="L491" t="str">
        <v>제네시스</v>
      </c>
      <c r="M491" t="str">
        <v>Y</v>
      </c>
      <c r="N491" t="str">
        <v>I4</v>
      </c>
      <c r="O491">
        <v>60</v>
      </c>
      <c r="Q491">
        <v>5</v>
      </c>
      <c r="R491" t="str">
        <v>B등급</v>
      </c>
      <c r="S491" t="str">
        <v>현대_울산</v>
      </c>
      <c r="T491" t="str">
        <v>225/40R19</v>
      </c>
      <c r="U491">
        <v>191000</v>
      </c>
      <c r="V491" t="str">
        <v>255/35R19</v>
      </c>
      <c r="W491">
        <v>193000</v>
      </c>
      <c r="X491" t="str">
        <v>anbh_안병홍</v>
      </c>
      <c r="Y491">
        <v>43760.982939814814</v>
      </c>
      <c r="Z491" t="str">
        <v>anbh_안병홍</v>
      </c>
      <c r="AA491">
        <v>43894.475752314815</v>
      </c>
      <c r="AB491">
        <f>W491*2</f>
        <v>386000</v>
      </c>
    </row>
    <row r="492">
      <c r="A492">
        <v>110746</v>
      </c>
      <c r="B492" t="str">
        <v>제네시스</v>
      </c>
      <c r="C492" t="str">
        <v>제네시스 G70 3.3T 스포츠 프레스티지 얼티밋패키지 3 - AT</v>
      </c>
      <c r="D492">
        <v>43760</v>
      </c>
      <c r="E492">
        <v>56620000</v>
      </c>
      <c r="F492" t="str">
        <v>가솔린</v>
      </c>
      <c r="G492" t="str">
        <v>AT</v>
      </c>
      <c r="H492">
        <v>3342</v>
      </c>
      <c r="I492" t="str">
        <v>오픈안함</v>
      </c>
      <c r="J492" t="str">
        <v>Y</v>
      </c>
      <c r="K492" t="str">
        <v>현대</v>
      </c>
      <c r="L492" t="str">
        <v>제네시스</v>
      </c>
      <c r="M492" t="str">
        <v>Y</v>
      </c>
      <c r="N492" t="str">
        <v>I4</v>
      </c>
      <c r="O492">
        <v>60</v>
      </c>
      <c r="Q492">
        <v>5</v>
      </c>
      <c r="R492" t="str">
        <v>B등급</v>
      </c>
      <c r="S492" t="str">
        <v>현대_울산</v>
      </c>
      <c r="T492" t="str">
        <v>225/40R19</v>
      </c>
      <c r="U492">
        <v>191000</v>
      </c>
      <c r="V492" t="str">
        <v>255/35R19</v>
      </c>
      <c r="W492">
        <v>193000</v>
      </c>
      <c r="X492" t="str">
        <v>anbh_안병홍</v>
      </c>
      <c r="Y492">
        <v>43760.94918981481</v>
      </c>
      <c r="Z492" t="str">
        <v>anbh_안병홍</v>
      </c>
      <c r="AA492">
        <v>43894.47746527778</v>
      </c>
      <c r="AB492">
        <f>W492*2</f>
        <v>386000</v>
      </c>
    </row>
    <row r="493">
      <c r="A493">
        <v>110756</v>
      </c>
      <c r="B493" t="str">
        <v>제네시스</v>
      </c>
      <c r="C493" t="str">
        <v>제네시스 G70 3.3T 스포츠 프레스티지 얼티밋패키지 3 HTRAC - AT</v>
      </c>
      <c r="D493">
        <v>43760</v>
      </c>
      <c r="E493">
        <v>59120000</v>
      </c>
      <c r="F493" t="str">
        <v>가솔린</v>
      </c>
      <c r="G493" t="str">
        <v>AT</v>
      </c>
      <c r="H493">
        <v>3342</v>
      </c>
      <c r="I493" t="str">
        <v>오픈안함</v>
      </c>
      <c r="J493" t="str">
        <v>Y</v>
      </c>
      <c r="K493" t="str">
        <v>현대</v>
      </c>
      <c r="L493" t="str">
        <v>제네시스</v>
      </c>
      <c r="M493" t="str">
        <v>Y</v>
      </c>
      <c r="N493" t="str">
        <v>I4</v>
      </c>
      <c r="O493">
        <v>60</v>
      </c>
      <c r="Q493">
        <v>5</v>
      </c>
      <c r="R493" t="str">
        <v>B등급</v>
      </c>
      <c r="S493" t="str">
        <v>현대_울산</v>
      </c>
      <c r="T493" t="str">
        <v>225/40R19</v>
      </c>
      <c r="U493">
        <v>191000</v>
      </c>
      <c r="V493" t="str">
        <v>255/35R19</v>
      </c>
      <c r="W493">
        <v>193000</v>
      </c>
      <c r="X493" t="str">
        <v>anbh_안병홍</v>
      </c>
      <c r="Y493">
        <v>43760.98351851852</v>
      </c>
      <c r="Z493" t="str">
        <v>anbh_안병홍</v>
      </c>
      <c r="AA493">
        <v>43894.477638888886</v>
      </c>
      <c r="AB493">
        <f>W493*2</f>
        <v>386000</v>
      </c>
    </row>
    <row r="494">
      <c r="A494">
        <v>111153</v>
      </c>
      <c r="B494" t="str">
        <v>제네시스</v>
      </c>
      <c r="C494" t="str">
        <v>제네시스 G80 가솔린 2.5 터보 기본모델 2WD - AT</v>
      </c>
      <c r="D494">
        <v>43920</v>
      </c>
      <c r="E494">
        <v>52470000</v>
      </c>
      <c r="F494" t="str">
        <v>가솔린</v>
      </c>
      <c r="G494" t="str">
        <v>AT</v>
      </c>
      <c r="H494">
        <v>2497</v>
      </c>
      <c r="I494" t="str">
        <v>오픈안함</v>
      </c>
      <c r="J494" t="str">
        <v>Y</v>
      </c>
      <c r="K494" t="str">
        <v>현대</v>
      </c>
      <c r="L494" t="str">
        <v>제네시스</v>
      </c>
      <c r="M494" t="str">
        <v>Y</v>
      </c>
      <c r="N494" t="str">
        <v>I4</v>
      </c>
      <c r="O494">
        <v>77</v>
      </c>
      <c r="P494">
        <v>0</v>
      </c>
      <c r="Q494">
        <v>5</v>
      </c>
      <c r="R494" t="str">
        <v>S+등급</v>
      </c>
      <c r="S494" t="str">
        <v>현대_울산</v>
      </c>
      <c r="T494" t="str">
        <v>245/45R18</v>
      </c>
      <c r="U494">
        <v>173800</v>
      </c>
      <c r="V494" t="str">
        <v>245/45R18</v>
      </c>
      <c r="W494">
        <v>173800</v>
      </c>
      <c r="X494" t="str">
        <v>anbh_안병홍</v>
      </c>
      <c r="Y494">
        <v>43920.53891203704</v>
      </c>
      <c r="Z494" t="str">
        <v>anbh_안병홍</v>
      </c>
      <c r="AA494">
        <v>43920.94998842593</v>
      </c>
      <c r="AB494">
        <f>W494*2</f>
        <v>347600</v>
      </c>
    </row>
    <row r="495">
      <c r="A495">
        <v>111154</v>
      </c>
      <c r="B495" t="str">
        <v>제네시스</v>
      </c>
      <c r="C495" t="str">
        <v>제네시스 G80 가솔린 2.5 터보 기본모델 AWD - AT</v>
      </c>
      <c r="D495">
        <v>43920</v>
      </c>
      <c r="E495">
        <v>55270000</v>
      </c>
      <c r="F495" t="str">
        <v>가솔린</v>
      </c>
      <c r="G495" t="str">
        <v>AT</v>
      </c>
      <c r="H495">
        <v>2497</v>
      </c>
      <c r="I495" t="str">
        <v>오픈안함</v>
      </c>
      <c r="J495" t="str">
        <v>Y</v>
      </c>
      <c r="K495" t="str">
        <v>현대</v>
      </c>
      <c r="L495" t="str">
        <v>제네시스</v>
      </c>
      <c r="M495" t="str">
        <v>Y</v>
      </c>
      <c r="N495" t="str">
        <v>I4</v>
      </c>
      <c r="O495">
        <v>77</v>
      </c>
      <c r="P495">
        <v>0</v>
      </c>
      <c r="Q495">
        <v>5</v>
      </c>
      <c r="R495" t="str">
        <v>S+등급</v>
      </c>
      <c r="S495" t="str">
        <v>현대_울산</v>
      </c>
      <c r="T495" t="str">
        <v>245/45R18</v>
      </c>
      <c r="U495">
        <v>173800</v>
      </c>
      <c r="V495" t="str">
        <v>245/45R18</v>
      </c>
      <c r="W495">
        <v>173800</v>
      </c>
      <c r="X495" t="str">
        <v>anbh_안병홍</v>
      </c>
      <c r="Y495">
        <v>43920.54809027778</v>
      </c>
      <c r="Z495" t="str">
        <v>anbh_안병홍</v>
      </c>
      <c r="AA495">
        <v>43920.96591435185</v>
      </c>
      <c r="AB495">
        <f>W495*2</f>
        <v>347600</v>
      </c>
    </row>
    <row r="496">
      <c r="A496">
        <v>111160</v>
      </c>
      <c r="B496" t="str">
        <v>제네시스</v>
      </c>
      <c r="C496" t="str">
        <v>제네시스 G80 가솔린 3.5 터보 기본모델 2WD - AT</v>
      </c>
      <c r="D496">
        <v>43920</v>
      </c>
      <c r="E496">
        <v>59070000</v>
      </c>
      <c r="F496" t="str">
        <v>가솔린</v>
      </c>
      <c r="G496" t="str">
        <v>AT</v>
      </c>
      <c r="H496">
        <v>3470</v>
      </c>
      <c r="I496" t="str">
        <v>오픈안함</v>
      </c>
      <c r="J496" t="str">
        <v>Y</v>
      </c>
      <c r="K496" t="str">
        <v>현대</v>
      </c>
      <c r="L496" t="str">
        <v>제네시스</v>
      </c>
      <c r="M496" t="str">
        <v>Y</v>
      </c>
      <c r="N496" t="str">
        <v>I4</v>
      </c>
      <c r="O496">
        <v>73</v>
      </c>
      <c r="P496">
        <v>0</v>
      </c>
      <c r="Q496">
        <v>5</v>
      </c>
      <c r="R496" t="str">
        <v>S+등급</v>
      </c>
      <c r="S496" t="str">
        <v>현대_울산</v>
      </c>
      <c r="T496" t="str">
        <v>245/45R19</v>
      </c>
      <c r="U496">
        <v>188500</v>
      </c>
      <c r="V496" t="str">
        <v>275/40R19</v>
      </c>
      <c r="W496">
        <v>229600</v>
      </c>
      <c r="X496" t="str">
        <v>anbh_안병홍</v>
      </c>
      <c r="Y496">
        <v>43920.965104166666</v>
      </c>
      <c r="Z496" t="str">
        <v>anbh_안병홍</v>
      </c>
      <c r="AA496">
        <v>43920.997083333335</v>
      </c>
      <c r="AB496">
        <f>W496*2</f>
        <v>459200</v>
      </c>
    </row>
    <row r="497">
      <c r="A497">
        <v>111161</v>
      </c>
      <c r="B497" t="str">
        <v>제네시스</v>
      </c>
      <c r="C497" t="str">
        <v>제네시스 G80 가솔린 3.5 터보 기본모델 AWD - AT</v>
      </c>
      <c r="D497">
        <v>43920</v>
      </c>
      <c r="E497">
        <v>61870000</v>
      </c>
      <c r="F497" t="str">
        <v>가솔린</v>
      </c>
      <c r="G497" t="str">
        <v>AT</v>
      </c>
      <c r="H497">
        <v>3470</v>
      </c>
      <c r="I497" t="str">
        <v>오픈안함</v>
      </c>
      <c r="J497" t="str">
        <v>Y</v>
      </c>
      <c r="K497" t="str">
        <v>현대</v>
      </c>
      <c r="L497" t="str">
        <v>제네시스</v>
      </c>
      <c r="M497" t="str">
        <v>Y</v>
      </c>
      <c r="N497" t="str">
        <v>I4</v>
      </c>
      <c r="O497">
        <v>73</v>
      </c>
      <c r="P497">
        <v>0</v>
      </c>
      <c r="Q497">
        <v>5</v>
      </c>
      <c r="R497" t="str">
        <v>S+등급</v>
      </c>
      <c r="S497" t="str">
        <v>현대_울산</v>
      </c>
      <c r="T497" t="str">
        <v>245/45R19</v>
      </c>
      <c r="U497">
        <v>188500</v>
      </c>
      <c r="V497" t="str">
        <v>275/40R19</v>
      </c>
      <c r="W497">
        <v>229600</v>
      </c>
      <c r="X497" t="str">
        <v>anbh_안병홍</v>
      </c>
      <c r="Y497">
        <v>43920.99903935185</v>
      </c>
      <c r="Z497" t="str">
        <v>anbh_안병홍</v>
      </c>
      <c r="AA497">
        <v>43920.99903935185</v>
      </c>
      <c r="AB497">
        <f>W497*2</f>
        <v>459200</v>
      </c>
    </row>
    <row r="498">
      <c r="A498">
        <v>111156</v>
      </c>
      <c r="B498" t="str">
        <v>제네시스</v>
      </c>
      <c r="C498" t="str">
        <v>제네시스 G80 디젤 2.2 기본모델 2WD - AT</v>
      </c>
      <c r="D498">
        <v>43920</v>
      </c>
      <c r="E498">
        <v>54970000</v>
      </c>
      <c r="F498" t="str">
        <v>가솔린</v>
      </c>
      <c r="G498" t="str">
        <v>AT</v>
      </c>
      <c r="H498">
        <v>2151</v>
      </c>
      <c r="I498" t="str">
        <v>오픈안함</v>
      </c>
      <c r="J498" t="str">
        <v>Y</v>
      </c>
      <c r="K498" t="str">
        <v>현대</v>
      </c>
      <c r="L498" t="str">
        <v>제네시스</v>
      </c>
      <c r="M498" t="str">
        <v>Y</v>
      </c>
      <c r="N498" t="str">
        <v>I4</v>
      </c>
      <c r="O498">
        <v>65</v>
      </c>
      <c r="P498">
        <v>0</v>
      </c>
      <c r="Q498">
        <v>5</v>
      </c>
      <c r="R498" t="str">
        <v>B등급</v>
      </c>
      <c r="S498" t="str">
        <v>현대_울산</v>
      </c>
      <c r="T498" t="str">
        <v>245/50R18</v>
      </c>
      <c r="U498">
        <v>165500</v>
      </c>
      <c r="V498" t="str">
        <v>245/50R18</v>
      </c>
      <c r="W498">
        <v>165500</v>
      </c>
      <c r="X498" t="str">
        <v>anbh_안병홍</v>
      </c>
      <c r="Y498">
        <v>43920.92870370371</v>
      </c>
      <c r="Z498" t="str">
        <v>anbh_안병홍</v>
      </c>
      <c r="AA498">
        <v>43920.949282407404</v>
      </c>
      <c r="AB498">
        <f>W498*2</f>
        <v>331000</v>
      </c>
    </row>
    <row r="499">
      <c r="A499">
        <v>111157</v>
      </c>
      <c r="B499" t="str">
        <v>제네시스</v>
      </c>
      <c r="C499" t="str">
        <v>제네시스 G80 디젤 2.2 기본모델 AWD - AT</v>
      </c>
      <c r="D499">
        <v>43920</v>
      </c>
      <c r="E499">
        <v>57770000</v>
      </c>
      <c r="F499" t="str">
        <v>가솔린</v>
      </c>
      <c r="G499" t="str">
        <v>AT</v>
      </c>
      <c r="H499">
        <v>2151</v>
      </c>
      <c r="I499" t="str">
        <v>오픈안함</v>
      </c>
      <c r="J499" t="str">
        <v>Y</v>
      </c>
      <c r="K499" t="str">
        <v>현대</v>
      </c>
      <c r="L499" t="str">
        <v>제네시스</v>
      </c>
      <c r="M499" t="str">
        <v>Y</v>
      </c>
      <c r="N499" t="str">
        <v>I4</v>
      </c>
      <c r="O499">
        <v>65</v>
      </c>
      <c r="P499">
        <v>0</v>
      </c>
      <c r="Q499">
        <v>5</v>
      </c>
      <c r="R499" t="str">
        <v>B등급</v>
      </c>
      <c r="S499" t="str">
        <v>현대_울산</v>
      </c>
      <c r="T499" t="str">
        <v>245/50R18</v>
      </c>
      <c r="U499">
        <v>165500</v>
      </c>
      <c r="V499" t="str">
        <v>245/50R18</v>
      </c>
      <c r="W499">
        <v>165500</v>
      </c>
      <c r="X499" t="str">
        <v>anbh_안병홍</v>
      </c>
      <c r="Y499">
        <v>43920.93368055556</v>
      </c>
      <c r="Z499" t="str">
        <v>anbh_안병홍</v>
      </c>
      <c r="AA499">
        <v>43920.94939814815</v>
      </c>
      <c r="AB499">
        <f>W499*2</f>
        <v>331000</v>
      </c>
    </row>
    <row r="500">
      <c r="A500">
        <v>109870</v>
      </c>
      <c r="B500" t="str">
        <v>제네시스</v>
      </c>
      <c r="C500" t="str">
        <v>제네시스 G90 3.3T 럭셔리 - AT</v>
      </c>
      <c r="D500">
        <v>43423</v>
      </c>
      <c r="E500">
        <v>81070000</v>
      </c>
      <c r="F500" t="str">
        <v>가솔린</v>
      </c>
      <c r="G500" t="str">
        <v>AT</v>
      </c>
      <c r="H500">
        <v>3342</v>
      </c>
      <c r="I500" t="str">
        <v>오픈안함</v>
      </c>
      <c r="J500" t="str">
        <v>Y</v>
      </c>
      <c r="K500" t="str">
        <v>현대</v>
      </c>
      <c r="L500" t="str">
        <v>제네시스</v>
      </c>
      <c r="M500" t="str">
        <v>Y</v>
      </c>
      <c r="N500" t="str">
        <v>I6</v>
      </c>
      <c r="O500">
        <v>83</v>
      </c>
      <c r="Q500">
        <v>5</v>
      </c>
      <c r="R500" t="str">
        <v>B등급</v>
      </c>
      <c r="S500" t="str">
        <v>현대_울산</v>
      </c>
      <c r="T500" t="str">
        <v>245/50R18</v>
      </c>
      <c r="U500">
        <v>165500</v>
      </c>
      <c r="V500" t="str">
        <v>245/50R18</v>
      </c>
      <c r="W500">
        <v>165500</v>
      </c>
      <c r="X500" t="str">
        <v>inni8888_김인규</v>
      </c>
      <c r="Y500">
        <v>43423.46564814815</v>
      </c>
      <c r="Z500" t="str">
        <v>anbh_안병홍</v>
      </c>
      <c r="AA500">
        <v>43894.554872685185</v>
      </c>
      <c r="AB500">
        <f>W500*2</f>
        <v>331000</v>
      </c>
    </row>
    <row r="501">
      <c r="A501">
        <v>110432</v>
      </c>
      <c r="B501" t="str">
        <v>제네시스</v>
      </c>
      <c r="C501" t="str">
        <v>제네시스 G90 3.3T 럭셔리 HTRAC - AT</v>
      </c>
      <c r="D501">
        <v>43674</v>
      </c>
      <c r="E501">
        <v>83570000</v>
      </c>
      <c r="F501" t="str">
        <v>가솔린</v>
      </c>
      <c r="G501" t="str">
        <v>AT</v>
      </c>
      <c r="H501">
        <v>3342</v>
      </c>
      <c r="I501" t="str">
        <v>오픈안함</v>
      </c>
      <c r="J501" t="str">
        <v>Y</v>
      </c>
      <c r="K501" t="str">
        <v>현대</v>
      </c>
      <c r="L501" t="str">
        <v>제네시스</v>
      </c>
      <c r="M501" t="str">
        <v>Y</v>
      </c>
      <c r="N501" t="str">
        <v>I6</v>
      </c>
      <c r="O501">
        <v>83</v>
      </c>
      <c r="Q501">
        <v>5</v>
      </c>
      <c r="R501" t="str">
        <v>B등급</v>
      </c>
      <c r="S501" t="str">
        <v>현대_울산</v>
      </c>
      <c r="T501" t="str">
        <v>245/50R18</v>
      </c>
      <c r="U501">
        <v>165500</v>
      </c>
      <c r="V501" t="str">
        <v>245/50R18</v>
      </c>
      <c r="W501">
        <v>165500</v>
      </c>
      <c r="X501" t="str">
        <v>anbh_안병홍</v>
      </c>
      <c r="Y501">
        <v>43674.38962962963</v>
      </c>
      <c r="Z501" t="str">
        <v>anbh_안병홍</v>
      </c>
      <c r="AA501">
        <v>43894.55510416667</v>
      </c>
      <c r="AB501">
        <f>W501*2</f>
        <v>331000</v>
      </c>
    </row>
    <row r="502">
      <c r="A502">
        <v>109872</v>
      </c>
      <c r="B502" t="str">
        <v>제네시스</v>
      </c>
      <c r="C502" t="str">
        <v>제네시스 G90 3.3T 프레스티지 - AT</v>
      </c>
      <c r="D502">
        <v>43423</v>
      </c>
      <c r="E502">
        <v>114570000</v>
      </c>
      <c r="F502" t="str">
        <v>가솔린</v>
      </c>
      <c r="G502" t="str">
        <v>AT</v>
      </c>
      <c r="H502">
        <v>3342</v>
      </c>
      <c r="I502" t="str">
        <v>오픈안함</v>
      </c>
      <c r="J502" t="str">
        <v>Y</v>
      </c>
      <c r="K502" t="str">
        <v>현대</v>
      </c>
      <c r="L502" t="str">
        <v>제네시스</v>
      </c>
      <c r="M502" t="str">
        <v>Y</v>
      </c>
      <c r="N502" t="str">
        <v>I7</v>
      </c>
      <c r="O502">
        <v>83</v>
      </c>
      <c r="Q502">
        <v>5</v>
      </c>
      <c r="R502" t="str">
        <v>B등급</v>
      </c>
      <c r="S502" t="str">
        <v>현대_울산</v>
      </c>
      <c r="T502" t="str">
        <v>245/45R19</v>
      </c>
      <c r="U502">
        <v>188500</v>
      </c>
      <c r="V502" t="str">
        <v>275/40R19</v>
      </c>
      <c r="W502">
        <v>229600</v>
      </c>
      <c r="X502" t="str">
        <v>inni8888_김인규</v>
      </c>
      <c r="Y502">
        <v>43423.47221064815</v>
      </c>
      <c r="Z502" t="str">
        <v>anbh_안병홍</v>
      </c>
      <c r="AA502">
        <v>43894.555601851855</v>
      </c>
      <c r="AB502">
        <f>W502*2</f>
        <v>459200</v>
      </c>
    </row>
    <row r="503">
      <c r="A503">
        <v>109871</v>
      </c>
      <c r="B503" t="str">
        <v>제네시스</v>
      </c>
      <c r="C503" t="str">
        <v>제네시스 G90 3.3T 프리미엄럭셔리 - AT</v>
      </c>
      <c r="D503">
        <v>43423</v>
      </c>
      <c r="E503">
        <v>96070000</v>
      </c>
      <c r="F503" t="str">
        <v>가솔린</v>
      </c>
      <c r="G503" t="str">
        <v>AT</v>
      </c>
      <c r="H503">
        <v>3342</v>
      </c>
      <c r="I503" t="str">
        <v>오픈안함</v>
      </c>
      <c r="J503" t="str">
        <v>Y</v>
      </c>
      <c r="K503" t="str">
        <v>현대</v>
      </c>
      <c r="L503" t="str">
        <v>제네시스</v>
      </c>
      <c r="M503" t="str">
        <v>Y</v>
      </c>
      <c r="N503" t="str">
        <v>I6</v>
      </c>
      <c r="O503">
        <v>83</v>
      </c>
      <c r="Q503">
        <v>5</v>
      </c>
      <c r="R503" t="str">
        <v>B등급</v>
      </c>
      <c r="S503" t="str">
        <v>현대_울산</v>
      </c>
      <c r="T503" t="str">
        <v>245/45R19</v>
      </c>
      <c r="U503">
        <v>188500</v>
      </c>
      <c r="V503" t="str">
        <v>275/40R19</v>
      </c>
      <c r="W503">
        <v>229600</v>
      </c>
      <c r="X503" t="str">
        <v>inni8888_김인규</v>
      </c>
      <c r="Y503">
        <v>43423.471550925926</v>
      </c>
      <c r="Z503" t="str">
        <v>anbh_안병홍</v>
      </c>
      <c r="AA503">
        <v>43894.55533564815</v>
      </c>
      <c r="AB503">
        <f>W503*2</f>
        <v>459200</v>
      </c>
    </row>
    <row r="504">
      <c r="A504">
        <v>109869</v>
      </c>
      <c r="B504" t="str">
        <v>제네시스</v>
      </c>
      <c r="C504" t="str">
        <v>제네시스 G90 3.8 럭셔리 - AT</v>
      </c>
      <c r="D504">
        <v>43420</v>
      </c>
      <c r="E504">
        <v>77070000</v>
      </c>
      <c r="F504" t="str">
        <v>가솔린</v>
      </c>
      <c r="G504" t="str">
        <v>AT</v>
      </c>
      <c r="H504">
        <v>3778</v>
      </c>
      <c r="I504" t="str">
        <v>오픈안함</v>
      </c>
      <c r="J504" t="str">
        <v>Y</v>
      </c>
      <c r="K504" t="str">
        <v>현대</v>
      </c>
      <c r="L504" t="str">
        <v>제네시스</v>
      </c>
      <c r="M504" t="str">
        <v>Y</v>
      </c>
      <c r="N504" t="str">
        <v>I5</v>
      </c>
      <c r="O504">
        <v>77</v>
      </c>
      <c r="Q504">
        <v>5</v>
      </c>
      <c r="R504" t="str">
        <v>C등급</v>
      </c>
      <c r="S504" t="str">
        <v>현대_울산</v>
      </c>
      <c r="T504" t="str">
        <v>245/50R18</v>
      </c>
      <c r="U504">
        <v>165500</v>
      </c>
      <c r="V504" t="str">
        <v>245/50R18</v>
      </c>
      <c r="W504">
        <v>165500</v>
      </c>
      <c r="X504" t="str">
        <v>inni8888_김인규</v>
      </c>
      <c r="Y504">
        <v>43420.946539351855</v>
      </c>
      <c r="Z504" t="str">
        <v>anbh_안병홍</v>
      </c>
      <c r="AA504">
        <v>43894.55336805555</v>
      </c>
      <c r="AB504">
        <f>W504*2</f>
        <v>331000</v>
      </c>
    </row>
    <row r="505">
      <c r="A505">
        <v>110431</v>
      </c>
      <c r="B505" t="str">
        <v>제네시스</v>
      </c>
      <c r="C505" t="str">
        <v>제네시스 G90 3.8 럭셔리 HTRAC - AT</v>
      </c>
      <c r="D505">
        <v>43674</v>
      </c>
      <c r="E505">
        <v>81000000</v>
      </c>
      <c r="F505" t="str">
        <v>가솔린</v>
      </c>
      <c r="G505" t="str">
        <v>AT</v>
      </c>
      <c r="H505">
        <v>3778</v>
      </c>
      <c r="I505" t="str">
        <v>오픈안함</v>
      </c>
      <c r="J505" t="str">
        <v>Y</v>
      </c>
      <c r="K505" t="str">
        <v>현대</v>
      </c>
      <c r="L505" t="str">
        <v>제네시스</v>
      </c>
      <c r="M505" t="str">
        <v>Y</v>
      </c>
      <c r="N505" t="str">
        <v>I5</v>
      </c>
      <c r="O505">
        <v>77</v>
      </c>
      <c r="Q505">
        <v>5</v>
      </c>
      <c r="R505" t="str">
        <v>C등급</v>
      </c>
      <c r="S505" t="str">
        <v>현대_울산</v>
      </c>
      <c r="T505" t="str">
        <v>245/50R18</v>
      </c>
      <c r="U505">
        <v>165500</v>
      </c>
      <c r="V505" t="str">
        <v>245/50R18</v>
      </c>
      <c r="W505">
        <v>165500</v>
      </c>
      <c r="X505" t="str">
        <v>anbh_안병홍</v>
      </c>
      <c r="Y505">
        <v>43674.38753472222</v>
      </c>
      <c r="Z505" t="str">
        <v>anbh_안병홍</v>
      </c>
      <c r="AA505">
        <v>43894.554247685184</v>
      </c>
      <c r="AB505">
        <f>W505*2</f>
        <v>331000</v>
      </c>
    </row>
    <row r="506">
      <c r="A506">
        <v>109850</v>
      </c>
      <c r="B506" t="str">
        <v>제네시스</v>
      </c>
      <c r="C506" t="str">
        <v>제네시스 G90 3.8 프레스티지 - AT</v>
      </c>
      <c r="D506">
        <v>43416</v>
      </c>
      <c r="E506">
        <v>110570000</v>
      </c>
      <c r="F506" t="str">
        <v>가솔린</v>
      </c>
      <c r="G506" t="str">
        <v>AT</v>
      </c>
      <c r="H506">
        <v>3778</v>
      </c>
      <c r="I506" t="str">
        <v>오픈안함</v>
      </c>
      <c r="J506" t="str">
        <v>Y</v>
      </c>
      <c r="K506" t="str">
        <v>현대</v>
      </c>
      <c r="L506" t="str">
        <v>제네시스</v>
      </c>
      <c r="M506" t="str">
        <v>Y</v>
      </c>
      <c r="N506" t="str">
        <v>I7</v>
      </c>
      <c r="O506">
        <v>77</v>
      </c>
      <c r="Q506">
        <v>5</v>
      </c>
      <c r="R506" t="str">
        <v>C등급</v>
      </c>
      <c r="S506" t="str">
        <v>현대_울산</v>
      </c>
      <c r="T506" t="str">
        <v>245/45R19</v>
      </c>
      <c r="U506">
        <v>188500</v>
      </c>
      <c r="V506" t="str">
        <v>275/40R19</v>
      </c>
      <c r="W506">
        <v>229600</v>
      </c>
      <c r="X506" t="str">
        <v>anbh_안병홍</v>
      </c>
      <c r="Y506">
        <v>43416.646689814814</v>
      </c>
      <c r="Z506" t="str">
        <v>anbh_안병홍</v>
      </c>
      <c r="AA506">
        <v>43894.55454861111</v>
      </c>
      <c r="AB506">
        <f>W506*2</f>
        <v>459200</v>
      </c>
    </row>
    <row r="507">
      <c r="A507">
        <v>109868</v>
      </c>
      <c r="B507" t="str">
        <v>제네시스</v>
      </c>
      <c r="C507" t="str">
        <v>제네시스 G90 3.8 프리미엄럭셔리 - AT</v>
      </c>
      <c r="D507">
        <v>43420</v>
      </c>
      <c r="E507">
        <v>92070000</v>
      </c>
      <c r="F507" t="str">
        <v>가솔린</v>
      </c>
      <c r="G507" t="str">
        <v>AT</v>
      </c>
      <c r="H507">
        <v>3778</v>
      </c>
      <c r="I507" t="str">
        <v>오픈안함</v>
      </c>
      <c r="J507" t="str">
        <v>Y</v>
      </c>
      <c r="K507" t="str">
        <v>현대</v>
      </c>
      <c r="L507" t="str">
        <v>제네시스</v>
      </c>
      <c r="M507" t="str">
        <v>Y</v>
      </c>
      <c r="N507" t="str">
        <v>I6</v>
      </c>
      <c r="O507">
        <v>77</v>
      </c>
      <c r="Q507">
        <v>5</v>
      </c>
      <c r="R507" t="str">
        <v>C등급</v>
      </c>
      <c r="S507" t="str">
        <v>현대_울산</v>
      </c>
      <c r="T507" t="str">
        <v>245/45R19</v>
      </c>
      <c r="U507">
        <v>188500</v>
      </c>
      <c r="V507" t="str">
        <v>275/40R19</v>
      </c>
      <c r="W507">
        <v>229600</v>
      </c>
      <c r="X507" t="str">
        <v>inni8888_김인규</v>
      </c>
      <c r="Y507">
        <v>43420.814363425925</v>
      </c>
      <c r="Z507" t="str">
        <v>anbh_안병홍</v>
      </c>
      <c r="AA507">
        <v>43894.554247685184</v>
      </c>
      <c r="AB507">
        <f>W507*2</f>
        <v>459200</v>
      </c>
    </row>
    <row r="508">
      <c r="A508">
        <v>109853</v>
      </c>
      <c r="B508" t="str">
        <v>제네시스</v>
      </c>
      <c r="C508" t="str">
        <v>제네시스 G90 5.0 프레스티지 - AT</v>
      </c>
      <c r="D508">
        <v>43416</v>
      </c>
      <c r="E508">
        <v>119570000</v>
      </c>
      <c r="F508" t="str">
        <v>가솔린</v>
      </c>
      <c r="G508" t="str">
        <v>AT</v>
      </c>
      <c r="H508">
        <v>5038</v>
      </c>
      <c r="I508" t="str">
        <v>오픈안함</v>
      </c>
      <c r="J508" t="str">
        <v>Y</v>
      </c>
      <c r="K508" t="str">
        <v>현대</v>
      </c>
      <c r="L508" t="str">
        <v>제네시스</v>
      </c>
      <c r="M508" t="str">
        <v>Y</v>
      </c>
      <c r="N508" t="str">
        <v>I7</v>
      </c>
      <c r="O508">
        <v>83</v>
      </c>
      <c r="Q508">
        <v>5</v>
      </c>
      <c r="R508" t="str">
        <v>D등급</v>
      </c>
      <c r="S508" t="str">
        <v>현대_울산</v>
      </c>
      <c r="T508" t="str">
        <v>245/45R19</v>
      </c>
      <c r="U508">
        <v>188500</v>
      </c>
      <c r="V508" t="str">
        <v>275/40R19</v>
      </c>
      <c r="W508">
        <v>229600</v>
      </c>
      <c r="X508" t="str">
        <v>anbh_안병홍</v>
      </c>
      <c r="Y508">
        <v>43416.6487037037</v>
      </c>
      <c r="Z508" t="str">
        <v>anbh_안병홍</v>
      </c>
      <c r="AA508">
        <v>43894.556342592594</v>
      </c>
      <c r="AB508">
        <f>W508*2</f>
        <v>459200</v>
      </c>
    </row>
    <row r="509">
      <c r="A509">
        <v>110126</v>
      </c>
      <c r="B509" t="str">
        <v>제네시스</v>
      </c>
      <c r="C509" t="str">
        <v>제네시스 G90 L 5.0 프레스티지 - AT</v>
      </c>
      <c r="D509">
        <v>43515</v>
      </c>
      <c r="E509">
        <v>156570000</v>
      </c>
      <c r="F509" t="str">
        <v>가솔린</v>
      </c>
      <c r="G509" t="str">
        <v>AT</v>
      </c>
      <c r="H509">
        <v>5038</v>
      </c>
      <c r="I509" t="str">
        <v>오픈안함</v>
      </c>
      <c r="J509" t="str">
        <v>Y</v>
      </c>
      <c r="K509" t="str">
        <v>현대</v>
      </c>
      <c r="L509" t="str">
        <v>제네시스</v>
      </c>
      <c r="M509" t="str">
        <v>Y</v>
      </c>
      <c r="N509" t="str">
        <v>I8</v>
      </c>
      <c r="O509">
        <v>83</v>
      </c>
      <c r="Q509">
        <v>5</v>
      </c>
      <c r="R509" t="str">
        <v>G등급</v>
      </c>
      <c r="S509" t="str">
        <v>현대_울산</v>
      </c>
      <c r="T509" t="str">
        <v>245/45R19</v>
      </c>
      <c r="U509">
        <v>188500</v>
      </c>
      <c r="V509" t="str">
        <v>275/40R19</v>
      </c>
      <c r="W509">
        <v>229600</v>
      </c>
      <c r="X509" t="str">
        <v>inni8888_김인규</v>
      </c>
      <c r="Y509">
        <v>43515.55599537037</v>
      </c>
      <c r="Z509" t="str">
        <v>anbh_안병홍</v>
      </c>
      <c r="AA509">
        <v>43894.55678240741</v>
      </c>
      <c r="AB509">
        <f>W509*2</f>
        <v>459200</v>
      </c>
    </row>
    <row r="510">
      <c r="A510">
        <v>111081</v>
      </c>
      <c r="B510" t="str">
        <v>제네시스</v>
      </c>
      <c r="C510" t="str">
        <v>제네시스 GV80 2.5 가솔린 2WD 5인승 - AT</v>
      </c>
      <c r="D510">
        <v>43895</v>
      </c>
      <c r="E510">
        <v>60370000</v>
      </c>
      <c r="F510" t="str">
        <v>경유</v>
      </c>
      <c r="G510" t="str">
        <v>AT</v>
      </c>
      <c r="H510">
        <v>2497</v>
      </c>
      <c r="I510" t="str">
        <v>오픈안함</v>
      </c>
      <c r="J510" t="str">
        <v>Y</v>
      </c>
      <c r="K510" t="str">
        <v>현대</v>
      </c>
      <c r="L510" t="str">
        <v>제네시스</v>
      </c>
      <c r="M510" t="str">
        <v>Y</v>
      </c>
      <c r="N510" t="str">
        <v>H7</v>
      </c>
      <c r="O510">
        <v>80</v>
      </c>
      <c r="Q510">
        <v>5</v>
      </c>
      <c r="R510" t="str">
        <v>S등급</v>
      </c>
      <c r="S510" t="str">
        <v>현대_울산</v>
      </c>
      <c r="T510" t="str">
        <v>265/55R19</v>
      </c>
      <c r="U510">
        <v>370000</v>
      </c>
      <c r="V510" t="str">
        <v>265/55R19</v>
      </c>
      <c r="W510">
        <v>370000</v>
      </c>
      <c r="X510" t="str">
        <v>anbh_안병홍</v>
      </c>
      <c r="Y510">
        <v>43903.73645833333</v>
      </c>
      <c r="Z510" t="str">
        <v>anbh_안병홍</v>
      </c>
      <c r="AA510">
        <v>43903.742476851854</v>
      </c>
      <c r="AB510">
        <f>W510*2</f>
        <v>740000</v>
      </c>
    </row>
    <row r="511">
      <c r="A511">
        <v>111082</v>
      </c>
      <c r="B511" t="str">
        <v>제네시스</v>
      </c>
      <c r="C511" t="str">
        <v>제네시스 GV80 2.5 가솔린 2WD 7인승 - AT</v>
      </c>
      <c r="D511">
        <v>43895</v>
      </c>
      <c r="E511">
        <v>61370000</v>
      </c>
      <c r="F511" t="str">
        <v>경유</v>
      </c>
      <c r="G511" t="str">
        <v>AT</v>
      </c>
      <c r="H511">
        <v>2497</v>
      </c>
      <c r="I511" t="str">
        <v>오픈안함</v>
      </c>
      <c r="J511" t="str">
        <v>Y</v>
      </c>
      <c r="K511" t="str">
        <v>현대</v>
      </c>
      <c r="L511" t="str">
        <v>제네시스</v>
      </c>
      <c r="M511" t="str">
        <v>Y</v>
      </c>
      <c r="N511" t="str">
        <v>H7</v>
      </c>
      <c r="O511">
        <v>80</v>
      </c>
      <c r="Q511">
        <v>7</v>
      </c>
      <c r="R511" t="str">
        <v>S등급</v>
      </c>
      <c r="S511" t="str">
        <v>현대_울산</v>
      </c>
      <c r="T511" t="str">
        <v>265/55R19</v>
      </c>
      <c r="U511">
        <v>370000</v>
      </c>
      <c r="V511" t="str">
        <v>265/55R19</v>
      </c>
      <c r="W511">
        <v>370000</v>
      </c>
      <c r="X511" t="str">
        <v>anbh_안병홍</v>
      </c>
      <c r="Y511">
        <v>43903.75019675926</v>
      </c>
      <c r="Z511" t="str">
        <v>anbh_안병홍</v>
      </c>
      <c r="AA511">
        <v>43903.75046296296</v>
      </c>
      <c r="AB511">
        <f>W511*2</f>
        <v>740000</v>
      </c>
    </row>
    <row r="512">
      <c r="A512">
        <v>111083</v>
      </c>
      <c r="B512" t="str">
        <v>제네시스</v>
      </c>
      <c r="C512" t="str">
        <v>제네시스 GV80 2.5 가솔린 4WD 5인승 - AT</v>
      </c>
      <c r="D512">
        <v>43895</v>
      </c>
      <c r="E512">
        <v>63870000</v>
      </c>
      <c r="F512" t="str">
        <v>경유</v>
      </c>
      <c r="G512" t="str">
        <v>AT</v>
      </c>
      <c r="H512">
        <v>2497</v>
      </c>
      <c r="I512" t="str">
        <v>오픈안함</v>
      </c>
      <c r="J512" t="str">
        <v>Y</v>
      </c>
      <c r="K512" t="str">
        <v>현대</v>
      </c>
      <c r="L512" t="str">
        <v>제네시스</v>
      </c>
      <c r="M512" t="str">
        <v>Y</v>
      </c>
      <c r="N512" t="str">
        <v>H7</v>
      </c>
      <c r="O512">
        <v>80</v>
      </c>
      <c r="Q512">
        <v>5</v>
      </c>
      <c r="R512" t="str">
        <v>S등급</v>
      </c>
      <c r="S512" t="str">
        <v>현대_울산</v>
      </c>
      <c r="T512" t="str">
        <v>265/55R19</v>
      </c>
      <c r="U512">
        <v>370000</v>
      </c>
      <c r="V512" t="str">
        <v>265/55R19</v>
      </c>
      <c r="W512">
        <v>370000</v>
      </c>
      <c r="X512" t="str">
        <v>anbh_안병홍</v>
      </c>
      <c r="Y512">
        <v>43903.75109953704</v>
      </c>
      <c r="Z512" t="str">
        <v>anbh_안병홍</v>
      </c>
      <c r="AA512">
        <v>43903.75109953704</v>
      </c>
      <c r="AB512">
        <f>W512*2</f>
        <v>740000</v>
      </c>
    </row>
    <row r="513">
      <c r="A513">
        <v>111084</v>
      </c>
      <c r="B513" t="str">
        <v>제네시스</v>
      </c>
      <c r="C513" t="str">
        <v>제네시스 GV80 2.5 가솔린 4WD 7인승 - AT</v>
      </c>
      <c r="D513">
        <v>43895</v>
      </c>
      <c r="E513">
        <v>64870000</v>
      </c>
      <c r="F513" t="str">
        <v>경유</v>
      </c>
      <c r="G513" t="str">
        <v>AT</v>
      </c>
      <c r="H513">
        <v>2497</v>
      </c>
      <c r="I513" t="str">
        <v>오픈안함</v>
      </c>
      <c r="J513" t="str">
        <v>Y</v>
      </c>
      <c r="K513" t="str">
        <v>현대</v>
      </c>
      <c r="L513" t="str">
        <v>제네시스</v>
      </c>
      <c r="M513" t="str">
        <v>Y</v>
      </c>
      <c r="N513" t="str">
        <v>H7</v>
      </c>
      <c r="O513">
        <v>80</v>
      </c>
      <c r="Q513">
        <v>7</v>
      </c>
      <c r="R513" t="str">
        <v>S등급</v>
      </c>
      <c r="S513" t="str">
        <v>현대_울산</v>
      </c>
      <c r="T513" t="str">
        <v>265/55R19</v>
      </c>
      <c r="U513">
        <v>370000</v>
      </c>
      <c r="V513" t="str">
        <v>265/55R19</v>
      </c>
      <c r="W513">
        <v>370000</v>
      </c>
      <c r="X513" t="str">
        <v>anbh_안병홍</v>
      </c>
      <c r="Y513">
        <v>43903.75158564815</v>
      </c>
      <c r="Z513" t="str">
        <v>anbh_안병홍</v>
      </c>
      <c r="AA513">
        <v>43903.75158564815</v>
      </c>
      <c r="AB513">
        <f>W513*2</f>
        <v>740000</v>
      </c>
    </row>
    <row r="514">
      <c r="A514">
        <v>111027</v>
      </c>
      <c r="B514" t="str">
        <v>제네시스</v>
      </c>
      <c r="C514" t="str">
        <v>제네시스 GV80 3.0 디젤 2WD 5인승 - AT</v>
      </c>
      <c r="D514">
        <v>43845</v>
      </c>
      <c r="E514">
        <v>64370000</v>
      </c>
      <c r="F514" t="str">
        <v>경유</v>
      </c>
      <c r="G514" t="str">
        <v>AT</v>
      </c>
      <c r="H514">
        <v>2996</v>
      </c>
      <c r="I514" t="str">
        <v>오픈안함</v>
      </c>
      <c r="J514" t="str">
        <v>Y</v>
      </c>
      <c r="K514" t="str">
        <v>현대</v>
      </c>
      <c r="L514" t="str">
        <v>제네시스</v>
      </c>
      <c r="M514" t="str">
        <v>Y</v>
      </c>
      <c r="N514" t="str">
        <v>H8</v>
      </c>
      <c r="O514">
        <v>80</v>
      </c>
      <c r="Q514">
        <v>5</v>
      </c>
      <c r="R514" t="str">
        <v>S등급</v>
      </c>
      <c r="S514" t="str">
        <v>현대_울산</v>
      </c>
      <c r="T514" t="str">
        <v>265/55R19</v>
      </c>
      <c r="U514">
        <v>370000</v>
      </c>
      <c r="V514" t="str">
        <v>265/55R19</v>
      </c>
      <c r="W514">
        <v>370000</v>
      </c>
      <c r="X514" t="str">
        <v>anbh_안병홍</v>
      </c>
      <c r="Y514">
        <v>43845.54240740741</v>
      </c>
      <c r="Z514" t="str">
        <v>anbh_안병홍</v>
      </c>
      <c r="AA514">
        <v>43894.545381944445</v>
      </c>
      <c r="AB514">
        <f>W514*2</f>
        <v>740000</v>
      </c>
    </row>
    <row r="515">
      <c r="A515">
        <v>111028</v>
      </c>
      <c r="B515" t="str">
        <v>제네시스</v>
      </c>
      <c r="C515" t="str">
        <v>제네시스 GV80 3.0 디젤 2WD 7인승 - AT</v>
      </c>
      <c r="D515">
        <v>43845</v>
      </c>
      <c r="E515">
        <v>65370000</v>
      </c>
      <c r="F515" t="str">
        <v>경유</v>
      </c>
      <c r="G515" t="str">
        <v>AT</v>
      </c>
      <c r="H515">
        <v>2996</v>
      </c>
      <c r="I515" t="str">
        <v>오픈안함</v>
      </c>
      <c r="J515" t="str">
        <v>Y</v>
      </c>
      <c r="K515" t="str">
        <v>현대</v>
      </c>
      <c r="L515" t="str">
        <v>제네시스</v>
      </c>
      <c r="M515" t="str">
        <v>Y</v>
      </c>
      <c r="N515" t="str">
        <v>H8</v>
      </c>
      <c r="O515">
        <v>80</v>
      </c>
      <c r="Q515">
        <v>7</v>
      </c>
      <c r="R515" t="str">
        <v>S등급</v>
      </c>
      <c r="S515" t="str">
        <v>현대_울산</v>
      </c>
      <c r="T515" t="str">
        <v>265/55R19</v>
      </c>
      <c r="U515">
        <v>370000</v>
      </c>
      <c r="V515" t="str">
        <v>265/55R19</v>
      </c>
      <c r="W515">
        <v>370000</v>
      </c>
      <c r="X515" t="str">
        <v>anbh_안병홍</v>
      </c>
      <c r="Y515">
        <v>43845.67674768518</v>
      </c>
      <c r="Z515" t="str">
        <v>anbh_안병홍</v>
      </c>
      <c r="AA515">
        <v>43894.546273148146</v>
      </c>
      <c r="AB515">
        <f>W515*2</f>
        <v>740000</v>
      </c>
    </row>
    <row r="516">
      <c r="A516">
        <v>111029</v>
      </c>
      <c r="B516" t="str">
        <v>제네시스</v>
      </c>
      <c r="C516" t="str">
        <v>제네시스 GV80 3.0 디젤 4WD 5인승 - AT</v>
      </c>
      <c r="D516">
        <v>43845</v>
      </c>
      <c r="E516">
        <v>67870000</v>
      </c>
      <c r="F516" t="str">
        <v>경유</v>
      </c>
      <c r="G516" t="str">
        <v>AT</v>
      </c>
      <c r="H516">
        <v>2996</v>
      </c>
      <c r="I516" t="str">
        <v>오픈안함</v>
      </c>
      <c r="J516" t="str">
        <v>Y</v>
      </c>
      <c r="K516" t="str">
        <v>현대</v>
      </c>
      <c r="L516" t="str">
        <v>제네시스</v>
      </c>
      <c r="M516" t="str">
        <v>Y</v>
      </c>
      <c r="N516" t="str">
        <v>H8</v>
      </c>
      <c r="O516">
        <v>80</v>
      </c>
      <c r="Q516">
        <v>5</v>
      </c>
      <c r="R516" t="str">
        <v>S등급</v>
      </c>
      <c r="S516" t="str">
        <v>현대_울산</v>
      </c>
      <c r="T516" t="str">
        <v>265/55R19</v>
      </c>
      <c r="U516">
        <v>370000</v>
      </c>
      <c r="V516" t="str">
        <v>265/55R19</v>
      </c>
      <c r="W516">
        <v>370000</v>
      </c>
      <c r="X516" t="str">
        <v>anbh_안병홍</v>
      </c>
      <c r="Y516">
        <v>43845.678449074076</v>
      </c>
      <c r="Z516" t="str">
        <v>anbh_안병홍</v>
      </c>
      <c r="AA516">
        <v>43894.546585648146</v>
      </c>
      <c r="AB516">
        <f>W516*2</f>
        <v>740000</v>
      </c>
    </row>
    <row r="517">
      <c r="A517">
        <v>111030</v>
      </c>
      <c r="B517" t="str">
        <v>제네시스</v>
      </c>
      <c r="C517" t="str">
        <v>제네시스 GV80 3.0 디젤 4WD 7인승 - AT</v>
      </c>
      <c r="D517">
        <v>43845</v>
      </c>
      <c r="E517">
        <v>68870000</v>
      </c>
      <c r="F517" t="str">
        <v>경유</v>
      </c>
      <c r="G517" t="str">
        <v>AT</v>
      </c>
      <c r="H517">
        <v>2996</v>
      </c>
      <c r="I517" t="str">
        <v>오픈안함</v>
      </c>
      <c r="J517" t="str">
        <v>Y</v>
      </c>
      <c r="K517" t="str">
        <v>현대</v>
      </c>
      <c r="L517" t="str">
        <v>제네시스</v>
      </c>
      <c r="M517" t="str">
        <v>Y</v>
      </c>
      <c r="N517" t="str">
        <v>H8</v>
      </c>
      <c r="O517">
        <v>80</v>
      </c>
      <c r="Q517">
        <v>7</v>
      </c>
      <c r="R517" t="str">
        <v>S등급</v>
      </c>
      <c r="S517" t="str">
        <v>현대_울산</v>
      </c>
      <c r="T517" t="str">
        <v>265/55R19</v>
      </c>
      <c r="U517">
        <v>370000</v>
      </c>
      <c r="V517" t="str">
        <v>265/55R19</v>
      </c>
      <c r="W517">
        <v>370000</v>
      </c>
      <c r="X517" t="str">
        <v>anbh_안병홍</v>
      </c>
      <c r="Y517">
        <v>43845.679375</v>
      </c>
      <c r="Z517" t="str">
        <v>anbh_안병홍</v>
      </c>
      <c r="AA517">
        <v>43894.547002314815</v>
      </c>
      <c r="AB517">
        <f>W517*2</f>
        <v>740000</v>
      </c>
    </row>
    <row r="518">
      <c r="A518">
        <v>111085</v>
      </c>
      <c r="B518" t="str">
        <v>제네시스</v>
      </c>
      <c r="C518" t="str">
        <v>제네시스 GV80 3.5 터보 가솔린 2WD 5인승 - AT</v>
      </c>
      <c r="D518">
        <v>43895</v>
      </c>
      <c r="E518">
        <v>65870000</v>
      </c>
      <c r="F518" t="str">
        <v>경유</v>
      </c>
      <c r="G518" t="str">
        <v>AT</v>
      </c>
      <c r="H518">
        <v>3470</v>
      </c>
      <c r="I518" t="str">
        <v>오픈안함</v>
      </c>
      <c r="J518" t="str">
        <v>Y</v>
      </c>
      <c r="K518" t="str">
        <v>현대</v>
      </c>
      <c r="L518" t="str">
        <v>제네시스</v>
      </c>
      <c r="M518" t="str">
        <v>Y</v>
      </c>
      <c r="N518" t="str">
        <v>H7</v>
      </c>
      <c r="O518">
        <v>80</v>
      </c>
      <c r="Q518">
        <v>5</v>
      </c>
      <c r="R518" t="str">
        <v>S등급</v>
      </c>
      <c r="S518" t="str">
        <v>현대_울산</v>
      </c>
      <c r="T518" t="str">
        <v>265/50R20</v>
      </c>
      <c r="U518">
        <v>280000</v>
      </c>
      <c r="V518" t="str">
        <v>265/50R20</v>
      </c>
      <c r="W518">
        <v>280000</v>
      </c>
      <c r="X518" t="str">
        <v>anbh_안병홍</v>
      </c>
      <c r="Y518">
        <v>43903.95710648148</v>
      </c>
      <c r="Z518" t="str">
        <v>anbh_안병홍</v>
      </c>
      <c r="AA518">
        <v>43903.983935185184</v>
      </c>
      <c r="AB518">
        <f>W518*2</f>
        <v>560000</v>
      </c>
    </row>
    <row r="519">
      <c r="A519">
        <v>111086</v>
      </c>
      <c r="B519" t="str">
        <v>제네시스</v>
      </c>
      <c r="C519" t="str">
        <v>제네시스 GV80 3.5 터보 가솔린 2WD 7인승 - AT</v>
      </c>
      <c r="D519">
        <v>43895</v>
      </c>
      <c r="E519">
        <v>66870000</v>
      </c>
      <c r="F519" t="str">
        <v>경유</v>
      </c>
      <c r="G519" t="str">
        <v>AT</v>
      </c>
      <c r="H519">
        <v>3470</v>
      </c>
      <c r="I519" t="str">
        <v>오픈안함</v>
      </c>
      <c r="J519" t="str">
        <v>Y</v>
      </c>
      <c r="K519" t="str">
        <v>현대</v>
      </c>
      <c r="L519" t="str">
        <v>제네시스</v>
      </c>
      <c r="M519" t="str">
        <v>Y</v>
      </c>
      <c r="N519" t="str">
        <v>H7</v>
      </c>
      <c r="O519">
        <v>80</v>
      </c>
      <c r="Q519">
        <v>7</v>
      </c>
      <c r="R519" t="str">
        <v>S등급</v>
      </c>
      <c r="S519" t="str">
        <v>현대_울산</v>
      </c>
      <c r="T519" t="str">
        <v>265/50R20</v>
      </c>
      <c r="U519">
        <v>280000</v>
      </c>
      <c r="V519" t="str">
        <v>265/50R20</v>
      </c>
      <c r="W519">
        <v>280000</v>
      </c>
      <c r="X519" t="str">
        <v>anbh_안병홍</v>
      </c>
      <c r="Y519">
        <v>43903.961701388886</v>
      </c>
      <c r="Z519" t="str">
        <v>anbh_안병홍</v>
      </c>
      <c r="AA519">
        <v>43903.98372685185</v>
      </c>
      <c r="AB519">
        <f>W519*2</f>
        <v>560000</v>
      </c>
    </row>
    <row r="520">
      <c r="A520">
        <v>111087</v>
      </c>
      <c r="B520" t="str">
        <v>제네시스</v>
      </c>
      <c r="C520" t="str">
        <v>제네시스 GV80 3.5 터보 가솔린 4WD 5인승 - AT</v>
      </c>
      <c r="D520">
        <v>43895</v>
      </c>
      <c r="E520">
        <v>69370000</v>
      </c>
      <c r="F520" t="str">
        <v>경유</v>
      </c>
      <c r="G520" t="str">
        <v>AT</v>
      </c>
      <c r="H520">
        <v>3470</v>
      </c>
      <c r="I520" t="str">
        <v>오픈안함</v>
      </c>
      <c r="J520" t="str">
        <v>Y</v>
      </c>
      <c r="K520" t="str">
        <v>현대</v>
      </c>
      <c r="L520" t="str">
        <v>제네시스</v>
      </c>
      <c r="M520" t="str">
        <v>Y</v>
      </c>
      <c r="N520" t="str">
        <v>H7</v>
      </c>
      <c r="O520">
        <v>80</v>
      </c>
      <c r="Q520">
        <v>5</v>
      </c>
      <c r="R520" t="str">
        <v>S등급</v>
      </c>
      <c r="S520" t="str">
        <v>현대_울산</v>
      </c>
      <c r="T520" t="str">
        <v>265/50R20</v>
      </c>
      <c r="U520">
        <v>280000</v>
      </c>
      <c r="V520" t="str">
        <v>265/50R20</v>
      </c>
      <c r="W520">
        <v>280000</v>
      </c>
      <c r="X520" t="str">
        <v>anbh_안병홍</v>
      </c>
      <c r="Y520">
        <v>43903.964155092595</v>
      </c>
      <c r="Z520" t="str">
        <v>anbh_안병홍</v>
      </c>
      <c r="AA520">
        <v>43903.98324074074</v>
      </c>
      <c r="AB520">
        <f>W520*2</f>
        <v>560000</v>
      </c>
    </row>
    <row r="521">
      <c r="A521">
        <v>111088</v>
      </c>
      <c r="B521" t="str">
        <v>제네시스</v>
      </c>
      <c r="C521" t="str">
        <v>제네시스 GV80 3.5 터보 가솔린 4WD 7인승 - AT</v>
      </c>
      <c r="D521">
        <v>43895</v>
      </c>
      <c r="E521">
        <v>70370000</v>
      </c>
      <c r="F521" t="str">
        <v>경유</v>
      </c>
      <c r="G521" t="str">
        <v>AT</v>
      </c>
      <c r="H521">
        <v>3470</v>
      </c>
      <c r="I521" t="str">
        <v>오픈안함</v>
      </c>
      <c r="J521" t="str">
        <v>Y</v>
      </c>
      <c r="K521" t="str">
        <v>현대</v>
      </c>
      <c r="L521" t="str">
        <v>제네시스</v>
      </c>
      <c r="M521" t="str">
        <v>Y</v>
      </c>
      <c r="N521" t="str">
        <v>H7</v>
      </c>
      <c r="O521">
        <v>80</v>
      </c>
      <c r="Q521">
        <v>7</v>
      </c>
      <c r="R521" t="str">
        <v>S등급</v>
      </c>
      <c r="S521" t="str">
        <v>현대_울산</v>
      </c>
      <c r="T521" t="str">
        <v>265/50R20</v>
      </c>
      <c r="U521">
        <v>280000</v>
      </c>
      <c r="V521" t="str">
        <v>265/50R20</v>
      </c>
      <c r="W521">
        <v>280000</v>
      </c>
      <c r="X521" t="str">
        <v>anbh_안병홍</v>
      </c>
      <c r="Y521">
        <v>43903.965</v>
      </c>
      <c r="Z521" t="str">
        <v>anbh_안병홍</v>
      </c>
      <c r="AA521">
        <v>43903.98202546296</v>
      </c>
      <c r="AB521">
        <f>W521*2</f>
        <v>560000</v>
      </c>
    </row>
    <row r="522">
      <c r="A522">
        <v>100284</v>
      </c>
      <c r="B522" t="str">
        <v>체어맨</v>
      </c>
      <c r="C522" t="str">
        <v>체어맨H 500S Brown Edition - AT</v>
      </c>
      <c r="D522">
        <v>40952</v>
      </c>
      <c r="E522">
        <v>43400000</v>
      </c>
      <c r="F522" t="str">
        <v>가솔린</v>
      </c>
      <c r="G522" t="str">
        <v>AT</v>
      </c>
      <c r="H522">
        <v>2799</v>
      </c>
      <c r="I522" t="str">
        <v>오픈안함</v>
      </c>
      <c r="J522" t="str">
        <v>Y</v>
      </c>
      <c r="K522" t="str">
        <v>쌍용</v>
      </c>
      <c r="L522" t="str">
        <v>체어맨H</v>
      </c>
      <c r="M522" t="str">
        <v>Y</v>
      </c>
      <c r="N522" t="str">
        <v>I3</v>
      </c>
      <c r="O522">
        <v>80</v>
      </c>
      <c r="P522">
        <v>0</v>
      </c>
      <c r="Q522">
        <v>5</v>
      </c>
      <c r="R522" t="str">
        <v>G등급</v>
      </c>
      <c r="S522" t="str">
        <v>쌍용_평택</v>
      </c>
      <c r="T522" t="str">
        <v>100_기본값</v>
      </c>
      <c r="V522" t="str">
        <v>100_기본값</v>
      </c>
      <c r="X522" t="str">
        <v>안병홍_안병홍</v>
      </c>
      <c r="Y522">
        <v>40952.450902777775</v>
      </c>
      <c r="Z522" t="str">
        <v>안병홍_안병홍</v>
      </c>
      <c r="AA522">
        <v>40976.56554398148</v>
      </c>
      <c r="AB522">
        <f>W522*2</f>
        <v>0</v>
      </c>
    </row>
    <row r="523">
      <c r="A523" t="str">
        <v>CH-H500S VIP</v>
      </c>
      <c r="B523" t="str">
        <v>체어맨</v>
      </c>
      <c r="C523" t="str">
        <v>체어맨H 500S VIP - AT</v>
      </c>
      <c r="D523">
        <v>40590</v>
      </c>
      <c r="E523">
        <v>44950000</v>
      </c>
      <c r="F523" t="str">
        <v>가솔린</v>
      </c>
      <c r="G523" t="str">
        <v>AT</v>
      </c>
      <c r="H523">
        <v>2799</v>
      </c>
      <c r="I523" t="str">
        <v>오픈안함</v>
      </c>
      <c r="J523" t="str">
        <v>Y</v>
      </c>
      <c r="K523" t="str">
        <v>쌍용</v>
      </c>
      <c r="L523" t="str">
        <v>체어맨H</v>
      </c>
      <c r="M523" t="str">
        <v>Y</v>
      </c>
      <c r="N523" t="str">
        <v>I3</v>
      </c>
      <c r="O523">
        <v>80</v>
      </c>
      <c r="P523">
        <v>0</v>
      </c>
      <c r="Q523">
        <v>5</v>
      </c>
      <c r="R523" t="str">
        <v>G등급</v>
      </c>
      <c r="S523" t="str">
        <v>쌍용_평택</v>
      </c>
      <c r="T523" t="str">
        <v>100_기본값</v>
      </c>
      <c r="V523" t="str">
        <v>100_기본값</v>
      </c>
      <c r="X523" t="str">
        <v>황광규_황광규</v>
      </c>
      <c r="Y523">
        <v>40590.68318287037</v>
      </c>
      <c r="Z523" t="str">
        <v>안병홍_안병홍</v>
      </c>
      <c r="AA523">
        <v>40976.56568287037</v>
      </c>
      <c r="AB523">
        <f>W523*2</f>
        <v>0</v>
      </c>
    </row>
    <row r="524">
      <c r="A524">
        <v>100282</v>
      </c>
      <c r="B524" t="str">
        <v>체어맨</v>
      </c>
      <c r="C524" t="str">
        <v>체어맨H 500S 고급형 - AT</v>
      </c>
      <c r="D524">
        <v>40952</v>
      </c>
      <c r="E524">
        <v>39900000</v>
      </c>
      <c r="F524" t="str">
        <v>가솔린</v>
      </c>
      <c r="G524" t="str">
        <v>AT</v>
      </c>
      <c r="H524">
        <v>2799</v>
      </c>
      <c r="I524" t="str">
        <v>오픈안함</v>
      </c>
      <c r="J524" t="str">
        <v>Y</v>
      </c>
      <c r="K524" t="str">
        <v>쌍용</v>
      </c>
      <c r="L524" t="str">
        <v>체어맨H</v>
      </c>
      <c r="M524" t="str">
        <v>Y</v>
      </c>
      <c r="N524" t="str">
        <v>I3</v>
      </c>
      <c r="O524">
        <v>80</v>
      </c>
      <c r="P524">
        <v>0</v>
      </c>
      <c r="Q524">
        <v>5</v>
      </c>
      <c r="R524" t="str">
        <v>G등급</v>
      </c>
      <c r="S524" t="str">
        <v>쌍용_평택</v>
      </c>
      <c r="T524" t="str">
        <v>100_기본값</v>
      </c>
      <c r="V524" t="str">
        <v>100_기본값</v>
      </c>
      <c r="X524" t="str">
        <v>안병홍_안병홍</v>
      </c>
      <c r="Y524">
        <v>40952.45006944444</v>
      </c>
      <c r="Z524" t="str">
        <v>안병홍_안병홍</v>
      </c>
      <c r="AA524">
        <v>40976.56512731482</v>
      </c>
      <c r="AB524">
        <f>W524*2</f>
        <v>0</v>
      </c>
    </row>
    <row r="525">
      <c r="A525">
        <v>100283</v>
      </c>
      <c r="B525" t="str">
        <v>체어맨</v>
      </c>
      <c r="C525" t="str">
        <v>체어맨H 500S 최고급형 - AT</v>
      </c>
      <c r="D525">
        <v>40952</v>
      </c>
      <c r="E525">
        <v>43610000</v>
      </c>
      <c r="F525" t="str">
        <v>가솔린</v>
      </c>
      <c r="G525" t="str">
        <v>AT</v>
      </c>
      <c r="H525">
        <v>2799</v>
      </c>
      <c r="I525" t="str">
        <v>오픈안함</v>
      </c>
      <c r="J525" t="str">
        <v>Y</v>
      </c>
      <c r="K525" t="str">
        <v>쌍용</v>
      </c>
      <c r="L525" t="str">
        <v>체어맨H</v>
      </c>
      <c r="M525" t="str">
        <v>Y</v>
      </c>
      <c r="N525" t="str">
        <v>I3</v>
      </c>
      <c r="O525">
        <v>80</v>
      </c>
      <c r="P525">
        <v>0</v>
      </c>
      <c r="Q525">
        <v>5</v>
      </c>
      <c r="R525" t="str">
        <v>G등급</v>
      </c>
      <c r="S525" t="str">
        <v>쌍용_평택</v>
      </c>
      <c r="T525" t="str">
        <v>100_기본값</v>
      </c>
      <c r="V525" t="str">
        <v>100_기본값</v>
      </c>
      <c r="X525" t="str">
        <v>안병홍_안병홍</v>
      </c>
      <c r="Y525">
        <v>40952.450370370374</v>
      </c>
      <c r="Z525" t="str">
        <v>anbh</v>
      </c>
      <c r="AA525">
        <v>41969.76768518519</v>
      </c>
      <c r="AB525">
        <f>W525*2</f>
        <v>0</v>
      </c>
    </row>
    <row r="526">
      <c r="A526">
        <v>100281</v>
      </c>
      <c r="B526" t="str">
        <v>체어맨</v>
      </c>
      <c r="C526" t="str">
        <v>체어맨H 600S Brown Edition - AT</v>
      </c>
      <c r="D526">
        <v>40952</v>
      </c>
      <c r="E526">
        <v>45600000</v>
      </c>
      <c r="F526" t="str">
        <v>가솔린</v>
      </c>
      <c r="G526" t="str">
        <v>AT</v>
      </c>
      <c r="H526">
        <v>3199</v>
      </c>
      <c r="I526" t="str">
        <v>오픈안함</v>
      </c>
      <c r="J526" t="str">
        <v>Y</v>
      </c>
      <c r="K526" t="str">
        <v>쌍용</v>
      </c>
      <c r="L526" t="str">
        <v>체어맨H</v>
      </c>
      <c r="M526" t="str">
        <v>Y</v>
      </c>
      <c r="N526" t="str">
        <v>I4</v>
      </c>
      <c r="O526">
        <v>80</v>
      </c>
      <c r="P526">
        <v>0</v>
      </c>
      <c r="Q526">
        <v>5</v>
      </c>
      <c r="R526" t="str">
        <v>G등급</v>
      </c>
      <c r="S526" t="str">
        <v>쌍용_평택</v>
      </c>
      <c r="T526" t="str">
        <v>100_기본값</v>
      </c>
      <c r="V526" t="str">
        <v>100_기본값</v>
      </c>
      <c r="X526" t="str">
        <v>안병홍_안병홍</v>
      </c>
      <c r="Y526">
        <v>40952.44873842593</v>
      </c>
      <c r="Z526" t="str">
        <v>안병홍_안병홍</v>
      </c>
      <c r="AA526">
        <v>40976.56787037037</v>
      </c>
      <c r="AB526">
        <f>W526*2</f>
        <v>0</v>
      </c>
    </row>
    <row r="527">
      <c r="A527">
        <v>100167</v>
      </c>
      <c r="B527" t="str">
        <v>체어맨</v>
      </c>
      <c r="C527" t="str">
        <v>체어맨H 600S VIP - AT</v>
      </c>
      <c r="D527">
        <v>40942</v>
      </c>
      <c r="E527">
        <v>46950000</v>
      </c>
      <c r="F527" t="str">
        <v>가솔린</v>
      </c>
      <c r="G527" t="str">
        <v>AT</v>
      </c>
      <c r="H527">
        <v>3199</v>
      </c>
      <c r="I527" t="str">
        <v>오픈안함</v>
      </c>
      <c r="J527" t="str">
        <v>Y</v>
      </c>
      <c r="K527" t="str">
        <v>쌍용</v>
      </c>
      <c r="L527" t="str">
        <v>체어맨H</v>
      </c>
      <c r="M527" t="str">
        <v>Y</v>
      </c>
      <c r="N527" t="str">
        <v>I4</v>
      </c>
      <c r="O527">
        <v>80</v>
      </c>
      <c r="P527">
        <v>0</v>
      </c>
      <c r="Q527">
        <v>5</v>
      </c>
      <c r="R527" t="str">
        <v>G등급</v>
      </c>
      <c r="S527" t="str">
        <v>쌍용_평택</v>
      </c>
      <c r="T527" t="str">
        <v>100_기본값</v>
      </c>
      <c r="V527" t="str">
        <v>100_기본값</v>
      </c>
      <c r="X527" t="str">
        <v>정성욱_정성욱</v>
      </c>
      <c r="Y527">
        <v>40942.530960648146</v>
      </c>
      <c r="Z527" t="str">
        <v>안병홍_안병홍</v>
      </c>
      <c r="AA527">
        <v>41498.74986111111</v>
      </c>
      <c r="AB527">
        <f>W527*2</f>
        <v>0</v>
      </c>
    </row>
    <row r="528">
      <c r="A528" t="str">
        <v>CHMANH600SCH</v>
      </c>
      <c r="B528" t="str">
        <v>체어맨</v>
      </c>
      <c r="C528" t="str">
        <v>체어맨H 600S 최고급형 - AT</v>
      </c>
      <c r="D528">
        <v>40289</v>
      </c>
      <c r="E528">
        <v>41990000</v>
      </c>
      <c r="F528" t="str">
        <v>가솔린</v>
      </c>
      <c r="G528" t="str">
        <v>AT</v>
      </c>
      <c r="H528">
        <v>3199</v>
      </c>
      <c r="I528" t="str">
        <v>오픈안함</v>
      </c>
      <c r="J528" t="str">
        <v>Y</v>
      </c>
      <c r="K528" t="str">
        <v>쌍용</v>
      </c>
      <c r="L528" t="str">
        <v>체어맨H</v>
      </c>
      <c r="M528" t="str">
        <v>Y</v>
      </c>
      <c r="N528" t="str">
        <v>I4</v>
      </c>
      <c r="O528">
        <v>80</v>
      </c>
      <c r="P528">
        <v>0</v>
      </c>
      <c r="Q528">
        <v>5</v>
      </c>
      <c r="R528" t="str">
        <v>G등급</v>
      </c>
      <c r="S528" t="str">
        <v>쌍용_평택</v>
      </c>
      <c r="T528" t="str">
        <v>100_기본값</v>
      </c>
      <c r="V528" t="str">
        <v>100_기본값</v>
      </c>
      <c r="X528" t="str">
        <v>안승렬_안승렬</v>
      </c>
      <c r="Y528">
        <v>40289.465474537035</v>
      </c>
      <c r="Z528" t="str">
        <v>안병홍_안병홍</v>
      </c>
      <c r="AA528">
        <v>40976.56774305556</v>
      </c>
      <c r="AB528">
        <f>W528*2</f>
        <v>0</v>
      </c>
    </row>
    <row r="529">
      <c r="A529">
        <v>100272</v>
      </c>
      <c r="B529" t="str">
        <v>체어맨</v>
      </c>
      <c r="C529" t="str">
        <v>체어맨W CW600 Luxury - AT</v>
      </c>
      <c r="D529">
        <v>40952</v>
      </c>
      <c r="E529">
        <v>56340000</v>
      </c>
      <c r="F529" t="str">
        <v>가솔린</v>
      </c>
      <c r="G529" t="str">
        <v>AT</v>
      </c>
      <c r="H529">
        <v>3199</v>
      </c>
      <c r="I529" t="str">
        <v>오픈안함</v>
      </c>
      <c r="J529" t="str">
        <v>Y</v>
      </c>
      <c r="K529" t="str">
        <v>쌍용</v>
      </c>
      <c r="L529" t="str">
        <v>체어맨W</v>
      </c>
      <c r="M529" t="str">
        <v>Y</v>
      </c>
      <c r="N529" t="str">
        <v>I4</v>
      </c>
      <c r="O529">
        <v>83</v>
      </c>
      <c r="P529">
        <v>0</v>
      </c>
      <c r="Q529">
        <v>5</v>
      </c>
      <c r="R529" t="str">
        <v>G등급</v>
      </c>
      <c r="S529" t="str">
        <v>쌍용_평택</v>
      </c>
      <c r="T529" t="str">
        <v>245/45R19</v>
      </c>
      <c r="U529">
        <v>188500</v>
      </c>
      <c r="V529" t="str">
        <v>245/45R19</v>
      </c>
      <c r="W529">
        <v>188500</v>
      </c>
      <c r="X529" t="str">
        <v>안병홍_안병홍</v>
      </c>
      <c r="Y529">
        <v>40952.409108796295</v>
      </c>
      <c r="Z529" t="str">
        <v>wonsil_남원실</v>
      </c>
      <c r="AA529">
        <v>42557.48648148148</v>
      </c>
      <c r="AB529">
        <f>W529*2</f>
        <v>377000</v>
      </c>
    </row>
    <row r="530">
      <c r="A530" t="str">
        <v>CM-W CW600P</v>
      </c>
      <c r="B530" t="str">
        <v>체어맨</v>
      </c>
      <c r="C530" t="str">
        <v>체어맨W CW600 Prestige - AT</v>
      </c>
      <c r="D530">
        <v>40542</v>
      </c>
      <c r="E530">
        <v>63540000</v>
      </c>
      <c r="F530" t="str">
        <v>가솔린</v>
      </c>
      <c r="G530" t="str">
        <v>AT</v>
      </c>
      <c r="H530">
        <v>3199</v>
      </c>
      <c r="I530" t="str">
        <v>오픈안함</v>
      </c>
      <c r="J530" t="str">
        <v>Y</v>
      </c>
      <c r="K530" t="str">
        <v>쌍용</v>
      </c>
      <c r="L530" t="str">
        <v>체어맨W</v>
      </c>
      <c r="M530" t="str">
        <v>Y</v>
      </c>
      <c r="N530" t="str">
        <v>I4</v>
      </c>
      <c r="O530">
        <v>83</v>
      </c>
      <c r="P530">
        <v>0</v>
      </c>
      <c r="Q530">
        <v>5</v>
      </c>
      <c r="R530" t="str">
        <v>G등급</v>
      </c>
      <c r="S530" t="str">
        <v>쌍용_평택</v>
      </c>
      <c r="T530" t="str">
        <v>245/45R19</v>
      </c>
      <c r="U530">
        <v>188500</v>
      </c>
      <c r="V530" t="str">
        <v>245/45R19</v>
      </c>
      <c r="W530">
        <v>188500</v>
      </c>
      <c r="X530" t="str">
        <v>황광규_황광규</v>
      </c>
      <c r="Y530">
        <v>40542.6575</v>
      </c>
      <c r="Z530" t="str">
        <v>wonsil_남원실</v>
      </c>
      <c r="AA530">
        <v>42557.48662037037</v>
      </c>
      <c r="AB530">
        <f>W530*2</f>
        <v>377000</v>
      </c>
    </row>
    <row r="531">
      <c r="A531">
        <v>100015</v>
      </c>
      <c r="B531" t="str">
        <v>체어맨</v>
      </c>
      <c r="C531" t="str">
        <v>체어맨W CW700 4TRONIC VVIP - AT</v>
      </c>
      <c r="D531">
        <v>40872</v>
      </c>
      <c r="E531">
        <v>77790000</v>
      </c>
      <c r="F531" t="str">
        <v>가솔린</v>
      </c>
      <c r="G531" t="str">
        <v>AT</v>
      </c>
      <c r="H531">
        <v>3598</v>
      </c>
      <c r="I531" t="str">
        <v>오픈안함</v>
      </c>
      <c r="J531" t="str">
        <v>Y</v>
      </c>
      <c r="K531" t="str">
        <v>쌍용</v>
      </c>
      <c r="L531" t="str">
        <v>체어맨W</v>
      </c>
      <c r="M531" t="str">
        <v>N</v>
      </c>
      <c r="N531" t="str">
        <v>I5</v>
      </c>
      <c r="O531">
        <v>83</v>
      </c>
      <c r="P531">
        <v>0</v>
      </c>
      <c r="Q531">
        <v>5</v>
      </c>
      <c r="R531" t="str">
        <v>G등급</v>
      </c>
      <c r="S531" t="str">
        <v>쌍용_평택</v>
      </c>
      <c r="T531" t="str">
        <v>100_기본값</v>
      </c>
      <c r="V531" t="str">
        <v>100_기본값</v>
      </c>
      <c r="X531" t="str">
        <v>정성욱_정성욱</v>
      </c>
      <c r="Y531">
        <v>40872.652916666666</v>
      </c>
      <c r="Z531" t="str">
        <v>wonsil_남원실</v>
      </c>
      <c r="AA531">
        <v>42488.658055555556</v>
      </c>
      <c r="AB531">
        <f>W531*2</f>
        <v>0</v>
      </c>
    </row>
    <row r="532">
      <c r="A532">
        <v>100971</v>
      </c>
      <c r="B532" t="str">
        <v>체어맨</v>
      </c>
      <c r="C532" t="str">
        <v>체어맨W CW700 Executive - AT</v>
      </c>
      <c r="D532">
        <v>41775</v>
      </c>
      <c r="E532">
        <v>62360000</v>
      </c>
      <c r="F532" t="str">
        <v>가솔린</v>
      </c>
      <c r="G532" t="str">
        <v>AT</v>
      </c>
      <c r="H532">
        <v>3598</v>
      </c>
      <c r="I532" t="str">
        <v>오픈안함</v>
      </c>
      <c r="J532" t="str">
        <v>Y</v>
      </c>
      <c r="K532" t="str">
        <v>쌍용</v>
      </c>
      <c r="L532" t="str">
        <v>체어맨W</v>
      </c>
      <c r="M532" t="str">
        <v>Y</v>
      </c>
      <c r="N532" t="str">
        <v>I5</v>
      </c>
      <c r="O532">
        <v>83</v>
      </c>
      <c r="P532">
        <v>0</v>
      </c>
      <c r="Q532">
        <v>5</v>
      </c>
      <c r="R532" t="str">
        <v>G등급</v>
      </c>
      <c r="S532" t="str">
        <v>쌍용_평택</v>
      </c>
      <c r="T532" t="str">
        <v>245/45R19</v>
      </c>
      <c r="U532">
        <v>188500</v>
      </c>
      <c r="V532" t="str">
        <v>245/45R19</v>
      </c>
      <c r="W532">
        <v>188500</v>
      </c>
      <c r="X532" t="str">
        <v>안병홍_안병홍</v>
      </c>
      <c r="Y532">
        <v>41775.497766203705</v>
      </c>
      <c r="Z532" t="str">
        <v>wonsil_남원실</v>
      </c>
      <c r="AA532">
        <v>42557.48767361111</v>
      </c>
      <c r="AB532">
        <f>W532*2</f>
        <v>377000</v>
      </c>
    </row>
    <row r="533">
      <c r="A533">
        <v>100275</v>
      </c>
      <c r="B533" t="str">
        <v>체어맨</v>
      </c>
      <c r="C533" t="str">
        <v>체어맨W CW700 Limousine - AT</v>
      </c>
      <c r="D533">
        <v>40952</v>
      </c>
      <c r="E533">
        <v>91430000</v>
      </c>
      <c r="F533" t="str">
        <v>가솔린</v>
      </c>
      <c r="G533" t="str">
        <v>AT</v>
      </c>
      <c r="H533">
        <v>3598</v>
      </c>
      <c r="I533" t="str">
        <v>오픈안함</v>
      </c>
      <c r="J533" t="str">
        <v>Y</v>
      </c>
      <c r="K533" t="str">
        <v>쌍용</v>
      </c>
      <c r="L533" t="str">
        <v>체어맨W</v>
      </c>
      <c r="M533" t="str">
        <v>Y</v>
      </c>
      <c r="N533" t="str">
        <v>I5</v>
      </c>
      <c r="O533">
        <v>83</v>
      </c>
      <c r="P533">
        <v>0</v>
      </c>
      <c r="Q533">
        <v>5</v>
      </c>
      <c r="R533" t="str">
        <v>G등급</v>
      </c>
      <c r="S533" t="str">
        <v>쌍용_평택</v>
      </c>
      <c r="T533" t="str">
        <v>100_기본값</v>
      </c>
      <c r="V533" t="str">
        <v>100_기본값</v>
      </c>
      <c r="X533" t="str">
        <v>안병홍_안병홍</v>
      </c>
      <c r="Y533">
        <v>40952.411469907405</v>
      </c>
      <c r="Z533" t="str">
        <v>wonsil_남원실</v>
      </c>
      <c r="AA533">
        <v>42557.49030092593</v>
      </c>
      <c r="AB533">
        <f>W533*2</f>
        <v>0</v>
      </c>
    </row>
    <row r="534">
      <c r="A534">
        <v>100970</v>
      </c>
      <c r="B534" t="str">
        <v>체어맨</v>
      </c>
      <c r="C534" t="str">
        <v>체어맨W CW700 VIP - AT</v>
      </c>
      <c r="D534">
        <v>41774</v>
      </c>
      <c r="E534">
        <v>67990000</v>
      </c>
      <c r="F534" t="str">
        <v>가솔린</v>
      </c>
      <c r="G534" t="str">
        <v>AT</v>
      </c>
      <c r="H534">
        <v>3598</v>
      </c>
      <c r="I534" t="str">
        <v>오픈안함</v>
      </c>
      <c r="J534" t="str">
        <v>Y</v>
      </c>
      <c r="K534" t="str">
        <v>쌍용</v>
      </c>
      <c r="L534" t="str">
        <v>체어맨W</v>
      </c>
      <c r="M534" t="str">
        <v>Y</v>
      </c>
      <c r="N534" t="str">
        <v>I5</v>
      </c>
      <c r="O534">
        <v>83</v>
      </c>
      <c r="P534">
        <v>0</v>
      </c>
      <c r="Q534">
        <v>5</v>
      </c>
      <c r="R534" t="str">
        <v>G등급</v>
      </c>
      <c r="S534" t="str">
        <v>쌍용_평택</v>
      </c>
      <c r="T534" t="str">
        <v>245/45R19</v>
      </c>
      <c r="U534">
        <v>188500</v>
      </c>
      <c r="V534" t="str">
        <v>245/45R19</v>
      </c>
      <c r="W534">
        <v>188500</v>
      </c>
      <c r="X534" t="str">
        <v>안병홍_안병홍</v>
      </c>
      <c r="Y534">
        <v>41774.74208333333</v>
      </c>
      <c r="Z534" t="str">
        <v>wonsil_남원실</v>
      </c>
      <c r="AA534">
        <v>42557.48981481481</v>
      </c>
      <c r="AB534">
        <f>W534*2</f>
        <v>377000</v>
      </c>
    </row>
    <row r="535">
      <c r="A535">
        <v>108109</v>
      </c>
      <c r="B535" t="str">
        <v>체어맨</v>
      </c>
      <c r="C535" t="str">
        <v>체어맨W CW700 VVIP(4인승세단) - AT</v>
      </c>
      <c r="D535">
        <v>42557</v>
      </c>
      <c r="E535">
        <v>79240000</v>
      </c>
      <c r="F535" t="str">
        <v>가솔린</v>
      </c>
      <c r="G535" t="str">
        <v>AT</v>
      </c>
      <c r="H535">
        <v>3598</v>
      </c>
      <c r="I535" t="str">
        <v>오픈안함</v>
      </c>
      <c r="J535" t="str">
        <v>Y</v>
      </c>
      <c r="K535" t="str">
        <v>쌍용</v>
      </c>
      <c r="L535" t="str">
        <v>체어맨W</v>
      </c>
      <c r="M535" t="str">
        <v>Y</v>
      </c>
      <c r="N535" t="str">
        <v>I5</v>
      </c>
      <c r="O535">
        <v>83</v>
      </c>
      <c r="P535">
        <v>0</v>
      </c>
      <c r="Q535">
        <v>5</v>
      </c>
      <c r="R535" t="str">
        <v>G등급</v>
      </c>
      <c r="S535" t="str">
        <v>쌍용_평택</v>
      </c>
      <c r="T535" t="str">
        <v>245/45R19</v>
      </c>
      <c r="U535">
        <v>188500</v>
      </c>
      <c r="V535" t="str">
        <v>245/45R19</v>
      </c>
      <c r="W535">
        <v>188500</v>
      </c>
      <c r="X535" t="str">
        <v>wonsil_남원실</v>
      </c>
      <c r="Y535">
        <v>42557.489340277774</v>
      </c>
      <c r="Z535" t="str">
        <v>wonsil_남원실</v>
      </c>
      <c r="AA535">
        <v>42557.48966435185</v>
      </c>
      <c r="AB535">
        <f>W535*2</f>
        <v>377000</v>
      </c>
    </row>
    <row r="536">
      <c r="A536" t="str">
        <v>CM-W V8 5000</v>
      </c>
      <c r="B536" t="str">
        <v>체어맨</v>
      </c>
      <c r="C536" t="str">
        <v>체어맨W V8 5000  - AT</v>
      </c>
      <c r="D536">
        <v>39568</v>
      </c>
      <c r="E536">
        <v>92120000</v>
      </c>
      <c r="F536" t="str">
        <v>가솔린</v>
      </c>
      <c r="G536" t="str">
        <v>AT</v>
      </c>
      <c r="H536">
        <v>4966</v>
      </c>
      <c r="I536" t="str">
        <v>오픈안함</v>
      </c>
      <c r="J536" t="str">
        <v>Y</v>
      </c>
      <c r="K536" t="str">
        <v>쌍용</v>
      </c>
      <c r="L536" t="str">
        <v>체어맨W</v>
      </c>
      <c r="M536" t="str">
        <v>Y</v>
      </c>
      <c r="N536" t="str">
        <v>I6</v>
      </c>
      <c r="O536">
        <v>83</v>
      </c>
      <c r="P536">
        <v>0</v>
      </c>
      <c r="Q536">
        <v>5</v>
      </c>
      <c r="R536" t="str">
        <v>G등급</v>
      </c>
      <c r="S536" t="str">
        <v>쌍용_평택</v>
      </c>
      <c r="T536" t="str">
        <v>245/45R19</v>
      </c>
      <c r="U536">
        <v>188500</v>
      </c>
      <c r="V536" t="str">
        <v>245/45R19</v>
      </c>
      <c r="W536">
        <v>188500</v>
      </c>
      <c r="X536" t="str">
        <v>안승렬_안승렬</v>
      </c>
      <c r="Y536">
        <v>39568.85325231482</v>
      </c>
      <c r="Z536" t="str">
        <v>wonsil_남원실</v>
      </c>
      <c r="AA536">
        <v>42557.49657407407</v>
      </c>
      <c r="AB536">
        <f>W536*2</f>
        <v>377000</v>
      </c>
    </row>
    <row r="537">
      <c r="A537">
        <v>107826</v>
      </c>
      <c r="B537" t="str">
        <v>체어맨</v>
      </c>
      <c r="C537" t="str">
        <v>체어맨W V8 5000 Summit - AT</v>
      </c>
      <c r="D537">
        <v>42384</v>
      </c>
      <c r="E537">
        <v>111430000</v>
      </c>
      <c r="F537" t="str">
        <v>가솔린</v>
      </c>
      <c r="G537" t="str">
        <v>AT</v>
      </c>
      <c r="H537">
        <v>4966</v>
      </c>
      <c r="I537" t="str">
        <v>오픈안함</v>
      </c>
      <c r="J537" t="str">
        <v>Y</v>
      </c>
      <c r="K537" t="str">
        <v>쌍용</v>
      </c>
      <c r="L537" t="str">
        <v>체어맨W</v>
      </c>
      <c r="M537" t="str">
        <v>Y</v>
      </c>
      <c r="N537" t="str">
        <v>I6</v>
      </c>
      <c r="O537">
        <v>83</v>
      </c>
      <c r="P537">
        <v>0</v>
      </c>
      <c r="Q537">
        <v>5</v>
      </c>
      <c r="R537" t="str">
        <v>G등급</v>
      </c>
      <c r="S537" t="str">
        <v>쌍용_평택</v>
      </c>
      <c r="T537" t="str">
        <v>245/45R19</v>
      </c>
      <c r="U537">
        <v>188500</v>
      </c>
      <c r="V537" t="str">
        <v>245/45R19</v>
      </c>
      <c r="W537">
        <v>188500</v>
      </c>
      <c r="X537" t="str">
        <v>capsh_배성현</v>
      </c>
      <c r="Y537">
        <v>42384.811736111114</v>
      </c>
      <c r="Z537" t="str">
        <v>wonsil_남원실</v>
      </c>
      <c r="AA537">
        <v>42557.49680555556</v>
      </c>
      <c r="AB537">
        <f>W537*2</f>
        <v>377000</v>
      </c>
    </row>
    <row r="538">
      <c r="A538">
        <v>108110</v>
      </c>
      <c r="B538" t="str">
        <v>체어맨</v>
      </c>
      <c r="C538" t="str">
        <v>체어맨W V8 5000 V8 Special Edition - AT</v>
      </c>
      <c r="D538">
        <v>42557</v>
      </c>
      <c r="E538">
        <v>76040000</v>
      </c>
      <c r="F538" t="str">
        <v>가솔린</v>
      </c>
      <c r="G538" t="str">
        <v>AT</v>
      </c>
      <c r="H538">
        <v>4966</v>
      </c>
      <c r="I538" t="str">
        <v>오픈안함</v>
      </c>
      <c r="J538" t="str">
        <v>Y</v>
      </c>
      <c r="K538" t="str">
        <v>쌍용</v>
      </c>
      <c r="L538" t="str">
        <v>체어맨W</v>
      </c>
      <c r="M538" t="str">
        <v>Y</v>
      </c>
      <c r="N538" t="str">
        <v>I6</v>
      </c>
      <c r="O538">
        <v>83</v>
      </c>
      <c r="P538">
        <v>0</v>
      </c>
      <c r="Q538">
        <v>5</v>
      </c>
      <c r="R538" t="str">
        <v>G등급</v>
      </c>
      <c r="S538" t="str">
        <v>쌍용_평택</v>
      </c>
      <c r="T538" t="str">
        <v>245/45R19</v>
      </c>
      <c r="U538">
        <v>188500</v>
      </c>
      <c r="V538" t="str">
        <v>245/45R19</v>
      </c>
      <c r="W538">
        <v>188500</v>
      </c>
      <c r="X538" t="str">
        <v>wonsil_남원실</v>
      </c>
      <c r="Y538">
        <v>42557.495416666665</v>
      </c>
      <c r="Z538" t="str">
        <v>wonsil_남원실</v>
      </c>
      <c r="AA538">
        <v>42557.49637731481</v>
      </c>
      <c r="AB538">
        <f>W538*2</f>
        <v>377000</v>
      </c>
    </row>
    <row r="539">
      <c r="A539">
        <v>107825</v>
      </c>
      <c r="B539" t="str">
        <v>체어맨</v>
      </c>
      <c r="C539" t="str">
        <v>체어맨W V8 5000 V8 Special Edition - AT</v>
      </c>
      <c r="D539">
        <v>42384</v>
      </c>
      <c r="E539">
        <v>76040000</v>
      </c>
      <c r="F539" t="str">
        <v>가솔린</v>
      </c>
      <c r="G539" t="str">
        <v>AT</v>
      </c>
      <c r="H539">
        <v>4966</v>
      </c>
      <c r="I539" t="str">
        <v>오픈안함</v>
      </c>
      <c r="J539" t="str">
        <v>Y</v>
      </c>
      <c r="K539" t="str">
        <v>쌍용</v>
      </c>
      <c r="L539" t="str">
        <v>체어맨W</v>
      </c>
      <c r="M539" t="str">
        <v>Y</v>
      </c>
      <c r="N539" t="str">
        <v>I6</v>
      </c>
      <c r="O539">
        <v>83</v>
      </c>
      <c r="P539">
        <v>0</v>
      </c>
      <c r="Q539">
        <v>5</v>
      </c>
      <c r="R539" t="str">
        <v>G등급</v>
      </c>
      <c r="S539" t="str">
        <v>쌍용_평택</v>
      </c>
      <c r="T539" t="str">
        <v>100_기본값</v>
      </c>
      <c r="V539" t="str">
        <v>100_기본값</v>
      </c>
      <c r="X539" t="str">
        <v>capsh_배성현</v>
      </c>
      <c r="Y539">
        <v>42384.77758101852</v>
      </c>
      <c r="Z539" t="str">
        <v>capsh_배성현</v>
      </c>
      <c r="AA539">
        <v>42384.77758101852</v>
      </c>
      <c r="AB539">
        <f>W539*2</f>
        <v>0</v>
      </c>
    </row>
    <row r="540">
      <c r="A540">
        <v>110698</v>
      </c>
      <c r="B540" t="str">
        <v>카니발</v>
      </c>
      <c r="C540" t="str">
        <v>카니발 11인승 하이리무진 R 2.2 디젤 프레스티지 - AT</v>
      </c>
      <c r="D540">
        <v>43756</v>
      </c>
      <c r="E540">
        <v>51760000</v>
      </c>
      <c r="F540" t="str">
        <v>경유</v>
      </c>
      <c r="G540" t="str">
        <v>AT</v>
      </c>
      <c r="H540">
        <v>2199</v>
      </c>
      <c r="I540" t="str">
        <v>오픈안함</v>
      </c>
      <c r="J540" t="str">
        <v>Y</v>
      </c>
      <c r="K540" t="str">
        <v>기아</v>
      </c>
      <c r="L540" t="str">
        <v>카니발</v>
      </c>
      <c r="M540" t="str">
        <v>Y</v>
      </c>
      <c r="N540" t="str">
        <v>H8</v>
      </c>
      <c r="O540">
        <v>80</v>
      </c>
      <c r="P540">
        <v>0</v>
      </c>
      <c r="Q540">
        <v>11</v>
      </c>
      <c r="R540" t="str">
        <v>S+등급</v>
      </c>
      <c r="S540" t="str">
        <v>기아_소하리</v>
      </c>
      <c r="T540" t="str">
        <v>235/60R18</v>
      </c>
      <c r="U540">
        <v>176200</v>
      </c>
      <c r="V540" t="str">
        <v>235/60R18</v>
      </c>
      <c r="W540">
        <v>176200</v>
      </c>
      <c r="X540" t="str">
        <v>anbh_안병홍</v>
      </c>
      <c r="Y540">
        <v>43756.631157407406</v>
      </c>
      <c r="Z540" t="str">
        <v>anbh_안병홍</v>
      </c>
      <c r="AA540">
        <v>43756.66259259259</v>
      </c>
      <c r="AB540">
        <f>W540*2</f>
        <v>352400</v>
      </c>
    </row>
    <row r="541">
      <c r="A541">
        <v>110581</v>
      </c>
      <c r="B541" t="str">
        <v>카니발</v>
      </c>
      <c r="C541" t="str">
        <v>카니발 3.3 GDi 가솔린 11인승 프레스티지 - AT</v>
      </c>
      <c r="D541">
        <v>43717</v>
      </c>
      <c r="E541">
        <v>31600000</v>
      </c>
      <c r="F541" t="str">
        <v>가솔린</v>
      </c>
      <c r="G541" t="str">
        <v>AT</v>
      </c>
      <c r="H541">
        <v>3342</v>
      </c>
      <c r="I541" t="str">
        <v>오픈함</v>
      </c>
      <c r="J541" t="str">
        <v>Y</v>
      </c>
      <c r="K541" t="str">
        <v>기아</v>
      </c>
      <c r="L541" t="str">
        <v>카니발</v>
      </c>
      <c r="M541" t="str">
        <v>Y</v>
      </c>
      <c r="N541" t="str">
        <v>H6</v>
      </c>
      <c r="O541">
        <v>80</v>
      </c>
      <c r="Q541">
        <v>11</v>
      </c>
      <c r="R541" t="str">
        <v>S등급</v>
      </c>
      <c r="S541" t="str">
        <v>기아_소하리</v>
      </c>
      <c r="T541" t="str">
        <v>235/65R17</v>
      </c>
      <c r="U541">
        <v>133300</v>
      </c>
      <c r="V541" t="str">
        <v>235/65R17</v>
      </c>
      <c r="W541">
        <v>133300</v>
      </c>
      <c r="X541" t="str">
        <v>anbh_안병홍</v>
      </c>
      <c r="Y541">
        <v>43717.555659722224</v>
      </c>
      <c r="Z541" t="str">
        <v>anbh_안병홍</v>
      </c>
      <c r="AA541">
        <v>43920.70887731481</v>
      </c>
      <c r="AB541">
        <f>W541*2</f>
        <v>266600</v>
      </c>
    </row>
    <row r="542">
      <c r="A542">
        <v>110578</v>
      </c>
      <c r="B542" t="str">
        <v>카니발</v>
      </c>
      <c r="C542" t="str">
        <v>카니발 3.3 GDi 가솔린 7인승 VIP - AT</v>
      </c>
      <c r="D542">
        <v>43717</v>
      </c>
      <c r="E542">
        <v>33470000</v>
      </c>
      <c r="F542" t="str">
        <v>가솔린</v>
      </c>
      <c r="G542" t="str">
        <v>AT</v>
      </c>
      <c r="H542">
        <v>3342</v>
      </c>
      <c r="I542" t="str">
        <v>오픈함</v>
      </c>
      <c r="J542" t="str">
        <v>Y</v>
      </c>
      <c r="K542" t="str">
        <v>기아</v>
      </c>
      <c r="L542" t="str">
        <v>카니발</v>
      </c>
      <c r="M542" t="str">
        <v>Y</v>
      </c>
      <c r="N542" t="str">
        <v>H6</v>
      </c>
      <c r="O542">
        <v>80</v>
      </c>
      <c r="Q542">
        <v>7</v>
      </c>
      <c r="R542" t="str">
        <v>S등급</v>
      </c>
      <c r="S542" t="str">
        <v>기아_소하리</v>
      </c>
      <c r="T542" t="str">
        <v>235/55R19</v>
      </c>
      <c r="U542">
        <v>163000</v>
      </c>
      <c r="V542" t="str">
        <v>235/55R19</v>
      </c>
      <c r="W542">
        <v>163000</v>
      </c>
      <c r="X542" t="str">
        <v>anbh_안병홍</v>
      </c>
      <c r="Y542">
        <v>43717.547800925924</v>
      </c>
      <c r="Z542" t="str">
        <v>anbh_안병홍</v>
      </c>
      <c r="AA542">
        <v>43897.61667824074</v>
      </c>
      <c r="AB542">
        <f>W542*2</f>
        <v>326000</v>
      </c>
    </row>
    <row r="543">
      <c r="A543">
        <v>110577</v>
      </c>
      <c r="B543" t="str">
        <v>카니발</v>
      </c>
      <c r="C543" t="str">
        <v>카니발 3.3 GDi 가솔린 7인승 프레지던트 - AT</v>
      </c>
      <c r="D543">
        <v>43717</v>
      </c>
      <c r="E543">
        <v>37270000</v>
      </c>
      <c r="F543" t="str">
        <v>가솔린</v>
      </c>
      <c r="G543" t="str">
        <v>AT</v>
      </c>
      <c r="H543">
        <v>3342</v>
      </c>
      <c r="I543" t="str">
        <v>오픈함</v>
      </c>
      <c r="J543" t="str">
        <v>Y</v>
      </c>
      <c r="K543" t="str">
        <v>기아</v>
      </c>
      <c r="L543" t="str">
        <v>카니발</v>
      </c>
      <c r="M543" t="str">
        <v>Y</v>
      </c>
      <c r="N543" t="str">
        <v>H6</v>
      </c>
      <c r="O543">
        <v>80</v>
      </c>
      <c r="Q543">
        <v>7</v>
      </c>
      <c r="R543" t="str">
        <v>S등급</v>
      </c>
      <c r="S543" t="str">
        <v>기아_소하리</v>
      </c>
      <c r="T543" t="str">
        <v>235/55R19</v>
      </c>
      <c r="U543">
        <v>163000</v>
      </c>
      <c r="V543" t="str">
        <v>235/55R19</v>
      </c>
      <c r="W543">
        <v>163000</v>
      </c>
      <c r="X543" t="str">
        <v>anbh_안병홍</v>
      </c>
      <c r="Y543">
        <v>43717.5462962963</v>
      </c>
      <c r="Z543" t="str">
        <v>anbh_안병홍</v>
      </c>
      <c r="AA543">
        <v>43897.616898148146</v>
      </c>
      <c r="AB543">
        <f>W543*2</f>
        <v>326000</v>
      </c>
    </row>
    <row r="544">
      <c r="A544">
        <v>110573</v>
      </c>
      <c r="B544" t="str">
        <v>카니발</v>
      </c>
      <c r="C544" t="str">
        <v>카니발 3.3 GDi 가솔린 9인승 노블레스 스페셜 - AT</v>
      </c>
      <c r="D544">
        <v>43717</v>
      </c>
      <c r="E544">
        <v>36600000</v>
      </c>
      <c r="F544" t="str">
        <v>가솔린</v>
      </c>
      <c r="G544" t="str">
        <v>AT</v>
      </c>
      <c r="H544">
        <v>3342</v>
      </c>
      <c r="I544" t="str">
        <v>오픈함</v>
      </c>
      <c r="J544" t="str">
        <v>Y</v>
      </c>
      <c r="K544" t="str">
        <v>기아</v>
      </c>
      <c r="L544" t="str">
        <v>카니발</v>
      </c>
      <c r="M544" t="str">
        <v>Y</v>
      </c>
      <c r="N544" t="str">
        <v>H6</v>
      </c>
      <c r="O544">
        <v>80</v>
      </c>
      <c r="P544">
        <v>0</v>
      </c>
      <c r="Q544">
        <v>9</v>
      </c>
      <c r="R544" t="str">
        <v>S등급</v>
      </c>
      <c r="S544" t="str">
        <v>기아_소하리</v>
      </c>
      <c r="T544" t="str">
        <v>235/55R19</v>
      </c>
      <c r="U544">
        <v>163000</v>
      </c>
      <c r="V544" t="str">
        <v>235/55R19</v>
      </c>
      <c r="W544">
        <v>163000</v>
      </c>
      <c r="X544" t="str">
        <v>anbh_안병홍</v>
      </c>
      <c r="Y544">
        <v>43717.4969212963</v>
      </c>
      <c r="Z544" t="str">
        <v>anbh_안병홍</v>
      </c>
      <c r="AA544">
        <v>43717.59953703704</v>
      </c>
      <c r="AB544">
        <f>W544*2</f>
        <v>326000</v>
      </c>
    </row>
    <row r="545">
      <c r="A545">
        <v>110574</v>
      </c>
      <c r="B545" t="str">
        <v>카니발</v>
      </c>
      <c r="C545" t="str">
        <v>카니발 3.3 GDi 가솔린 9인승 프레스티지 - AT</v>
      </c>
      <c r="D545">
        <v>43717</v>
      </c>
      <c r="E545">
        <v>32600000</v>
      </c>
      <c r="F545" t="str">
        <v>가솔린</v>
      </c>
      <c r="G545" t="str">
        <v>AT</v>
      </c>
      <c r="H545">
        <v>3342</v>
      </c>
      <c r="I545" t="str">
        <v>오픈함</v>
      </c>
      <c r="J545" t="str">
        <v>Y</v>
      </c>
      <c r="K545" t="str">
        <v>기아</v>
      </c>
      <c r="L545" t="str">
        <v>카니발</v>
      </c>
      <c r="M545" t="str">
        <v>Y</v>
      </c>
      <c r="N545" t="str">
        <v>H6</v>
      </c>
      <c r="O545">
        <v>80</v>
      </c>
      <c r="P545">
        <v>0</v>
      </c>
      <c r="Q545">
        <v>9</v>
      </c>
      <c r="R545" t="str">
        <v>S등급</v>
      </c>
      <c r="S545" t="str">
        <v>기아_소하리</v>
      </c>
      <c r="T545" t="str">
        <v>235/55R19</v>
      </c>
      <c r="U545">
        <v>163000</v>
      </c>
      <c r="V545" t="str">
        <v>235/55R19</v>
      </c>
      <c r="W545">
        <v>163000</v>
      </c>
      <c r="X545" t="str">
        <v>anbh_안병홍</v>
      </c>
      <c r="Y545">
        <v>43717.50005787037</v>
      </c>
      <c r="Z545" t="str">
        <v>anbh_안병홍</v>
      </c>
      <c r="AA545">
        <v>43717.59953703704</v>
      </c>
      <c r="AB545">
        <f>W545*2</f>
        <v>326000</v>
      </c>
    </row>
    <row r="546">
      <c r="A546">
        <v>110691</v>
      </c>
      <c r="B546" t="str">
        <v>카니발</v>
      </c>
      <c r="C546" t="str">
        <v>카니발 7인승 하이리무진 R 2.2 디젤 VIP - AT</v>
      </c>
      <c r="D546">
        <v>43756</v>
      </c>
      <c r="E546">
        <v>55070000</v>
      </c>
      <c r="F546" t="str">
        <v>경유</v>
      </c>
      <c r="G546" t="str">
        <v>AT</v>
      </c>
      <c r="H546">
        <v>2199</v>
      </c>
      <c r="I546" t="str">
        <v>오픈함</v>
      </c>
      <c r="J546" t="str">
        <v>Y</v>
      </c>
      <c r="K546" t="str">
        <v>기아</v>
      </c>
      <c r="L546" t="str">
        <v>카니발</v>
      </c>
      <c r="M546" t="str">
        <v>Y</v>
      </c>
      <c r="N546" t="str">
        <v>H6</v>
      </c>
      <c r="O546">
        <v>80</v>
      </c>
      <c r="P546">
        <v>0</v>
      </c>
      <c r="Q546">
        <v>7</v>
      </c>
      <c r="R546" t="str">
        <v>S등급</v>
      </c>
      <c r="S546" t="str">
        <v>기아_소하리</v>
      </c>
      <c r="T546" t="str">
        <v>235/55R19</v>
      </c>
      <c r="U546">
        <v>163000</v>
      </c>
      <c r="V546" t="str">
        <v>235/55R19</v>
      </c>
      <c r="W546">
        <v>163000</v>
      </c>
      <c r="X546" t="str">
        <v>anbh_안병홍</v>
      </c>
      <c r="Y546">
        <v>43756.59704861111</v>
      </c>
      <c r="Z546" t="str">
        <v>anbh_안병홍</v>
      </c>
      <c r="AA546">
        <v>43897.630208333336</v>
      </c>
      <c r="AB546">
        <f>W546*2</f>
        <v>326000</v>
      </c>
    </row>
    <row r="547">
      <c r="A547">
        <v>110692</v>
      </c>
      <c r="B547" t="str">
        <v>카니발</v>
      </c>
      <c r="C547" t="str">
        <v>카니발 7인승 하이리무진 R 2.2 디젤 프레지던트 - AT</v>
      </c>
      <c r="D547">
        <v>43756</v>
      </c>
      <c r="E547">
        <v>59760000</v>
      </c>
      <c r="F547" t="str">
        <v>경유</v>
      </c>
      <c r="G547" t="str">
        <v>AT</v>
      </c>
      <c r="H547">
        <v>2199</v>
      </c>
      <c r="I547" t="str">
        <v>오픈함</v>
      </c>
      <c r="J547" t="str">
        <v>Y</v>
      </c>
      <c r="K547" t="str">
        <v>기아</v>
      </c>
      <c r="L547" t="str">
        <v>카니발</v>
      </c>
      <c r="M547" t="str">
        <v>Y</v>
      </c>
      <c r="N547" t="str">
        <v>H6</v>
      </c>
      <c r="O547">
        <v>80</v>
      </c>
      <c r="P547">
        <v>0</v>
      </c>
      <c r="Q547">
        <v>7</v>
      </c>
      <c r="R547" t="str">
        <v>S등급</v>
      </c>
      <c r="S547" t="str">
        <v>기아_소하리</v>
      </c>
      <c r="T547" t="str">
        <v>235/55R19</v>
      </c>
      <c r="U547">
        <v>163000</v>
      </c>
      <c r="V547" t="str">
        <v>235/55R19</v>
      </c>
      <c r="W547">
        <v>163000</v>
      </c>
      <c r="X547" t="str">
        <v>anbh_안병홍</v>
      </c>
      <c r="Y547">
        <v>43756.59945601852</v>
      </c>
      <c r="Z547" t="str">
        <v>anbh_안병홍</v>
      </c>
      <c r="AA547">
        <v>43897.63041666667</v>
      </c>
      <c r="AB547">
        <f>W547*2</f>
        <v>326000</v>
      </c>
    </row>
    <row r="548">
      <c r="A548">
        <v>110693</v>
      </c>
      <c r="B548" t="str">
        <v>카니발</v>
      </c>
      <c r="C548" t="str">
        <v>카니발 7인승 하이리무진 람다 3.3 가솔린 프레지던트 - AT</v>
      </c>
      <c r="D548">
        <v>43756</v>
      </c>
      <c r="E548">
        <v>57350000</v>
      </c>
      <c r="F548" t="str">
        <v>가솔린</v>
      </c>
      <c r="G548" t="str">
        <v>AT</v>
      </c>
      <c r="H548">
        <v>3342</v>
      </c>
      <c r="I548" t="str">
        <v>오픈함</v>
      </c>
      <c r="J548" t="str">
        <v>Y</v>
      </c>
      <c r="K548" t="str">
        <v>기아</v>
      </c>
      <c r="L548" t="str">
        <v>카니발</v>
      </c>
      <c r="M548" t="str">
        <v>Y</v>
      </c>
      <c r="N548" t="str">
        <v>H6</v>
      </c>
      <c r="O548">
        <v>80</v>
      </c>
      <c r="P548">
        <v>0</v>
      </c>
      <c r="Q548">
        <v>7</v>
      </c>
      <c r="R548" t="str">
        <v>S등급</v>
      </c>
      <c r="S548" t="str">
        <v>기아_소하리</v>
      </c>
      <c r="T548" t="str">
        <v>235/55R19</v>
      </c>
      <c r="U548">
        <v>163000</v>
      </c>
      <c r="V548" t="str">
        <v>235/55R19</v>
      </c>
      <c r="W548">
        <v>163000</v>
      </c>
      <c r="X548" t="str">
        <v>anbh_안병홍</v>
      </c>
      <c r="Y548">
        <v>43756.60104166667</v>
      </c>
      <c r="Z548" t="str">
        <v>anbh_안병홍</v>
      </c>
      <c r="AA548">
        <v>43897.63081018518</v>
      </c>
      <c r="AB548">
        <f>W548*2</f>
        <v>326000</v>
      </c>
    </row>
    <row r="549">
      <c r="A549">
        <v>110701</v>
      </c>
      <c r="B549" t="str">
        <v>카니발</v>
      </c>
      <c r="C549" t="str">
        <v>카니발 9인승 아웃도어 R 2.2 디젤 프레스티지 - AT</v>
      </c>
      <c r="D549">
        <v>43756</v>
      </c>
      <c r="E549">
        <v>40600000</v>
      </c>
      <c r="F549" t="str">
        <v>경유</v>
      </c>
      <c r="G549" t="str">
        <v>AT</v>
      </c>
      <c r="H549">
        <v>2199</v>
      </c>
      <c r="I549" t="str">
        <v>오픈안함</v>
      </c>
      <c r="J549" t="str">
        <v>Y</v>
      </c>
      <c r="K549" t="str">
        <v>기아</v>
      </c>
      <c r="L549" t="str">
        <v>카니발</v>
      </c>
      <c r="M549" t="str">
        <v>Y</v>
      </c>
      <c r="N549" t="str">
        <v>H8</v>
      </c>
      <c r="O549">
        <v>80</v>
      </c>
      <c r="P549">
        <v>0</v>
      </c>
      <c r="Q549">
        <v>9</v>
      </c>
      <c r="R549" t="str">
        <v>S+등급</v>
      </c>
      <c r="S549" t="str">
        <v>기아_소하리</v>
      </c>
      <c r="T549" t="str">
        <v>235/55R19</v>
      </c>
      <c r="U549">
        <v>163000</v>
      </c>
      <c r="V549" t="str">
        <v>235/55R19</v>
      </c>
      <c r="W549">
        <v>163000</v>
      </c>
      <c r="X549" t="str">
        <v>anbh_안병홍</v>
      </c>
      <c r="Y549">
        <v>43756.63363425926</v>
      </c>
      <c r="Z549" t="str">
        <v>anbh_안병홍</v>
      </c>
      <c r="AA549">
        <v>43756.6634375</v>
      </c>
      <c r="AB549">
        <f>W549*2</f>
        <v>326000</v>
      </c>
    </row>
    <row r="550">
      <c r="A550">
        <v>110685</v>
      </c>
      <c r="B550" t="str">
        <v>카니발</v>
      </c>
      <c r="C550" t="str">
        <v>카니발 9인승 하이루프 R 2.2 디젤 프레스티지 - AT</v>
      </c>
      <c r="D550">
        <v>43756</v>
      </c>
      <c r="E550">
        <v>44350000</v>
      </c>
      <c r="F550" t="str">
        <v>경유</v>
      </c>
      <c r="G550" t="str">
        <v>AT</v>
      </c>
      <c r="H550">
        <v>2199</v>
      </c>
      <c r="I550" t="str">
        <v>오픈안함</v>
      </c>
      <c r="J550" t="str">
        <v>Y</v>
      </c>
      <c r="K550" t="str">
        <v>기아</v>
      </c>
      <c r="L550" t="str">
        <v>카니발</v>
      </c>
      <c r="M550" t="str">
        <v>Y</v>
      </c>
      <c r="N550" t="str">
        <v>H8</v>
      </c>
      <c r="O550">
        <v>80</v>
      </c>
      <c r="P550">
        <v>0</v>
      </c>
      <c r="Q550">
        <v>9</v>
      </c>
      <c r="R550" t="str">
        <v>S+등급</v>
      </c>
      <c r="S550" t="str">
        <v>기아_소하리</v>
      </c>
      <c r="T550" t="str">
        <v>235/55R19</v>
      </c>
      <c r="U550">
        <v>163000</v>
      </c>
      <c r="V550" t="str">
        <v>235/55R19</v>
      </c>
      <c r="W550">
        <v>163000</v>
      </c>
      <c r="X550" t="str">
        <v>anbh_안병홍</v>
      </c>
      <c r="Y550">
        <v>43756.58969907407</v>
      </c>
      <c r="Z550" t="str">
        <v>anbh_안병홍</v>
      </c>
      <c r="AA550">
        <v>43756.66175925926</v>
      </c>
      <c r="AB550">
        <f>W550*2</f>
        <v>326000</v>
      </c>
    </row>
    <row r="551">
      <c r="A551">
        <v>110688</v>
      </c>
      <c r="B551" t="str">
        <v>카니발</v>
      </c>
      <c r="C551" t="str">
        <v>카니발 9인승 하이루프 람다 3.3 가솔린 노블레스 스페셜 - AT</v>
      </c>
      <c r="D551">
        <v>43756</v>
      </c>
      <c r="E551">
        <v>46300000</v>
      </c>
      <c r="F551" t="str">
        <v>가솔린</v>
      </c>
      <c r="G551" t="str">
        <v>AT</v>
      </c>
      <c r="H551">
        <v>3342</v>
      </c>
      <c r="I551" t="str">
        <v>오픈함</v>
      </c>
      <c r="J551" t="str">
        <v>Y</v>
      </c>
      <c r="K551" t="str">
        <v>기아</v>
      </c>
      <c r="L551" t="str">
        <v>카니발</v>
      </c>
      <c r="M551" t="str">
        <v>Y</v>
      </c>
      <c r="N551" t="str">
        <v>H6</v>
      </c>
      <c r="O551">
        <v>80</v>
      </c>
      <c r="P551">
        <v>0</v>
      </c>
      <c r="Q551">
        <v>9</v>
      </c>
      <c r="R551" t="str">
        <v>S등급</v>
      </c>
      <c r="S551" t="str">
        <v>기아_소하리</v>
      </c>
      <c r="T551" t="str">
        <v>235/55R19</v>
      </c>
      <c r="U551">
        <v>163000</v>
      </c>
      <c r="V551" t="str">
        <v>235/55R19</v>
      </c>
      <c r="W551">
        <v>163000</v>
      </c>
      <c r="X551" t="str">
        <v>anbh_안병홍</v>
      </c>
      <c r="Y551">
        <v>43756.59471064815</v>
      </c>
      <c r="Z551" t="str">
        <v>anbh_안병홍</v>
      </c>
      <c r="AA551">
        <v>43756.66119212963</v>
      </c>
      <c r="AB551">
        <f>W551*2</f>
        <v>326000</v>
      </c>
    </row>
    <row r="552">
      <c r="A552">
        <v>110679</v>
      </c>
      <c r="B552" t="str">
        <v>카니발</v>
      </c>
      <c r="C552" t="str">
        <v>카니발 9인승 하이리무진 R 2.2 디젤 노블레스스페셜 - AT</v>
      </c>
      <c r="D552">
        <v>43756</v>
      </c>
      <c r="E552">
        <v>56560000</v>
      </c>
      <c r="F552" t="str">
        <v>경유</v>
      </c>
      <c r="G552" t="str">
        <v>AT</v>
      </c>
      <c r="H552">
        <v>2199</v>
      </c>
      <c r="I552" t="str">
        <v>오픈안함</v>
      </c>
      <c r="J552" t="str">
        <v>Y</v>
      </c>
      <c r="K552" t="str">
        <v>기아</v>
      </c>
      <c r="L552" t="str">
        <v>카니발</v>
      </c>
      <c r="M552" t="str">
        <v>Y</v>
      </c>
      <c r="N552" t="str">
        <v>H8</v>
      </c>
      <c r="O552">
        <v>80</v>
      </c>
      <c r="P552">
        <v>0</v>
      </c>
      <c r="Q552">
        <v>9</v>
      </c>
      <c r="R552" t="str">
        <v>S+등급</v>
      </c>
      <c r="S552" t="str">
        <v>기아_소하리</v>
      </c>
      <c r="T552" t="str">
        <v>235/55R19</v>
      </c>
      <c r="U552">
        <v>163000</v>
      </c>
      <c r="V552" t="str">
        <v>235/55R19</v>
      </c>
      <c r="W552">
        <v>163000</v>
      </c>
      <c r="X552" t="str">
        <v>anbh_안병홍</v>
      </c>
      <c r="Y552">
        <v>43756.55931712963</v>
      </c>
      <c r="Z552" t="str">
        <v>anbh_안병홍</v>
      </c>
      <c r="AA552">
        <v>43756.660474537035</v>
      </c>
      <c r="AB552">
        <f>W552*2</f>
        <v>326000</v>
      </c>
    </row>
    <row r="553">
      <c r="A553">
        <v>110677</v>
      </c>
      <c r="B553" t="str">
        <v>카니발</v>
      </c>
      <c r="C553" t="str">
        <v>카니발 9인승 하이리무진 R 2.2 디젤 럭셔리 - AT</v>
      </c>
      <c r="D553">
        <v>43756</v>
      </c>
      <c r="E553">
        <v>50130000</v>
      </c>
      <c r="F553" t="str">
        <v>경유</v>
      </c>
      <c r="G553" t="str">
        <v>AT</v>
      </c>
      <c r="H553">
        <v>2199</v>
      </c>
      <c r="I553" t="str">
        <v>오픈안함</v>
      </c>
      <c r="J553" t="str">
        <v>Y</v>
      </c>
      <c r="K553" t="str">
        <v>기아</v>
      </c>
      <c r="L553" t="str">
        <v>카니발</v>
      </c>
      <c r="M553" t="str">
        <v>Y</v>
      </c>
      <c r="N553" t="str">
        <v>H8</v>
      </c>
      <c r="O553">
        <v>80</v>
      </c>
      <c r="P553">
        <v>0</v>
      </c>
      <c r="Q553">
        <v>9</v>
      </c>
      <c r="R553" t="str">
        <v>S+등급</v>
      </c>
      <c r="S553" t="str">
        <v>기아_소하리</v>
      </c>
      <c r="T553" t="str">
        <v>235/60R18</v>
      </c>
      <c r="U553">
        <v>176200</v>
      </c>
      <c r="V553" t="str">
        <v>235/60R18</v>
      </c>
      <c r="W553">
        <v>176200</v>
      </c>
      <c r="X553" t="str">
        <v>anbh_안병홍</v>
      </c>
      <c r="Y553">
        <v>43756.55143518518</v>
      </c>
      <c r="Z553" t="str">
        <v>anbh_안병홍</v>
      </c>
      <c r="AA553">
        <v>43756.660474537035</v>
      </c>
      <c r="AB553">
        <f>W553*2</f>
        <v>352400</v>
      </c>
    </row>
    <row r="554">
      <c r="A554">
        <v>110678</v>
      </c>
      <c r="B554" t="str">
        <v>카니발</v>
      </c>
      <c r="C554" t="str">
        <v>카니발 9인승 하이리무진 R 2.2 디젤 프레스티지 - AT</v>
      </c>
      <c r="D554">
        <v>43756</v>
      </c>
      <c r="E554">
        <v>53610000</v>
      </c>
      <c r="F554" t="str">
        <v>경유</v>
      </c>
      <c r="G554" t="str">
        <v>AT</v>
      </c>
      <c r="H554">
        <v>2199</v>
      </c>
      <c r="I554" t="str">
        <v>오픈안함</v>
      </c>
      <c r="J554" t="str">
        <v>Y</v>
      </c>
      <c r="K554" t="str">
        <v>기아</v>
      </c>
      <c r="L554" t="str">
        <v>카니발</v>
      </c>
      <c r="M554" t="str">
        <v>Y</v>
      </c>
      <c r="N554" t="str">
        <v>H8</v>
      </c>
      <c r="O554">
        <v>80</v>
      </c>
      <c r="P554">
        <v>0</v>
      </c>
      <c r="Q554">
        <v>9</v>
      </c>
      <c r="R554" t="str">
        <v>S+등급</v>
      </c>
      <c r="S554" t="str">
        <v>기아_소하리</v>
      </c>
      <c r="T554" t="str">
        <v>235/55R19</v>
      </c>
      <c r="U554">
        <v>163000</v>
      </c>
      <c r="V554" t="str">
        <v>235/55R19</v>
      </c>
      <c r="W554">
        <v>163000</v>
      </c>
      <c r="X554" t="str">
        <v>anbh_안병홍</v>
      </c>
      <c r="Y554">
        <v>43756.55875</v>
      </c>
      <c r="Z554" t="str">
        <v>anbh_안병홍</v>
      </c>
      <c r="AA554">
        <v>43756.660474537035</v>
      </c>
      <c r="AB554">
        <f>W554*2</f>
        <v>326000</v>
      </c>
    </row>
    <row r="555">
      <c r="A555">
        <v>110682</v>
      </c>
      <c r="B555" t="str">
        <v>카니발</v>
      </c>
      <c r="C555" t="str">
        <v>카니발 9인승 하이리무진 람다 3.3 가솔린 노블레스 스페셜 - AT</v>
      </c>
      <c r="D555">
        <v>43756</v>
      </c>
      <c r="E555">
        <v>55710000</v>
      </c>
      <c r="F555" t="str">
        <v>가솔린</v>
      </c>
      <c r="G555" t="str">
        <v>AT</v>
      </c>
      <c r="H555">
        <v>3342</v>
      </c>
      <c r="I555" t="str">
        <v>오픈함</v>
      </c>
      <c r="J555" t="str">
        <v>Y</v>
      </c>
      <c r="K555" t="str">
        <v>기아</v>
      </c>
      <c r="L555" t="str">
        <v>카니발</v>
      </c>
      <c r="M555" t="str">
        <v>Y</v>
      </c>
      <c r="N555" t="str">
        <v>H6</v>
      </c>
      <c r="O555">
        <v>80</v>
      </c>
      <c r="P555">
        <v>0</v>
      </c>
      <c r="Q555">
        <v>9</v>
      </c>
      <c r="R555" t="str">
        <v>S등급</v>
      </c>
      <c r="S555" t="str">
        <v>기아_소하리</v>
      </c>
      <c r="T555" t="str">
        <v>235/55R19</v>
      </c>
      <c r="U555">
        <v>163000</v>
      </c>
      <c r="V555" t="str">
        <v>235/55R19</v>
      </c>
      <c r="W555">
        <v>163000</v>
      </c>
      <c r="X555" t="str">
        <v>anbh_안병홍</v>
      </c>
      <c r="Y555">
        <v>43756.5859375</v>
      </c>
      <c r="Z555" t="str">
        <v>anbh_안병홍</v>
      </c>
      <c r="AA555">
        <v>43756.65987268519</v>
      </c>
      <c r="AB555">
        <f>W555*2</f>
        <v>326000</v>
      </c>
    </row>
    <row r="556">
      <c r="A556">
        <v>110579</v>
      </c>
      <c r="B556" t="str">
        <v>카니발</v>
      </c>
      <c r="C556" t="str">
        <v>카니발 R2.2 E-VGT 디젤 11인승 디럭스 - AT</v>
      </c>
      <c r="D556">
        <v>43717</v>
      </c>
      <c r="E556">
        <v>28800000</v>
      </c>
      <c r="F556" t="str">
        <v>경유</v>
      </c>
      <c r="G556" t="str">
        <v>AT</v>
      </c>
      <c r="H556">
        <v>2199</v>
      </c>
      <c r="I556" t="str">
        <v>오픈함</v>
      </c>
      <c r="J556" t="str">
        <v>Y</v>
      </c>
      <c r="K556" t="str">
        <v>기아</v>
      </c>
      <c r="L556" t="str">
        <v>카니발</v>
      </c>
      <c r="M556" t="str">
        <v>Y</v>
      </c>
      <c r="N556" t="str">
        <v>H6</v>
      </c>
      <c r="O556">
        <v>80</v>
      </c>
      <c r="P556">
        <v>0</v>
      </c>
      <c r="Q556">
        <v>11</v>
      </c>
      <c r="R556" t="str">
        <v>S등급</v>
      </c>
      <c r="S556" t="str">
        <v>기아_소하리</v>
      </c>
      <c r="T556" t="str">
        <v>235/65R17</v>
      </c>
      <c r="U556">
        <v>133300</v>
      </c>
      <c r="V556" t="str">
        <v>235/65R17</v>
      </c>
      <c r="W556">
        <v>133300</v>
      </c>
      <c r="X556" t="str">
        <v>anbh_안병홍</v>
      </c>
      <c r="Y556">
        <v>43717.55027777778</v>
      </c>
      <c r="Z556" t="str">
        <v>anbh_안병홍</v>
      </c>
      <c r="AA556">
        <v>43920.708703703705</v>
      </c>
      <c r="AB556">
        <f>W556*2</f>
        <v>266600</v>
      </c>
    </row>
    <row r="557">
      <c r="A557">
        <v>110580</v>
      </c>
      <c r="B557" t="str">
        <v>카니발</v>
      </c>
      <c r="C557" t="str">
        <v>카니발 R2.2 E-VGT 디젤 11인승 프레스티지 - AT</v>
      </c>
      <c r="D557">
        <v>43717</v>
      </c>
      <c r="E557">
        <v>33900000</v>
      </c>
      <c r="F557" t="str">
        <v>경유</v>
      </c>
      <c r="G557" t="str">
        <v>AT</v>
      </c>
      <c r="H557">
        <v>2199</v>
      </c>
      <c r="I557" t="str">
        <v>오픈함</v>
      </c>
      <c r="J557" t="str">
        <v>Y</v>
      </c>
      <c r="K557" t="str">
        <v>기아</v>
      </c>
      <c r="L557" t="str">
        <v>카니발</v>
      </c>
      <c r="M557" t="str">
        <v>Y</v>
      </c>
      <c r="N557" t="str">
        <v>H6</v>
      </c>
      <c r="O557">
        <v>80</v>
      </c>
      <c r="P557">
        <v>0</v>
      </c>
      <c r="Q557">
        <v>11</v>
      </c>
      <c r="R557" t="str">
        <v>S등급</v>
      </c>
      <c r="S557" t="str">
        <v>기아_소하리</v>
      </c>
      <c r="T557" t="str">
        <v>235/60R18</v>
      </c>
      <c r="U557">
        <v>176200</v>
      </c>
      <c r="V557" t="str">
        <v>235/60R18</v>
      </c>
      <c r="W557">
        <v>176200</v>
      </c>
      <c r="X557" t="str">
        <v>anbh_안병홍</v>
      </c>
      <c r="Y557">
        <v>43717.55216435185</v>
      </c>
      <c r="Z557" t="str">
        <v>anbh_안병홍</v>
      </c>
      <c r="AA557">
        <v>43920.708090277774</v>
      </c>
      <c r="AB557">
        <f>W557*2</f>
        <v>352400</v>
      </c>
    </row>
    <row r="558">
      <c r="A558">
        <v>110575</v>
      </c>
      <c r="B558" t="str">
        <v>카니발</v>
      </c>
      <c r="C558" t="str">
        <v>카니발 R2.2 E-VGT 디젤 7인승 VIP - AT</v>
      </c>
      <c r="D558">
        <v>43717</v>
      </c>
      <c r="E558">
        <v>35970000</v>
      </c>
      <c r="F558" t="str">
        <v>경유</v>
      </c>
      <c r="G558" t="str">
        <v>AT</v>
      </c>
      <c r="H558">
        <v>2199</v>
      </c>
      <c r="I558" t="str">
        <v>오픈함</v>
      </c>
      <c r="J558" t="str">
        <v>Y</v>
      </c>
      <c r="K558" t="str">
        <v>기아</v>
      </c>
      <c r="L558" t="str">
        <v>카니발</v>
      </c>
      <c r="M558" t="str">
        <v>Y</v>
      </c>
      <c r="N558" t="str">
        <v>H6</v>
      </c>
      <c r="O558">
        <v>80</v>
      </c>
      <c r="P558">
        <v>0</v>
      </c>
      <c r="Q558">
        <v>7</v>
      </c>
      <c r="R558" t="str">
        <v>S등급</v>
      </c>
      <c r="S558" t="str">
        <v>기아_소하리</v>
      </c>
      <c r="T558" t="str">
        <v>235/55R19</v>
      </c>
      <c r="U558">
        <v>163000</v>
      </c>
      <c r="V558" t="str">
        <v>235/55R19</v>
      </c>
      <c r="W558">
        <v>163000</v>
      </c>
      <c r="X558" t="str">
        <v>anbh_안병홍</v>
      </c>
      <c r="Y558">
        <v>43717.53414351852</v>
      </c>
      <c r="Z558" t="str">
        <v>anbh_안병홍</v>
      </c>
      <c r="AA558">
        <v>43897.61619212963</v>
      </c>
      <c r="AB558">
        <f>W558*2</f>
        <v>326000</v>
      </c>
    </row>
    <row r="559">
      <c r="A559">
        <v>110576</v>
      </c>
      <c r="B559" t="str">
        <v>카니발</v>
      </c>
      <c r="C559" t="str">
        <v>카니발 R2.2 E-VGT 디젤 7인승 프레지던트 - AT</v>
      </c>
      <c r="D559">
        <v>43717</v>
      </c>
      <c r="E559">
        <v>39770000</v>
      </c>
      <c r="F559" t="str">
        <v>경유</v>
      </c>
      <c r="G559" t="str">
        <v>AT</v>
      </c>
      <c r="H559">
        <v>2199</v>
      </c>
      <c r="I559" t="str">
        <v>오픈함</v>
      </c>
      <c r="J559" t="str">
        <v>Y</v>
      </c>
      <c r="K559" t="str">
        <v>기아</v>
      </c>
      <c r="L559" t="str">
        <v>카니발</v>
      </c>
      <c r="M559" t="str">
        <v>Y</v>
      </c>
      <c r="N559" t="str">
        <v>H6</v>
      </c>
      <c r="O559">
        <v>80</v>
      </c>
      <c r="P559">
        <v>0</v>
      </c>
      <c r="Q559">
        <v>7</v>
      </c>
      <c r="R559" t="str">
        <v>S등급</v>
      </c>
      <c r="S559" t="str">
        <v>기아_소하리</v>
      </c>
      <c r="T559" t="str">
        <v>235/55R19</v>
      </c>
      <c r="U559">
        <v>163000</v>
      </c>
      <c r="V559" t="str">
        <v>235/55R19</v>
      </c>
      <c r="W559">
        <v>163000</v>
      </c>
      <c r="X559" t="str">
        <v>anbh_안병홍</v>
      </c>
      <c r="Y559">
        <v>43717.542129629626</v>
      </c>
      <c r="Z559" t="str">
        <v>anbh_안병홍</v>
      </c>
      <c r="AA559">
        <v>43897.61640046296</v>
      </c>
      <c r="AB559">
        <f>W559*2</f>
        <v>326000</v>
      </c>
    </row>
    <row r="560">
      <c r="A560">
        <v>110569</v>
      </c>
      <c r="B560" t="str">
        <v>카니발</v>
      </c>
      <c r="C560" t="str">
        <v>카니발 R2.2 E-VGT 디젤 9인승 노블레스 스페셜 - AT</v>
      </c>
      <c r="D560">
        <v>43717</v>
      </c>
      <c r="E560">
        <v>38900000</v>
      </c>
      <c r="F560" t="str">
        <v>경유</v>
      </c>
      <c r="G560" t="str">
        <v>AT</v>
      </c>
      <c r="H560">
        <v>2199</v>
      </c>
      <c r="I560" t="str">
        <v>오픈함</v>
      </c>
      <c r="J560" t="str">
        <v>Y</v>
      </c>
      <c r="K560" t="str">
        <v>기아</v>
      </c>
      <c r="L560" t="str">
        <v>카니발</v>
      </c>
      <c r="M560" t="str">
        <v>Y</v>
      </c>
      <c r="N560" t="str">
        <v>H6</v>
      </c>
      <c r="O560">
        <v>80</v>
      </c>
      <c r="P560">
        <v>0</v>
      </c>
      <c r="Q560">
        <v>9</v>
      </c>
      <c r="R560" t="str">
        <v>S등급</v>
      </c>
      <c r="S560" t="str">
        <v>기아_소하리</v>
      </c>
      <c r="T560" t="str">
        <v>235/55R19</v>
      </c>
      <c r="U560">
        <v>163000</v>
      </c>
      <c r="V560" t="str">
        <v>235/55R19</v>
      </c>
      <c r="W560">
        <v>163000</v>
      </c>
      <c r="X560" t="str">
        <v>anbh_안병홍</v>
      </c>
      <c r="Y560">
        <v>43717.49037037037</v>
      </c>
      <c r="Z560" t="str">
        <v>anbh_안병홍</v>
      </c>
      <c r="AA560">
        <v>43717.59953703704</v>
      </c>
      <c r="AB560">
        <f>W560*2</f>
        <v>326000</v>
      </c>
    </row>
    <row r="561">
      <c r="A561">
        <v>110567</v>
      </c>
      <c r="B561" t="str">
        <v>카니발</v>
      </c>
      <c r="C561" t="str">
        <v>카니발 R2.2 E-VGT 디젤 9인승 럭셔리 - AT</v>
      </c>
      <c r="D561">
        <v>43717</v>
      </c>
      <c r="E561">
        <v>31500000</v>
      </c>
      <c r="F561" t="str">
        <v>경유</v>
      </c>
      <c r="G561" t="str">
        <v>AT</v>
      </c>
      <c r="H561">
        <v>2199</v>
      </c>
      <c r="I561" t="str">
        <v>오픈함</v>
      </c>
      <c r="J561" t="str">
        <v>Y</v>
      </c>
      <c r="K561" t="str">
        <v>기아</v>
      </c>
      <c r="L561" t="str">
        <v>카니발</v>
      </c>
      <c r="M561" t="str">
        <v>Y</v>
      </c>
      <c r="N561" t="str">
        <v>H6</v>
      </c>
      <c r="O561">
        <v>80</v>
      </c>
      <c r="P561">
        <v>0</v>
      </c>
      <c r="Q561">
        <v>9</v>
      </c>
      <c r="R561" t="str">
        <v>S등급</v>
      </c>
      <c r="S561" t="str">
        <v>기아_소하리</v>
      </c>
      <c r="T561" t="str">
        <v>235/60R18</v>
      </c>
      <c r="U561">
        <v>176200</v>
      </c>
      <c r="V561" t="str">
        <v>235/60R18</v>
      </c>
      <c r="W561">
        <v>176200</v>
      </c>
      <c r="X561" t="str">
        <v>anbh_안병홍</v>
      </c>
      <c r="Y561">
        <v>43717.482766203706</v>
      </c>
      <c r="Z561" t="str">
        <v>anbh_안병홍</v>
      </c>
      <c r="AA561">
        <v>43717.59953703704</v>
      </c>
      <c r="AB561">
        <f>W561*2</f>
        <v>352400</v>
      </c>
    </row>
    <row r="562">
      <c r="A562">
        <v>110568</v>
      </c>
      <c r="B562" t="str">
        <v>카니발</v>
      </c>
      <c r="C562" t="str">
        <v>카니발 R2.2 E-VGT 디젤 9인승 프레스티지 - AT</v>
      </c>
      <c r="D562">
        <v>43717</v>
      </c>
      <c r="E562">
        <v>34900000</v>
      </c>
      <c r="F562" t="str">
        <v>경유</v>
      </c>
      <c r="G562" t="str">
        <v>AT</v>
      </c>
      <c r="H562">
        <v>2199</v>
      </c>
      <c r="I562" t="str">
        <v>오픈함</v>
      </c>
      <c r="J562" t="str">
        <v>Y</v>
      </c>
      <c r="K562" t="str">
        <v>기아</v>
      </c>
      <c r="L562" t="str">
        <v>카니발</v>
      </c>
      <c r="M562" t="str">
        <v>Y</v>
      </c>
      <c r="N562" t="str">
        <v>H6</v>
      </c>
      <c r="O562">
        <v>80</v>
      </c>
      <c r="P562">
        <v>0</v>
      </c>
      <c r="Q562">
        <v>9</v>
      </c>
      <c r="R562" t="str">
        <v>S등급</v>
      </c>
      <c r="S562" t="str">
        <v>기아_소하리</v>
      </c>
      <c r="T562" t="str">
        <v>235/55R19</v>
      </c>
      <c r="U562">
        <v>163000</v>
      </c>
      <c r="V562" t="str">
        <v>235/55R19</v>
      </c>
      <c r="W562">
        <v>163000</v>
      </c>
      <c r="X562" t="str">
        <v>anbh_안병홍</v>
      </c>
      <c r="Y562">
        <v>43717.483298611114</v>
      </c>
      <c r="Z562" t="str">
        <v>anbh_안병홍</v>
      </c>
      <c r="AA562">
        <v>43717.59953703704</v>
      </c>
      <c r="AB562">
        <f>W562*2</f>
        <v>326000</v>
      </c>
    </row>
    <row r="563">
      <c r="A563">
        <v>109364</v>
      </c>
      <c r="B563" t="str">
        <v>카렌스</v>
      </c>
      <c r="C563" t="str">
        <v>더 뉴 카렌스 2.0 LPI 7인승 럭셔리 - AT</v>
      </c>
      <c r="D563">
        <v>43209</v>
      </c>
      <c r="E563">
        <v>19630000</v>
      </c>
      <c r="F563" t="str">
        <v>LPG</v>
      </c>
      <c r="G563" t="str">
        <v>AT</v>
      </c>
      <c r="H563">
        <v>1999</v>
      </c>
      <c r="I563" t="str">
        <v>오픈함</v>
      </c>
      <c r="J563" t="str">
        <v>Y</v>
      </c>
      <c r="K563" t="str">
        <v>기아</v>
      </c>
      <c r="L563" t="str">
        <v>더 뉴 카렌스</v>
      </c>
      <c r="M563" t="str">
        <v>Y</v>
      </c>
      <c r="N563" t="str">
        <v>H0</v>
      </c>
      <c r="O563">
        <v>58</v>
      </c>
      <c r="P563">
        <v>0</v>
      </c>
      <c r="Q563">
        <v>7</v>
      </c>
      <c r="R563" t="str">
        <v>C등급</v>
      </c>
      <c r="S563" t="str">
        <v>기아_광주</v>
      </c>
      <c r="T563" t="str">
        <v>205/55R16</v>
      </c>
      <c r="U563">
        <v>100800</v>
      </c>
      <c r="V563" t="str">
        <v>205/55R16</v>
      </c>
      <c r="W563">
        <v>100800</v>
      </c>
      <c r="X563" t="str">
        <v>jeonhy_전하영</v>
      </c>
      <c r="Y563">
        <v>43209.38949074074</v>
      </c>
      <c r="Z563" t="str">
        <v>jeonhy_전하영</v>
      </c>
      <c r="AA563">
        <v>43347.57252314815</v>
      </c>
      <c r="AB563">
        <f>W563*2</f>
        <v>201600</v>
      </c>
    </row>
    <row r="564">
      <c r="A564">
        <v>109365</v>
      </c>
      <c r="B564" t="str">
        <v>카렌스</v>
      </c>
      <c r="C564" t="str">
        <v>더 뉴 카렌스 2.0 LPI 7인승 프레스티지 - AT</v>
      </c>
      <c r="D564">
        <v>43209</v>
      </c>
      <c r="E564">
        <v>21840000</v>
      </c>
      <c r="F564" t="str">
        <v>LPG</v>
      </c>
      <c r="G564" t="str">
        <v>AT</v>
      </c>
      <c r="H564">
        <v>1999</v>
      </c>
      <c r="I564" t="str">
        <v>오픈함</v>
      </c>
      <c r="J564" t="str">
        <v>Y</v>
      </c>
      <c r="K564" t="str">
        <v>기아</v>
      </c>
      <c r="L564" t="str">
        <v>더 뉴 카렌스</v>
      </c>
      <c r="M564" t="str">
        <v>Y</v>
      </c>
      <c r="N564" t="str">
        <v>H0</v>
      </c>
      <c r="O564">
        <v>58</v>
      </c>
      <c r="P564">
        <v>0</v>
      </c>
      <c r="Q564">
        <v>7</v>
      </c>
      <c r="R564" t="str">
        <v>C등급</v>
      </c>
      <c r="S564" t="str">
        <v>기아_광주</v>
      </c>
      <c r="T564" t="str">
        <v>225/45R17</v>
      </c>
      <c r="U564">
        <v>152000</v>
      </c>
      <c r="V564" t="str">
        <v>225/45R17</v>
      </c>
      <c r="W564">
        <v>152000</v>
      </c>
      <c r="X564" t="str">
        <v>jeonhy_전하영</v>
      </c>
      <c r="Y564">
        <v>43209.39078703704</v>
      </c>
      <c r="Z564" t="str">
        <v>jeonhy_전하영</v>
      </c>
      <c r="AA564">
        <v>43347.57256944444</v>
      </c>
      <c r="AB564">
        <f>W564*2</f>
        <v>304000</v>
      </c>
    </row>
    <row r="565">
      <c r="A565">
        <v>111053</v>
      </c>
      <c r="B565" t="str">
        <v>카마로</v>
      </c>
      <c r="C565" t="str">
        <v>더 뉴 카마로 SS 가솔린 6.2 - AT</v>
      </c>
      <c r="D565">
        <v>43831</v>
      </c>
      <c r="E565">
        <v>54990000</v>
      </c>
      <c r="F565" t="str">
        <v>가솔린</v>
      </c>
      <c r="G565" t="str">
        <v>AT</v>
      </c>
      <c r="H565">
        <v>6162</v>
      </c>
      <c r="I565" t="str">
        <v>오픈안함</v>
      </c>
      <c r="J565" t="str">
        <v>Y</v>
      </c>
      <c r="K565" t="str">
        <v>한국지엠</v>
      </c>
      <c r="L565" t="str">
        <v>더 뉴 카마로</v>
      </c>
      <c r="M565" t="str">
        <v>Y</v>
      </c>
      <c r="N565" t="str">
        <v>I4</v>
      </c>
      <c r="O565">
        <v>71</v>
      </c>
      <c r="P565">
        <v>0</v>
      </c>
      <c r="Q565">
        <v>4</v>
      </c>
      <c r="R565" t="str">
        <v>F등급</v>
      </c>
      <c r="S565" t="str">
        <v>지엠_송도</v>
      </c>
      <c r="T565" t="str">
        <v>245/45R20</v>
      </c>
      <c r="U565">
        <v>220000</v>
      </c>
      <c r="V565" t="str">
        <v>275/40R20</v>
      </c>
      <c r="W565">
        <v>252000</v>
      </c>
      <c r="X565" t="str">
        <v>anbh_안병홍</v>
      </c>
      <c r="Y565">
        <v>43849.08446759259</v>
      </c>
      <c r="Z565" t="str">
        <v>anbh_안병홍</v>
      </c>
      <c r="AA565">
        <v>43849.84079861111</v>
      </c>
      <c r="AB565">
        <f>W565*2</f>
        <v>504000</v>
      </c>
    </row>
    <row r="566">
      <c r="A566">
        <v>111057</v>
      </c>
      <c r="B566" t="str">
        <v>카마로</v>
      </c>
      <c r="C566" t="str">
        <v>더 뉴 카마로 SS 가솔린 6.2 볼케이노레드 - AT</v>
      </c>
      <c r="D566">
        <v>43831</v>
      </c>
      <c r="E566">
        <v>55790000</v>
      </c>
      <c r="F566" t="str">
        <v>가솔린</v>
      </c>
      <c r="G566" t="str">
        <v>AT</v>
      </c>
      <c r="H566">
        <v>6162</v>
      </c>
      <c r="I566" t="str">
        <v>오픈안함</v>
      </c>
      <c r="J566" t="str">
        <v>Y</v>
      </c>
      <c r="K566" t="str">
        <v>한국지엠</v>
      </c>
      <c r="L566" t="str">
        <v>더 뉴 카마로</v>
      </c>
      <c r="M566" t="str">
        <v>Y</v>
      </c>
      <c r="N566" t="str">
        <v>I4</v>
      </c>
      <c r="O566">
        <v>71</v>
      </c>
      <c r="P566">
        <v>0</v>
      </c>
      <c r="Q566">
        <v>4</v>
      </c>
      <c r="R566" t="str">
        <v>F등급</v>
      </c>
      <c r="S566" t="str">
        <v>지엠_송도</v>
      </c>
      <c r="T566" t="str">
        <v>245/45R20</v>
      </c>
      <c r="U566">
        <v>220000</v>
      </c>
      <c r="V566" t="str">
        <v>275/40R20</v>
      </c>
      <c r="W566">
        <v>252000</v>
      </c>
      <c r="X566" t="str">
        <v>anbh_안병홍</v>
      </c>
      <c r="Y566">
        <v>43849.85202546296</v>
      </c>
      <c r="Z566" t="str">
        <v>anbh_안병홍</v>
      </c>
      <c r="AA566">
        <v>43849.85202546296</v>
      </c>
      <c r="AB566">
        <f>W566*2</f>
        <v>504000</v>
      </c>
    </row>
    <row r="567">
      <c r="A567" t="str">
        <v>COUNTY</v>
      </c>
      <c r="B567" t="str">
        <v>카운티</v>
      </c>
      <c r="C567" t="str">
        <v>카운티 - AT</v>
      </c>
      <c r="D567">
        <v>38764</v>
      </c>
      <c r="E567">
        <v>47000000</v>
      </c>
      <c r="F567" t="str">
        <v>경유</v>
      </c>
      <c r="G567" t="str">
        <v>AT</v>
      </c>
      <c r="H567">
        <v>3907</v>
      </c>
      <c r="I567" t="str">
        <v>오픈안함</v>
      </c>
      <c r="J567" t="str">
        <v>Y</v>
      </c>
      <c r="K567" t="str">
        <v>현대</v>
      </c>
      <c r="L567" t="str">
        <v>카운티</v>
      </c>
      <c r="M567" t="str">
        <v>Y</v>
      </c>
      <c r="N567" t="str">
        <v>H9</v>
      </c>
      <c r="P567">
        <v>0</v>
      </c>
      <c r="Q567">
        <v>15</v>
      </c>
      <c r="R567" t="str">
        <v>E등급</v>
      </c>
      <c r="S567" t="str">
        <v>현대_울산</v>
      </c>
      <c r="T567" t="str">
        <v>100_기본값</v>
      </c>
      <c r="V567" t="str">
        <v>100_기본값</v>
      </c>
      <c r="X567" t="str">
        <v>안병홍_안병홍</v>
      </c>
      <c r="Y567">
        <v>38764.61844907407</v>
      </c>
      <c r="Z567" t="str">
        <v>john</v>
      </c>
      <c r="AA567">
        <v>41880.502384259256</v>
      </c>
      <c r="AB567">
        <f>W567*2</f>
        <v>0</v>
      </c>
    </row>
    <row r="568">
      <c r="A568" t="str">
        <v>COU15S(L)</v>
      </c>
      <c r="B568" t="str">
        <v>카운티</v>
      </c>
      <c r="C568" t="str">
        <v>카운티 리무진 15인승 - AT</v>
      </c>
      <c r="D568">
        <v>38229</v>
      </c>
      <c r="E568">
        <v>47000000</v>
      </c>
      <c r="F568" t="str">
        <v>경유</v>
      </c>
      <c r="G568" t="str">
        <v>AT</v>
      </c>
      <c r="H568">
        <v>3907</v>
      </c>
      <c r="I568" t="str">
        <v>오픈안함</v>
      </c>
      <c r="J568" t="str">
        <v>Y</v>
      </c>
      <c r="K568" t="str">
        <v>현대</v>
      </c>
      <c r="L568" t="str">
        <v>카운티 리무진</v>
      </c>
      <c r="M568" t="str">
        <v>Y</v>
      </c>
      <c r="N568" t="str">
        <v>H9</v>
      </c>
      <c r="O568">
        <v>95</v>
      </c>
      <c r="P568">
        <v>0</v>
      </c>
      <c r="Q568">
        <v>15</v>
      </c>
      <c r="R568" t="str">
        <v>E등급</v>
      </c>
      <c r="S568" t="str">
        <v>현대_울산</v>
      </c>
      <c r="T568" t="str">
        <v>100_기본값</v>
      </c>
      <c r="V568" t="str">
        <v>100_기본값</v>
      </c>
      <c r="X568" t="str">
        <v>김성규_김성규</v>
      </c>
      <c r="Y568">
        <v>38229.62465277778</v>
      </c>
      <c r="Z568" t="str">
        <v>john</v>
      </c>
      <c r="AA568">
        <v>41880.502384259256</v>
      </c>
      <c r="AB568">
        <f>W568*2</f>
        <v>0</v>
      </c>
    </row>
    <row r="569">
      <c r="A569" t="str">
        <v>COU15L2011L</v>
      </c>
      <c r="B569" t="str">
        <v>카운티</v>
      </c>
      <c r="C569" t="str">
        <v>카운티 리무진 15인승 2011년식 - AT</v>
      </c>
      <c r="D569">
        <v>40653</v>
      </c>
      <c r="E569">
        <v>59350000</v>
      </c>
      <c r="F569" t="str">
        <v>경유</v>
      </c>
      <c r="G569" t="str">
        <v>AT</v>
      </c>
      <c r="H569">
        <v>3907</v>
      </c>
      <c r="I569" t="str">
        <v>오픈안함</v>
      </c>
      <c r="J569" t="str">
        <v>Y</v>
      </c>
      <c r="K569" t="str">
        <v>현대</v>
      </c>
      <c r="L569" t="str">
        <v>카운티 리무진</v>
      </c>
      <c r="M569" t="str">
        <v>Y</v>
      </c>
      <c r="N569" t="str">
        <v>HA</v>
      </c>
      <c r="O569">
        <v>95</v>
      </c>
      <c r="P569">
        <v>0</v>
      </c>
      <c r="Q569">
        <v>15</v>
      </c>
      <c r="R569" t="str">
        <v>E등급</v>
      </c>
      <c r="S569" t="str">
        <v>현대_울산</v>
      </c>
      <c r="T569" t="str">
        <v>100_기본값</v>
      </c>
      <c r="V569" t="str">
        <v>100_기본값</v>
      </c>
      <c r="X569" t="str">
        <v>황광규_황광규</v>
      </c>
      <c r="Y569">
        <v>40653.59234953704</v>
      </c>
      <c r="Z569" t="str">
        <v>john</v>
      </c>
      <c r="AA569">
        <v>41880.502384259256</v>
      </c>
      <c r="AB569">
        <f>W569*2</f>
        <v>0</v>
      </c>
    </row>
    <row r="570">
      <c r="A570" t="str">
        <v>COU15S</v>
      </c>
      <c r="B570" t="str">
        <v>카운티</v>
      </c>
      <c r="C570" t="str">
        <v>카운티 수퍼 15인승 - AT</v>
      </c>
      <c r="D570">
        <v>37751</v>
      </c>
      <c r="E570">
        <v>36500000</v>
      </c>
      <c r="F570" t="str">
        <v>경유</v>
      </c>
      <c r="G570" t="str">
        <v>AT</v>
      </c>
      <c r="H570">
        <v>3907</v>
      </c>
      <c r="I570" t="str">
        <v>오픈안함</v>
      </c>
      <c r="J570" t="str">
        <v>Y</v>
      </c>
      <c r="K570" t="str">
        <v>현대</v>
      </c>
      <c r="L570" t="str">
        <v>카운티 수퍼</v>
      </c>
      <c r="M570" t="str">
        <v>Y</v>
      </c>
      <c r="N570" t="str">
        <v>H9</v>
      </c>
      <c r="O570">
        <v>95</v>
      </c>
      <c r="P570">
        <v>0</v>
      </c>
      <c r="Q570">
        <v>15</v>
      </c>
      <c r="R570" t="str">
        <v>E등급</v>
      </c>
      <c r="S570" t="str">
        <v>현대_울산</v>
      </c>
      <c r="T570" t="str">
        <v>100_기본값</v>
      </c>
      <c r="V570" t="str">
        <v>100_기본값</v>
      </c>
      <c r="Z570" t="str">
        <v>john</v>
      </c>
      <c r="AA570">
        <v>41880.502384259256</v>
      </c>
      <c r="AB570">
        <f>W570*2</f>
        <v>0</v>
      </c>
    </row>
    <row r="571">
      <c r="A571" t="str">
        <v>COU15S2011</v>
      </c>
      <c r="B571" t="str">
        <v>카운티</v>
      </c>
      <c r="C571" t="str">
        <v>카운티 수퍼 15인승 2011년식 - AT</v>
      </c>
      <c r="D571">
        <v>40647</v>
      </c>
      <c r="E571">
        <v>52490000</v>
      </c>
      <c r="F571" t="str">
        <v>경유</v>
      </c>
      <c r="G571" t="str">
        <v>AT</v>
      </c>
      <c r="H571">
        <v>3907</v>
      </c>
      <c r="I571" t="str">
        <v>오픈안함</v>
      </c>
      <c r="J571" t="str">
        <v>Y</v>
      </c>
      <c r="K571" t="str">
        <v>현대</v>
      </c>
      <c r="L571" t="str">
        <v>카운티 수퍼</v>
      </c>
      <c r="M571" t="str">
        <v>Y</v>
      </c>
      <c r="N571" t="str">
        <v>H9</v>
      </c>
      <c r="O571">
        <v>95</v>
      </c>
      <c r="P571">
        <v>0</v>
      </c>
      <c r="Q571">
        <v>15</v>
      </c>
      <c r="R571" t="str">
        <v>E등급</v>
      </c>
      <c r="S571" t="str">
        <v>현대_울산</v>
      </c>
      <c r="T571" t="str">
        <v>100_기본값</v>
      </c>
      <c r="V571" t="str">
        <v>100_기본값</v>
      </c>
      <c r="X571" t="str">
        <v>황광규_황광규</v>
      </c>
      <c r="Y571">
        <v>40647.678125</v>
      </c>
      <c r="Z571" t="str">
        <v>2007034 황광규</v>
      </c>
      <c r="AA571">
        <v>40647.678125</v>
      </c>
      <c r="AB571">
        <f>W571*2</f>
        <v>0</v>
      </c>
    </row>
    <row r="572">
      <c r="A572">
        <v>100930</v>
      </c>
      <c r="B572" t="str">
        <v>카운티</v>
      </c>
      <c r="C572" t="str">
        <v>카운티 투어 렌터카 15인승 - MT</v>
      </c>
      <c r="D572">
        <v>41703</v>
      </c>
      <c r="E572">
        <v>69310000</v>
      </c>
      <c r="F572" t="str">
        <v>경유</v>
      </c>
      <c r="G572" t="str">
        <v>MT</v>
      </c>
      <c r="H572">
        <v>3933</v>
      </c>
      <c r="I572" t="str">
        <v>오픈안함</v>
      </c>
      <c r="J572" t="str">
        <v>Y</v>
      </c>
      <c r="K572" t="str">
        <v>현대</v>
      </c>
      <c r="L572" t="str">
        <v>카운티</v>
      </c>
      <c r="M572" t="str">
        <v>Y</v>
      </c>
      <c r="N572" t="str">
        <v>HA</v>
      </c>
      <c r="O572">
        <v>95</v>
      </c>
      <c r="P572">
        <v>0</v>
      </c>
      <c r="Q572">
        <v>15</v>
      </c>
      <c r="R572" t="str">
        <v>E등급</v>
      </c>
      <c r="S572" t="str">
        <v>현대_울산</v>
      </c>
      <c r="T572" t="str">
        <v>100_기본값</v>
      </c>
      <c r="V572" t="str">
        <v>100_기본값</v>
      </c>
      <c r="X572" t="str">
        <v>안병홍_안병홍</v>
      </c>
      <c r="Y572">
        <v>41703.37965277778</v>
      </c>
      <c r="Z572" t="str">
        <v>wonsil_남원실</v>
      </c>
      <c r="AA572">
        <v>42041.73474537037</v>
      </c>
      <c r="AB572">
        <f>W572*2</f>
        <v>0</v>
      </c>
    </row>
    <row r="573">
      <c r="A573">
        <v>107377</v>
      </c>
      <c r="B573" t="str">
        <v>카운티</v>
      </c>
      <c r="C573" t="str">
        <v>카운티 투어 렌터카 15인승 단축 영업용 - MT</v>
      </c>
      <c r="D573">
        <v>42041</v>
      </c>
      <c r="E573">
        <v>64090000</v>
      </c>
      <c r="F573" t="str">
        <v>경유</v>
      </c>
      <c r="G573" t="str">
        <v>MT</v>
      </c>
      <c r="H573">
        <v>3933</v>
      </c>
      <c r="I573" t="str">
        <v>오픈안함</v>
      </c>
      <c r="J573" t="str">
        <v>Y</v>
      </c>
      <c r="K573" t="str">
        <v>현대</v>
      </c>
      <c r="L573" t="str">
        <v>카운티</v>
      </c>
      <c r="M573" t="str">
        <v>Y</v>
      </c>
      <c r="N573" t="str">
        <v>HA</v>
      </c>
      <c r="O573">
        <v>95</v>
      </c>
      <c r="P573">
        <v>0</v>
      </c>
      <c r="Q573">
        <v>15</v>
      </c>
      <c r="R573" t="str">
        <v>E등급</v>
      </c>
      <c r="S573" t="str">
        <v>현대_울산</v>
      </c>
      <c r="T573" t="str">
        <v>100_기본값</v>
      </c>
      <c r="V573" t="str">
        <v>100_기본값</v>
      </c>
      <c r="X573" t="str">
        <v>wonsil_남원실</v>
      </c>
      <c r="Y573">
        <v>42041.73625</v>
      </c>
      <c r="Z573" t="str">
        <v>wonsil_남원실</v>
      </c>
      <c r="AA573">
        <v>42041.73694444444</v>
      </c>
      <c r="AB573">
        <f>W573*2</f>
        <v>0</v>
      </c>
    </row>
    <row r="574">
      <c r="A574">
        <v>100336</v>
      </c>
      <c r="B574" t="str">
        <v>캡티바</v>
      </c>
      <c r="C574" t="str">
        <v>캡티바 2.0 디젤 2WD LS  - AT</v>
      </c>
      <c r="D574">
        <v>41019</v>
      </c>
      <c r="E574">
        <v>28610000</v>
      </c>
      <c r="F574" t="str">
        <v>경유</v>
      </c>
      <c r="G574" t="str">
        <v>AT</v>
      </c>
      <c r="H574">
        <v>1998</v>
      </c>
      <c r="I574" t="str">
        <v>오픈함</v>
      </c>
      <c r="J574" t="str">
        <v>Y</v>
      </c>
      <c r="K574" t="str">
        <v>한국지엠</v>
      </c>
      <c r="L574" t="str">
        <v>캡티바</v>
      </c>
      <c r="M574" t="str">
        <v>Y</v>
      </c>
      <c r="N574" t="str">
        <v>H2</v>
      </c>
      <c r="O574">
        <v>65</v>
      </c>
      <c r="P574">
        <v>0</v>
      </c>
      <c r="Q574">
        <v>7</v>
      </c>
      <c r="R574" t="str">
        <v>B등급</v>
      </c>
      <c r="S574" t="str">
        <v>지엠_송도</v>
      </c>
      <c r="T574" t="str">
        <v>235/60R17</v>
      </c>
      <c r="U574">
        <v>162100</v>
      </c>
      <c r="V574" t="str">
        <v>235/60R17</v>
      </c>
      <c r="W574">
        <v>162100</v>
      </c>
      <c r="X574" t="str">
        <v>안병홍_안병홍</v>
      </c>
      <c r="Y574">
        <v>41019.58377314815</v>
      </c>
      <c r="Z574" t="str">
        <v>hmkim_김현민</v>
      </c>
      <c r="AA574">
        <v>42555.483877314815</v>
      </c>
      <c r="AB574">
        <f>W574*2</f>
        <v>324200</v>
      </c>
    </row>
    <row r="575">
      <c r="A575">
        <v>108300</v>
      </c>
      <c r="B575" t="str">
        <v>캡티바</v>
      </c>
      <c r="C575" t="str">
        <v>캡티바 2.0 디젤 2WD LS 디럭스팩 - AT</v>
      </c>
      <c r="D575">
        <v>42696</v>
      </c>
      <c r="E575">
        <v>29160000</v>
      </c>
      <c r="F575" t="str">
        <v>경유</v>
      </c>
      <c r="G575" t="str">
        <v>AT</v>
      </c>
      <c r="H575">
        <v>1998</v>
      </c>
      <c r="I575" t="str">
        <v>오픈함</v>
      </c>
      <c r="J575" t="str">
        <v>Y</v>
      </c>
      <c r="K575" t="str">
        <v>한국지엠</v>
      </c>
      <c r="L575" t="str">
        <v>캡티바</v>
      </c>
      <c r="M575" t="str">
        <v>Y</v>
      </c>
      <c r="N575" t="str">
        <v>H2</v>
      </c>
      <c r="O575">
        <v>65</v>
      </c>
      <c r="P575">
        <v>0</v>
      </c>
      <c r="Q575">
        <v>7</v>
      </c>
      <c r="R575" t="str">
        <v>B등급</v>
      </c>
      <c r="S575" t="str">
        <v>지엠_송도</v>
      </c>
      <c r="T575" t="str">
        <v>235/60R17</v>
      </c>
      <c r="U575">
        <v>162100</v>
      </c>
      <c r="V575" t="str">
        <v>235/60R17</v>
      </c>
      <c r="W575">
        <v>162100</v>
      </c>
      <c r="X575" t="str">
        <v>wonsil_남원실</v>
      </c>
      <c r="Y575">
        <v>42696.73260416667</v>
      </c>
      <c r="Z575" t="str">
        <v>wonsil_남원실</v>
      </c>
      <c r="AA575">
        <v>42696.733125</v>
      </c>
      <c r="AB575">
        <f>W575*2</f>
        <v>324200</v>
      </c>
    </row>
    <row r="576">
      <c r="A576">
        <v>100337</v>
      </c>
      <c r="B576" t="str">
        <v>캡티바</v>
      </c>
      <c r="C576" t="str">
        <v>캡티바 2.0 디젤 2WD LT  - AT</v>
      </c>
      <c r="D576">
        <v>41019</v>
      </c>
      <c r="E576">
        <v>30520000</v>
      </c>
      <c r="F576" t="str">
        <v>경유</v>
      </c>
      <c r="G576" t="str">
        <v>AT</v>
      </c>
      <c r="H576">
        <v>1998</v>
      </c>
      <c r="I576" t="str">
        <v>오픈함</v>
      </c>
      <c r="J576" t="str">
        <v>Y</v>
      </c>
      <c r="K576" t="str">
        <v>한국지엠</v>
      </c>
      <c r="L576" t="str">
        <v>캡티바</v>
      </c>
      <c r="M576" t="str">
        <v>Y</v>
      </c>
      <c r="N576" t="str">
        <v>H2</v>
      </c>
      <c r="O576">
        <v>65</v>
      </c>
      <c r="P576">
        <v>0</v>
      </c>
      <c r="Q576">
        <v>7</v>
      </c>
      <c r="R576" t="str">
        <v>B등급</v>
      </c>
      <c r="S576" t="str">
        <v>지엠_송도</v>
      </c>
      <c r="T576" t="str">
        <v>235/55R18</v>
      </c>
      <c r="U576">
        <v>165700</v>
      </c>
      <c r="V576" t="str">
        <v>235/55R18</v>
      </c>
      <c r="W576">
        <v>165700</v>
      </c>
      <c r="X576" t="str">
        <v>안병홍_안병홍</v>
      </c>
      <c r="Y576">
        <v>41019.603055555555</v>
      </c>
      <c r="Z576" t="str">
        <v>hmkim_김현민</v>
      </c>
      <c r="AA576">
        <v>42555.48527777778</v>
      </c>
      <c r="AB576">
        <f>W576*2</f>
        <v>331400</v>
      </c>
    </row>
    <row r="577">
      <c r="A577">
        <v>108301</v>
      </c>
      <c r="B577" t="str">
        <v>캡티바</v>
      </c>
      <c r="C577" t="str">
        <v>캡티바 2.0 디젤 2WD LT 디럭스팩 - AT</v>
      </c>
      <c r="D577">
        <v>42696</v>
      </c>
      <c r="E577">
        <v>31870000</v>
      </c>
      <c r="F577" t="str">
        <v>경유</v>
      </c>
      <c r="G577" t="str">
        <v>AT</v>
      </c>
      <c r="H577">
        <v>1998</v>
      </c>
      <c r="I577" t="str">
        <v>오픈함</v>
      </c>
      <c r="J577" t="str">
        <v>Y</v>
      </c>
      <c r="K577" t="str">
        <v>한국지엠</v>
      </c>
      <c r="L577" t="str">
        <v>캡티바</v>
      </c>
      <c r="M577" t="str">
        <v>Y</v>
      </c>
      <c r="N577" t="str">
        <v>H2</v>
      </c>
      <c r="O577">
        <v>65</v>
      </c>
      <c r="P577">
        <v>0</v>
      </c>
      <c r="Q577">
        <v>7</v>
      </c>
      <c r="R577" t="str">
        <v>B등급</v>
      </c>
      <c r="S577" t="str">
        <v>지엠_송도</v>
      </c>
      <c r="T577" t="str">
        <v>235/55R18</v>
      </c>
      <c r="U577">
        <v>165700</v>
      </c>
      <c r="V577" t="str">
        <v>235/55R18</v>
      </c>
      <c r="W577">
        <v>165700</v>
      </c>
      <c r="X577" t="str">
        <v>wonsil_남원실</v>
      </c>
      <c r="Y577">
        <v>42696.733125</v>
      </c>
      <c r="Z577" t="str">
        <v>wonsil_남원실</v>
      </c>
      <c r="AA577">
        <v>42696.733125</v>
      </c>
      <c r="AB577">
        <f>W577*2</f>
        <v>331400</v>
      </c>
    </row>
    <row r="578">
      <c r="A578">
        <v>110541</v>
      </c>
      <c r="B578" t="str">
        <v>코나</v>
      </c>
      <c r="C578" t="str">
        <v>코나 가솔린 1.6 모던 초이스 2WD - AT</v>
      </c>
      <c r="D578">
        <v>43707</v>
      </c>
      <c r="E578">
        <v>20500000</v>
      </c>
      <c r="F578" t="str">
        <v>가솔린</v>
      </c>
      <c r="G578" t="str">
        <v>AT</v>
      </c>
      <c r="H578">
        <v>1591</v>
      </c>
      <c r="I578" t="str">
        <v>오픈함</v>
      </c>
      <c r="J578" t="str">
        <v>Y</v>
      </c>
      <c r="K578" t="str">
        <v>현대</v>
      </c>
      <c r="L578" t="str">
        <v>코나</v>
      </c>
      <c r="M578" t="str">
        <v>Y</v>
      </c>
      <c r="N578" t="str">
        <v>H0</v>
      </c>
      <c r="O578">
        <v>50</v>
      </c>
      <c r="Q578">
        <v>5</v>
      </c>
      <c r="R578" t="str">
        <v>S+등급</v>
      </c>
      <c r="S578" t="str">
        <v>현대_울산</v>
      </c>
      <c r="T578" t="str">
        <v>205/60R16</v>
      </c>
      <c r="U578">
        <v>109400</v>
      </c>
      <c r="V578" t="str">
        <v>205/60R16</v>
      </c>
      <c r="W578">
        <v>109400</v>
      </c>
      <c r="X578" t="str">
        <v>anbh_안병홍</v>
      </c>
      <c r="Y578">
        <v>43707.54981481482</v>
      </c>
      <c r="Z578" t="str">
        <v>anbh_안병홍</v>
      </c>
      <c r="AA578">
        <v>43898.05467592592</v>
      </c>
      <c r="AB578">
        <f>W578*2</f>
        <v>218800</v>
      </c>
    </row>
    <row r="579">
      <c r="A579">
        <v>110544</v>
      </c>
      <c r="B579" t="str">
        <v>코나</v>
      </c>
      <c r="C579" t="str">
        <v>코나 가솔린 1.6 모던 초이스 4WD - AT</v>
      </c>
      <c r="D579">
        <v>43707</v>
      </c>
      <c r="E579">
        <v>22400000</v>
      </c>
      <c r="F579" t="str">
        <v>가솔린</v>
      </c>
      <c r="G579" t="str">
        <v>AT</v>
      </c>
      <c r="H579">
        <v>1591</v>
      </c>
      <c r="I579" t="str">
        <v>오픈함</v>
      </c>
      <c r="J579" t="str">
        <v>Y</v>
      </c>
      <c r="K579" t="str">
        <v>현대</v>
      </c>
      <c r="L579" t="str">
        <v>코나</v>
      </c>
      <c r="M579" t="str">
        <v>Y</v>
      </c>
      <c r="N579" t="str">
        <v>H0</v>
      </c>
      <c r="O579">
        <v>50</v>
      </c>
      <c r="Q579">
        <v>5</v>
      </c>
      <c r="R579" t="str">
        <v>S+등급</v>
      </c>
      <c r="S579" t="str">
        <v>현대_울산</v>
      </c>
      <c r="T579" t="str">
        <v>205/60R16</v>
      </c>
      <c r="U579">
        <v>109400</v>
      </c>
      <c r="V579" t="str">
        <v>205/60R16</v>
      </c>
      <c r="W579">
        <v>109400</v>
      </c>
      <c r="X579" t="str">
        <v>anbh_안병홍</v>
      </c>
      <c r="Y579">
        <v>43707.63899305555</v>
      </c>
      <c r="Z579" t="str">
        <v>anbh_안병홍</v>
      </c>
      <c r="AA579">
        <v>43898.05501157408</v>
      </c>
      <c r="AB579">
        <f>W579*2</f>
        <v>218800</v>
      </c>
    </row>
    <row r="580">
      <c r="A580">
        <v>110540</v>
      </c>
      <c r="B580" t="str">
        <v>코나</v>
      </c>
      <c r="C580" t="str">
        <v>코나 가솔린 1.6 스마트 2WD - AT</v>
      </c>
      <c r="D580">
        <v>43707</v>
      </c>
      <c r="E580">
        <v>18670000</v>
      </c>
      <c r="F580" t="str">
        <v>가솔린</v>
      </c>
      <c r="G580" t="str">
        <v>AT</v>
      </c>
      <c r="H580">
        <v>1591</v>
      </c>
      <c r="I580" t="str">
        <v>오픈함</v>
      </c>
      <c r="J580" t="str">
        <v>Y</v>
      </c>
      <c r="K580" t="str">
        <v>현대</v>
      </c>
      <c r="L580" t="str">
        <v>코나</v>
      </c>
      <c r="M580" t="str">
        <v>Y</v>
      </c>
      <c r="N580" t="str">
        <v>H0</v>
      </c>
      <c r="O580">
        <v>50</v>
      </c>
      <c r="Q580">
        <v>5</v>
      </c>
      <c r="R580" t="str">
        <v>S+등급</v>
      </c>
      <c r="S580" t="str">
        <v>현대_울산</v>
      </c>
      <c r="T580" t="str">
        <v>205/60R16</v>
      </c>
      <c r="U580">
        <v>109400</v>
      </c>
      <c r="V580" t="str">
        <v>205/60R16</v>
      </c>
      <c r="W580">
        <v>109400</v>
      </c>
      <c r="X580" t="str">
        <v>anbh_안병홍</v>
      </c>
      <c r="Y580">
        <v>43707.05452546296</v>
      </c>
      <c r="Z580" t="str">
        <v>anbh_안병홍</v>
      </c>
      <c r="AA580">
        <v>43898.05355324074</v>
      </c>
      <c r="AB580">
        <f>W580*2</f>
        <v>218800</v>
      </c>
    </row>
    <row r="581">
      <c r="A581">
        <v>110543</v>
      </c>
      <c r="B581" t="str">
        <v>코나</v>
      </c>
      <c r="C581" t="str">
        <v>코나 가솔린 1.6 스마트 4WD - AT</v>
      </c>
      <c r="D581">
        <v>43707</v>
      </c>
      <c r="E581">
        <v>20570000</v>
      </c>
      <c r="F581" t="str">
        <v>가솔린</v>
      </c>
      <c r="G581" t="str">
        <v>AT</v>
      </c>
      <c r="H581">
        <v>1591</v>
      </c>
      <c r="I581" t="str">
        <v>오픈함</v>
      </c>
      <c r="J581" t="str">
        <v>Y</v>
      </c>
      <c r="K581" t="str">
        <v>현대</v>
      </c>
      <c r="L581" t="str">
        <v>코나</v>
      </c>
      <c r="M581" t="str">
        <v>Y</v>
      </c>
      <c r="N581" t="str">
        <v>H0</v>
      </c>
      <c r="O581">
        <v>50</v>
      </c>
      <c r="Q581">
        <v>5</v>
      </c>
      <c r="R581" t="str">
        <v>S+등급</v>
      </c>
      <c r="S581" t="str">
        <v>현대_울산</v>
      </c>
      <c r="T581" t="str">
        <v>205/60R16</v>
      </c>
      <c r="U581">
        <v>109400</v>
      </c>
      <c r="V581" t="str">
        <v>205/60R16</v>
      </c>
      <c r="W581">
        <v>109400</v>
      </c>
      <c r="X581" t="str">
        <v>anbh_안병홍</v>
      </c>
      <c r="Y581">
        <v>43707.63847222222</v>
      </c>
      <c r="Z581" t="str">
        <v>anbh_안병홍</v>
      </c>
      <c r="AA581">
        <v>43898.05428240741</v>
      </c>
      <c r="AB581">
        <f>W581*2</f>
        <v>218800</v>
      </c>
    </row>
    <row r="582">
      <c r="A582">
        <v>110542</v>
      </c>
      <c r="B582" t="str">
        <v>코나</v>
      </c>
      <c r="C582" t="str">
        <v>코나 가솔린 1.6 프리미엄 2WD - AT</v>
      </c>
      <c r="D582">
        <v>43707</v>
      </c>
      <c r="E582">
        <v>21900000</v>
      </c>
      <c r="F582" t="str">
        <v>가솔린</v>
      </c>
      <c r="G582" t="str">
        <v>AT</v>
      </c>
      <c r="H582">
        <v>1591</v>
      </c>
      <c r="I582" t="str">
        <v>오픈함</v>
      </c>
      <c r="J582" t="str">
        <v>Y</v>
      </c>
      <c r="K582" t="str">
        <v>현대</v>
      </c>
      <c r="L582" t="str">
        <v>코나</v>
      </c>
      <c r="M582" t="str">
        <v>Y</v>
      </c>
      <c r="N582" t="str">
        <v>H0</v>
      </c>
      <c r="O582">
        <v>50</v>
      </c>
      <c r="Q582">
        <v>5</v>
      </c>
      <c r="R582" t="str">
        <v>S+등급</v>
      </c>
      <c r="S582" t="str">
        <v>현대_울산</v>
      </c>
      <c r="T582" t="str">
        <v>215/55R17</v>
      </c>
      <c r="U582">
        <v>131000</v>
      </c>
      <c r="V582" t="str">
        <v>215/55R17</v>
      </c>
      <c r="W582">
        <v>131000</v>
      </c>
      <c r="X582" t="str">
        <v>anbh_안병홍</v>
      </c>
      <c r="Y582">
        <v>43707.56523148148</v>
      </c>
      <c r="Z582" t="str">
        <v>anbh_안병홍</v>
      </c>
      <c r="AA582">
        <v>43898.055347222224</v>
      </c>
      <c r="AB582">
        <f>W582*2</f>
        <v>262000</v>
      </c>
    </row>
    <row r="583">
      <c r="A583">
        <v>110545</v>
      </c>
      <c r="B583" t="str">
        <v>코나</v>
      </c>
      <c r="C583" t="str">
        <v>코나 가솔린 1.6 프리미엄 4WD - AT</v>
      </c>
      <c r="D583">
        <v>43707</v>
      </c>
      <c r="E583">
        <v>23800000</v>
      </c>
      <c r="F583" t="str">
        <v>가솔린</v>
      </c>
      <c r="G583" t="str">
        <v>AT</v>
      </c>
      <c r="H583">
        <v>1591</v>
      </c>
      <c r="I583" t="str">
        <v>오픈함</v>
      </c>
      <c r="J583" t="str">
        <v>Y</v>
      </c>
      <c r="K583" t="str">
        <v>현대</v>
      </c>
      <c r="L583" t="str">
        <v>코나</v>
      </c>
      <c r="M583" t="str">
        <v>Y</v>
      </c>
      <c r="N583" t="str">
        <v>H0</v>
      </c>
      <c r="O583">
        <v>50</v>
      </c>
      <c r="Q583">
        <v>5</v>
      </c>
      <c r="R583" t="str">
        <v>S+등급</v>
      </c>
      <c r="S583" t="str">
        <v>현대_울산</v>
      </c>
      <c r="T583" t="str">
        <v>215/55R17</v>
      </c>
      <c r="U583">
        <v>131000</v>
      </c>
      <c r="V583" t="str">
        <v>215/55R17</v>
      </c>
      <c r="W583">
        <v>131000</v>
      </c>
      <c r="X583" t="str">
        <v>anbh_안병홍</v>
      </c>
      <c r="Y583">
        <v>43707.64026620371</v>
      </c>
      <c r="Z583" t="str">
        <v>anbh_안병홍</v>
      </c>
      <c r="AA583">
        <v>43898.05554398148</v>
      </c>
      <c r="AB583">
        <f>W583*2</f>
        <v>262000</v>
      </c>
    </row>
    <row r="584">
      <c r="A584">
        <v>110551</v>
      </c>
      <c r="B584" t="str">
        <v>코나</v>
      </c>
      <c r="C584" t="str">
        <v>코나 디젤 1.6 모던 초이스 2WD - AT</v>
      </c>
      <c r="D584">
        <v>43707</v>
      </c>
      <c r="E584">
        <v>22450000</v>
      </c>
      <c r="F584" t="str">
        <v>경유</v>
      </c>
      <c r="G584" t="str">
        <v>AT</v>
      </c>
      <c r="H584">
        <v>1598</v>
      </c>
      <c r="I584" t="str">
        <v>오픈함</v>
      </c>
      <c r="J584" t="str">
        <v>Y</v>
      </c>
      <c r="K584" t="str">
        <v>현대</v>
      </c>
      <c r="L584" t="str">
        <v>코나</v>
      </c>
      <c r="M584" t="str">
        <v>Y</v>
      </c>
      <c r="N584" t="str">
        <v>H0</v>
      </c>
      <c r="O584">
        <v>50</v>
      </c>
      <c r="Q584">
        <v>5</v>
      </c>
      <c r="R584" t="str">
        <v>S등급</v>
      </c>
      <c r="S584" t="str">
        <v>현대_울산</v>
      </c>
      <c r="T584" t="str">
        <v>205/60R16</v>
      </c>
      <c r="U584">
        <v>109400</v>
      </c>
      <c r="V584" t="str">
        <v>205/60R16</v>
      </c>
      <c r="W584">
        <v>109400</v>
      </c>
      <c r="X584" t="str">
        <v>anbh_안병홍</v>
      </c>
      <c r="Y584">
        <v>43707.99491898148</v>
      </c>
      <c r="Z584" t="str">
        <v>anbh_안병홍</v>
      </c>
      <c r="AA584">
        <v>43898.0640162037</v>
      </c>
      <c r="AB584">
        <f>W584*2</f>
        <v>218800</v>
      </c>
    </row>
    <row r="585">
      <c r="A585">
        <v>110552</v>
      </c>
      <c r="B585" t="str">
        <v>코나</v>
      </c>
      <c r="C585" t="str">
        <v>코나 디젤 1.6 모던 초이스 4WD - AT</v>
      </c>
      <c r="D585">
        <v>43708</v>
      </c>
      <c r="E585">
        <v>24350000</v>
      </c>
      <c r="F585" t="str">
        <v>경유</v>
      </c>
      <c r="G585" t="str">
        <v>AT</v>
      </c>
      <c r="H585">
        <v>1598</v>
      </c>
      <c r="I585" t="str">
        <v>오픈함</v>
      </c>
      <c r="J585" t="str">
        <v>Y</v>
      </c>
      <c r="K585" t="str">
        <v>현대</v>
      </c>
      <c r="L585" t="str">
        <v>코나</v>
      </c>
      <c r="M585" t="str">
        <v>Y</v>
      </c>
      <c r="N585" t="str">
        <v>H0</v>
      </c>
      <c r="O585">
        <v>50</v>
      </c>
      <c r="Q585">
        <v>5</v>
      </c>
      <c r="R585" t="str">
        <v>S등급</v>
      </c>
      <c r="S585" t="str">
        <v>현대_울산</v>
      </c>
      <c r="T585" t="str">
        <v>205/60R16</v>
      </c>
      <c r="U585">
        <v>109400</v>
      </c>
      <c r="V585" t="str">
        <v>205/60R16</v>
      </c>
      <c r="W585">
        <v>109400</v>
      </c>
      <c r="X585" t="str">
        <v>anbh_안병홍</v>
      </c>
      <c r="Y585">
        <v>43708.310949074075</v>
      </c>
      <c r="Z585" t="str">
        <v>anbh_안병홍</v>
      </c>
      <c r="AA585">
        <v>43898.06418981482</v>
      </c>
      <c r="AB585">
        <f>W585*2</f>
        <v>218800</v>
      </c>
    </row>
    <row r="586">
      <c r="A586">
        <v>110549</v>
      </c>
      <c r="B586" t="str">
        <v>코나</v>
      </c>
      <c r="C586" t="str">
        <v>코나 디젤 1.6 스마트 2WD - AT</v>
      </c>
      <c r="D586">
        <v>43707</v>
      </c>
      <c r="E586">
        <v>20620000</v>
      </c>
      <c r="F586" t="str">
        <v>경유</v>
      </c>
      <c r="G586" t="str">
        <v>AT</v>
      </c>
      <c r="H586">
        <v>1598</v>
      </c>
      <c r="I586" t="str">
        <v>오픈함</v>
      </c>
      <c r="J586" t="str">
        <v>Y</v>
      </c>
      <c r="K586" t="str">
        <v>현대</v>
      </c>
      <c r="L586" t="str">
        <v>코나</v>
      </c>
      <c r="M586" t="str">
        <v>Y</v>
      </c>
      <c r="N586" t="str">
        <v>H0</v>
      </c>
      <c r="O586">
        <v>50</v>
      </c>
      <c r="Q586">
        <v>5</v>
      </c>
      <c r="R586" t="str">
        <v>S등급</v>
      </c>
      <c r="S586" t="str">
        <v>현대_울산</v>
      </c>
      <c r="T586" t="str">
        <v>205/60R16</v>
      </c>
      <c r="U586">
        <v>109400</v>
      </c>
      <c r="V586" t="str">
        <v>205/60R16</v>
      </c>
      <c r="W586">
        <v>109400</v>
      </c>
      <c r="X586" t="str">
        <v>anbh_안병홍</v>
      </c>
      <c r="Y586">
        <v>43707.95878472222</v>
      </c>
      <c r="Z586" t="str">
        <v>anbh_안병홍</v>
      </c>
      <c r="AA586">
        <v>43898.061006944445</v>
      </c>
      <c r="AB586">
        <f>W586*2</f>
        <v>218800</v>
      </c>
    </row>
    <row r="587">
      <c r="A587">
        <v>110550</v>
      </c>
      <c r="B587" t="str">
        <v>코나</v>
      </c>
      <c r="C587" t="str">
        <v>코나 디젤 1.6 스마트 4WD - AT</v>
      </c>
      <c r="D587">
        <v>43707</v>
      </c>
      <c r="E587">
        <v>22520000</v>
      </c>
      <c r="F587" t="str">
        <v>경유</v>
      </c>
      <c r="G587" t="str">
        <v>AT</v>
      </c>
      <c r="H587">
        <v>1598</v>
      </c>
      <c r="I587" t="str">
        <v>오픈함</v>
      </c>
      <c r="J587" t="str">
        <v>Y</v>
      </c>
      <c r="K587" t="str">
        <v>현대</v>
      </c>
      <c r="L587" t="str">
        <v>코나</v>
      </c>
      <c r="M587" t="str">
        <v>Y</v>
      </c>
      <c r="N587" t="str">
        <v>H0</v>
      </c>
      <c r="O587">
        <v>50</v>
      </c>
      <c r="Q587">
        <v>5</v>
      </c>
      <c r="R587" t="str">
        <v>S등급</v>
      </c>
      <c r="S587" t="str">
        <v>현대_울산</v>
      </c>
      <c r="T587" t="str">
        <v>205/60R16</v>
      </c>
      <c r="U587">
        <v>109400</v>
      </c>
      <c r="V587" t="str">
        <v>205/60R16</v>
      </c>
      <c r="W587">
        <v>109400</v>
      </c>
      <c r="X587" t="str">
        <v>anbh_안병홍</v>
      </c>
      <c r="Y587">
        <v>43707.965532407405</v>
      </c>
      <c r="Z587" t="str">
        <v>anbh_안병홍</v>
      </c>
      <c r="AA587">
        <v>43898.061215277776</v>
      </c>
      <c r="AB587">
        <f>W587*2</f>
        <v>218800</v>
      </c>
    </row>
    <row r="588">
      <c r="A588">
        <v>110553</v>
      </c>
      <c r="B588" t="str">
        <v>코나</v>
      </c>
      <c r="C588" t="str">
        <v>코나 디젤 1.6 프리미엄 2WD - AT</v>
      </c>
      <c r="D588">
        <v>43708</v>
      </c>
      <c r="E588">
        <v>23850000</v>
      </c>
      <c r="F588" t="str">
        <v>가솔린</v>
      </c>
      <c r="G588" t="str">
        <v>AT</v>
      </c>
      <c r="H588">
        <v>1598</v>
      </c>
      <c r="I588" t="str">
        <v>오픈함</v>
      </c>
      <c r="J588" t="str">
        <v>Y</v>
      </c>
      <c r="K588" t="str">
        <v>현대</v>
      </c>
      <c r="L588" t="str">
        <v>코나</v>
      </c>
      <c r="M588" t="str">
        <v>Y</v>
      </c>
      <c r="N588" t="str">
        <v>H0</v>
      </c>
      <c r="O588">
        <v>50</v>
      </c>
      <c r="Q588">
        <v>5</v>
      </c>
      <c r="R588" t="str">
        <v>S+등급</v>
      </c>
      <c r="S588" t="str">
        <v>현대_울산</v>
      </c>
      <c r="T588" t="str">
        <v>215/55R17</v>
      </c>
      <c r="U588">
        <v>131000</v>
      </c>
      <c r="V588" t="str">
        <v>215/55R17</v>
      </c>
      <c r="W588">
        <v>131000</v>
      </c>
      <c r="X588" t="str">
        <v>anbh_안병홍</v>
      </c>
      <c r="Y588">
        <v>43708.3125462963</v>
      </c>
      <c r="Z588" t="str">
        <v>anbh_안병홍</v>
      </c>
      <c r="AA588">
        <v>43898.065405092595</v>
      </c>
      <c r="AB588">
        <f>W588*2</f>
        <v>262000</v>
      </c>
    </row>
    <row r="589">
      <c r="A589">
        <v>110554</v>
      </c>
      <c r="B589" t="str">
        <v>코나</v>
      </c>
      <c r="C589" t="str">
        <v>코나 디젤 1.6 프리미엄 4WD - AT</v>
      </c>
      <c r="D589">
        <v>43708</v>
      </c>
      <c r="E589">
        <v>25750000</v>
      </c>
      <c r="F589" t="str">
        <v>가솔린</v>
      </c>
      <c r="G589" t="str">
        <v>AT</v>
      </c>
      <c r="H589">
        <v>1598</v>
      </c>
      <c r="I589" t="str">
        <v>오픈함</v>
      </c>
      <c r="J589" t="str">
        <v>Y</v>
      </c>
      <c r="K589" t="str">
        <v>현대</v>
      </c>
      <c r="L589" t="str">
        <v>코나</v>
      </c>
      <c r="M589" t="str">
        <v>Y</v>
      </c>
      <c r="N589" t="str">
        <v>H0</v>
      </c>
      <c r="O589">
        <v>50</v>
      </c>
      <c r="Q589">
        <v>5</v>
      </c>
      <c r="R589" t="str">
        <v>S+등급</v>
      </c>
      <c r="S589" t="str">
        <v>현대_울산</v>
      </c>
      <c r="T589" t="str">
        <v>215/55R17</v>
      </c>
      <c r="U589">
        <v>131000</v>
      </c>
      <c r="V589" t="str">
        <v>215/55R17</v>
      </c>
      <c r="W589">
        <v>131000</v>
      </c>
      <c r="X589" t="str">
        <v>anbh_안병홍</v>
      </c>
      <c r="Y589">
        <v>43708.31334490741</v>
      </c>
      <c r="Z589" t="str">
        <v>anbh_안병홍</v>
      </c>
      <c r="AA589">
        <v>43898.0655787037</v>
      </c>
      <c r="AB589">
        <f>W589*2</f>
        <v>262000</v>
      </c>
    </row>
    <row r="590">
      <c r="A590">
        <v>110592</v>
      </c>
      <c r="B590" t="str">
        <v>코나</v>
      </c>
      <c r="C590" t="str">
        <v>코나 일렉트릭 모던 - AT</v>
      </c>
      <c r="D590">
        <v>43719</v>
      </c>
      <c r="E590">
        <v>48518500</v>
      </c>
      <c r="F590" t="str">
        <v>전기</v>
      </c>
      <c r="G590" t="str">
        <v>AT</v>
      </c>
      <c r="H590">
        <v>150</v>
      </c>
      <c r="I590" t="str">
        <v>오픈함</v>
      </c>
      <c r="J590" t="str">
        <v>Y</v>
      </c>
      <c r="K590" t="str">
        <v>현대</v>
      </c>
      <c r="L590" t="str">
        <v>코나</v>
      </c>
      <c r="M590" t="str">
        <v>Y</v>
      </c>
      <c r="N590" t="str">
        <v>F1</v>
      </c>
      <c r="O590">
        <v>64</v>
      </c>
      <c r="Q590">
        <v>5</v>
      </c>
      <c r="R590" t="str">
        <v>G등급</v>
      </c>
      <c r="S590" t="str">
        <v>현대_울산</v>
      </c>
      <c r="T590" t="str">
        <v>215/55R17</v>
      </c>
      <c r="U590">
        <v>131000</v>
      </c>
      <c r="V590" t="str">
        <v>215/55R17</v>
      </c>
      <c r="W590">
        <v>131000</v>
      </c>
      <c r="X590" t="str">
        <v>anbh_안병홍</v>
      </c>
      <c r="Y590">
        <v>43719.51773148148</v>
      </c>
      <c r="Z590" t="str">
        <v>anbh_안병홍</v>
      </c>
      <c r="AA590">
        <v>43900.6384375</v>
      </c>
      <c r="AB590">
        <f>W590*2</f>
        <v>262000</v>
      </c>
    </row>
    <row r="591">
      <c r="A591">
        <v>110593</v>
      </c>
      <c r="B591" t="str">
        <v>코나</v>
      </c>
      <c r="C591" t="str">
        <v>코나 일렉트릭 프리미엄 - AT</v>
      </c>
      <c r="D591">
        <v>43719</v>
      </c>
      <c r="E591">
        <v>50648500</v>
      </c>
      <c r="F591" t="str">
        <v>전기</v>
      </c>
      <c r="G591" t="str">
        <v>AT</v>
      </c>
      <c r="H591">
        <v>150</v>
      </c>
      <c r="I591" t="str">
        <v>오픈함</v>
      </c>
      <c r="J591" t="str">
        <v>Y</v>
      </c>
      <c r="K591" t="str">
        <v>현대</v>
      </c>
      <c r="L591" t="str">
        <v>코나</v>
      </c>
      <c r="M591" t="str">
        <v>Y</v>
      </c>
      <c r="N591" t="str">
        <v>F1</v>
      </c>
      <c r="O591">
        <v>64</v>
      </c>
      <c r="Q591">
        <v>5</v>
      </c>
      <c r="R591" t="str">
        <v>G등급</v>
      </c>
      <c r="S591" t="str">
        <v>현대_울산</v>
      </c>
      <c r="T591" t="str">
        <v>215/55R17</v>
      </c>
      <c r="U591">
        <v>131000</v>
      </c>
      <c r="V591" t="str">
        <v>215/55R17</v>
      </c>
      <c r="W591">
        <v>131000</v>
      </c>
      <c r="X591" t="str">
        <v>anbh_안병홍</v>
      </c>
      <c r="Y591">
        <v>43719.54150462963</v>
      </c>
      <c r="Z591" t="str">
        <v>anbh_안병홍</v>
      </c>
      <c r="AA591">
        <v>43900.63431712963</v>
      </c>
      <c r="AB591">
        <f>W591*2</f>
        <v>262000</v>
      </c>
    </row>
    <row r="592">
      <c r="A592">
        <v>110559</v>
      </c>
      <c r="B592" t="str">
        <v>코나</v>
      </c>
      <c r="C592" t="str">
        <v>코나 하이브리드 모던 스페셜 2WD - AT</v>
      </c>
      <c r="D592">
        <v>43708</v>
      </c>
      <c r="E592">
        <v>26090000</v>
      </c>
      <c r="F592" t="str">
        <v>하이브리드(가솔린)</v>
      </c>
      <c r="G592" t="str">
        <v>AT</v>
      </c>
      <c r="H592">
        <v>1591</v>
      </c>
      <c r="I592" t="str">
        <v>오픈함</v>
      </c>
      <c r="J592" t="str">
        <v>Y</v>
      </c>
      <c r="K592" t="str">
        <v>현대</v>
      </c>
      <c r="L592" t="str">
        <v>코나</v>
      </c>
      <c r="M592" t="str">
        <v>Y</v>
      </c>
      <c r="N592" t="str">
        <v>H0</v>
      </c>
      <c r="O592">
        <v>50</v>
      </c>
      <c r="Q592">
        <v>5</v>
      </c>
      <c r="R592" t="str">
        <v>A등급</v>
      </c>
      <c r="S592" t="str">
        <v>현대_울산</v>
      </c>
      <c r="T592" t="str">
        <v>205/60R16</v>
      </c>
      <c r="U592">
        <v>109400</v>
      </c>
      <c r="V592" t="str">
        <v>205/60R16</v>
      </c>
      <c r="W592">
        <v>109400</v>
      </c>
      <c r="X592" t="str">
        <v>anbh_안병홍</v>
      </c>
      <c r="Y592">
        <v>43708.34548611111</v>
      </c>
      <c r="Z592" t="str">
        <v>khb_김홍범</v>
      </c>
      <c r="AA592">
        <v>43852.483831018515</v>
      </c>
      <c r="AB592">
        <f>W592*2</f>
        <v>218800</v>
      </c>
    </row>
    <row r="593">
      <c r="A593">
        <v>110558</v>
      </c>
      <c r="B593" t="str">
        <v>코나</v>
      </c>
      <c r="C593" t="str">
        <v>코나 하이브리드 스마트 스페셜 2WD - AT</v>
      </c>
      <c r="D593">
        <v>43708</v>
      </c>
      <c r="E593">
        <v>24180000</v>
      </c>
      <c r="F593" t="str">
        <v>하이브리드(가솔린)</v>
      </c>
      <c r="G593" t="str">
        <v>AT</v>
      </c>
      <c r="H593">
        <v>1591</v>
      </c>
      <c r="I593" t="str">
        <v>오픈함</v>
      </c>
      <c r="J593" t="str">
        <v>Y</v>
      </c>
      <c r="K593" t="str">
        <v>현대</v>
      </c>
      <c r="L593" t="str">
        <v>코나</v>
      </c>
      <c r="M593" t="str">
        <v>Y</v>
      </c>
      <c r="N593" t="str">
        <v>H0</v>
      </c>
      <c r="O593">
        <v>50</v>
      </c>
      <c r="Q593">
        <v>5</v>
      </c>
      <c r="R593" t="str">
        <v>A등급</v>
      </c>
      <c r="S593" t="str">
        <v>현대_울산</v>
      </c>
      <c r="T593" t="str">
        <v>205/60R16</v>
      </c>
      <c r="U593">
        <v>109400</v>
      </c>
      <c r="V593" t="str">
        <v>205/60R16</v>
      </c>
      <c r="W593">
        <v>109400</v>
      </c>
      <c r="X593" t="str">
        <v>anbh_안병홍</v>
      </c>
      <c r="Y593">
        <v>43708.32409722222</v>
      </c>
      <c r="Z593" t="str">
        <v>khb_김홍범</v>
      </c>
      <c r="AA593">
        <v>43852.48396990741</v>
      </c>
      <c r="AB593">
        <f>W593*2</f>
        <v>218800</v>
      </c>
    </row>
    <row r="594">
      <c r="A594">
        <v>110560</v>
      </c>
      <c r="B594" t="str">
        <v>코나</v>
      </c>
      <c r="C594" t="str">
        <v>코나 하이브리드 프리미엄 스페셜 2WD - AT</v>
      </c>
      <c r="D594">
        <v>43708</v>
      </c>
      <c r="E594">
        <v>27810000</v>
      </c>
      <c r="F594" t="str">
        <v>하이브리드(가솔린)</v>
      </c>
      <c r="G594" t="str">
        <v>AT</v>
      </c>
      <c r="H594">
        <v>1591</v>
      </c>
      <c r="I594" t="str">
        <v>오픈함</v>
      </c>
      <c r="J594" t="str">
        <v>Y</v>
      </c>
      <c r="K594" t="str">
        <v>현대</v>
      </c>
      <c r="L594" t="str">
        <v>코나</v>
      </c>
      <c r="M594" t="str">
        <v>Y</v>
      </c>
      <c r="N594" t="str">
        <v>H0</v>
      </c>
      <c r="O594">
        <v>50</v>
      </c>
      <c r="Q594">
        <v>5</v>
      </c>
      <c r="R594" t="str">
        <v>A등급</v>
      </c>
      <c r="S594" t="str">
        <v>현대_울산</v>
      </c>
      <c r="T594" t="str">
        <v>215/55R17</v>
      </c>
      <c r="U594">
        <v>131000</v>
      </c>
      <c r="V594" t="str">
        <v>215/55R17</v>
      </c>
      <c r="W594">
        <v>131000</v>
      </c>
      <c r="X594" t="str">
        <v>anbh_안병홍</v>
      </c>
      <c r="Y594">
        <v>43708.34716435185</v>
      </c>
      <c r="Z594" t="str">
        <v>khb_김홍범</v>
      </c>
      <c r="AA594">
        <v>43852.483715277776</v>
      </c>
      <c r="AB594">
        <f>W594*2</f>
        <v>262000</v>
      </c>
    </row>
    <row r="595">
      <c r="A595">
        <v>111019</v>
      </c>
      <c r="B595" t="str">
        <v>코란도</v>
      </c>
      <c r="C595" t="str">
        <v>코란도 가솔린 C3 - AT</v>
      </c>
      <c r="D595">
        <v>43831</v>
      </c>
      <c r="E595">
        <v>22010000</v>
      </c>
      <c r="F595" t="str">
        <v>가솔린</v>
      </c>
      <c r="G595" t="str">
        <v>AT</v>
      </c>
      <c r="H595">
        <v>1497</v>
      </c>
      <c r="I595" t="str">
        <v>오픈함</v>
      </c>
      <c r="J595" t="str">
        <v>Y</v>
      </c>
      <c r="K595" t="str">
        <v>쌍용</v>
      </c>
      <c r="L595" t="str">
        <v>코란도</v>
      </c>
      <c r="M595" t="str">
        <v>Y</v>
      </c>
      <c r="N595" t="str">
        <v>H1</v>
      </c>
      <c r="O595">
        <v>47</v>
      </c>
      <c r="Q595">
        <v>5</v>
      </c>
      <c r="R595" t="str">
        <v>C등급</v>
      </c>
      <c r="S595" t="str">
        <v>쌍용_평택</v>
      </c>
      <c r="T595" t="str">
        <v>225/60R17</v>
      </c>
      <c r="U595">
        <v>151800</v>
      </c>
      <c r="V595" t="str">
        <v>225/60R17</v>
      </c>
      <c r="W595">
        <v>151800</v>
      </c>
      <c r="X595" t="str">
        <v>anbh_안병홍</v>
      </c>
      <c r="Y595">
        <v>43845.00996527778</v>
      </c>
      <c r="Z595" t="str">
        <v>anbh_안병홍</v>
      </c>
      <c r="AA595">
        <v>43900.37049768519</v>
      </c>
      <c r="AB595">
        <f>W595*2</f>
        <v>303600</v>
      </c>
    </row>
    <row r="596">
      <c r="A596">
        <v>111020</v>
      </c>
      <c r="B596" t="str">
        <v>코란도</v>
      </c>
      <c r="C596" t="str">
        <v>코란도 가솔린 C5 - AT</v>
      </c>
      <c r="D596">
        <v>43831</v>
      </c>
      <c r="E596">
        <v>22920000</v>
      </c>
      <c r="F596" t="str">
        <v>가솔린</v>
      </c>
      <c r="G596" t="str">
        <v>AT</v>
      </c>
      <c r="H596">
        <v>1497</v>
      </c>
      <c r="I596" t="str">
        <v>오픈함</v>
      </c>
      <c r="J596" t="str">
        <v>Y</v>
      </c>
      <c r="K596" t="str">
        <v>쌍용</v>
      </c>
      <c r="L596" t="str">
        <v>코란도</v>
      </c>
      <c r="M596" t="str">
        <v>Y</v>
      </c>
      <c r="N596" t="str">
        <v>H1</v>
      </c>
      <c r="O596">
        <v>47</v>
      </c>
      <c r="Q596">
        <v>5</v>
      </c>
      <c r="R596" t="str">
        <v>C등급</v>
      </c>
      <c r="S596" t="str">
        <v>쌍용_평택</v>
      </c>
      <c r="T596" t="str">
        <v>225/60R17</v>
      </c>
      <c r="U596">
        <v>151800</v>
      </c>
      <c r="V596" t="str">
        <v>225/60R17</v>
      </c>
      <c r="W596">
        <v>151800</v>
      </c>
      <c r="X596" t="str">
        <v>anbh_안병홍</v>
      </c>
      <c r="Y596">
        <v>43845.06208333333</v>
      </c>
      <c r="Z596" t="str">
        <v>anbh_안병홍</v>
      </c>
      <c r="AA596">
        <v>43900.37075231481</v>
      </c>
      <c r="AB596">
        <f>W596*2</f>
        <v>303600</v>
      </c>
    </row>
    <row r="597">
      <c r="A597">
        <v>111021</v>
      </c>
      <c r="B597" t="str">
        <v>코란도</v>
      </c>
      <c r="C597" t="str">
        <v>코란도 가솔린 C5 4TRONIC - AT</v>
      </c>
      <c r="D597">
        <v>43831</v>
      </c>
      <c r="E597">
        <v>25060000</v>
      </c>
      <c r="F597" t="str">
        <v>가솔린</v>
      </c>
      <c r="G597" t="str">
        <v>AT</v>
      </c>
      <c r="H597">
        <v>1497</v>
      </c>
      <c r="I597" t="str">
        <v>오픈함</v>
      </c>
      <c r="J597" t="str">
        <v>Y</v>
      </c>
      <c r="K597" t="str">
        <v>쌍용</v>
      </c>
      <c r="L597" t="str">
        <v>코란도</v>
      </c>
      <c r="M597" t="str">
        <v>Y</v>
      </c>
      <c r="N597" t="str">
        <v>H1</v>
      </c>
      <c r="O597">
        <v>47</v>
      </c>
      <c r="Q597">
        <v>5</v>
      </c>
      <c r="R597" t="str">
        <v>C등급</v>
      </c>
      <c r="S597" t="str">
        <v>쌍용_평택</v>
      </c>
      <c r="T597" t="str">
        <v>225/60R17</v>
      </c>
      <c r="U597">
        <v>151800</v>
      </c>
      <c r="V597" t="str">
        <v>225/60R17</v>
      </c>
      <c r="W597">
        <v>151800</v>
      </c>
      <c r="X597" t="str">
        <v>anbh_안병홍</v>
      </c>
      <c r="Y597">
        <v>43845.067141203705</v>
      </c>
      <c r="Z597" t="str">
        <v>anbh_안병홍</v>
      </c>
      <c r="AA597">
        <v>43900.37116898148</v>
      </c>
      <c r="AB597">
        <f>W597*2</f>
        <v>303600</v>
      </c>
    </row>
    <row r="598">
      <c r="A598">
        <v>111022</v>
      </c>
      <c r="B598" t="str">
        <v>코란도</v>
      </c>
      <c r="C598" t="str">
        <v>코란도 가솔린 C5 프라임 - AT</v>
      </c>
      <c r="D598">
        <v>43831</v>
      </c>
      <c r="E598">
        <v>23760000</v>
      </c>
      <c r="F598" t="str">
        <v>가솔린</v>
      </c>
      <c r="G598" t="str">
        <v>AT</v>
      </c>
      <c r="H598">
        <v>1497</v>
      </c>
      <c r="I598" t="str">
        <v>오픈함</v>
      </c>
      <c r="J598" t="str">
        <v>Y</v>
      </c>
      <c r="K598" t="str">
        <v>쌍용</v>
      </c>
      <c r="L598" t="str">
        <v>코란도</v>
      </c>
      <c r="M598" t="str">
        <v>Y</v>
      </c>
      <c r="N598" t="str">
        <v>H1</v>
      </c>
      <c r="O598">
        <v>47</v>
      </c>
      <c r="Q598">
        <v>5</v>
      </c>
      <c r="R598" t="str">
        <v>C등급</v>
      </c>
      <c r="S598" t="str">
        <v>쌍용_평택</v>
      </c>
      <c r="T598" t="str">
        <v>235/55R18</v>
      </c>
      <c r="U598">
        <v>165700</v>
      </c>
      <c r="V598" t="str">
        <v>235/55R18</v>
      </c>
      <c r="W598">
        <v>165700</v>
      </c>
      <c r="X598" t="str">
        <v>anbh_안병홍</v>
      </c>
      <c r="Y598">
        <v>43845.068125</v>
      </c>
      <c r="Z598" t="str">
        <v>anbh_안병홍</v>
      </c>
      <c r="AA598">
        <v>43900.37133101852</v>
      </c>
      <c r="AB598">
        <f>W598*2</f>
        <v>331400</v>
      </c>
    </row>
    <row r="599">
      <c r="A599">
        <v>111023</v>
      </c>
      <c r="B599" t="str">
        <v>코란도</v>
      </c>
      <c r="C599" t="str">
        <v>코란도 가솔린 C5 프라임 4TRONIC - AT</v>
      </c>
      <c r="D599">
        <v>43831</v>
      </c>
      <c r="E599">
        <v>25900000</v>
      </c>
      <c r="F599" t="str">
        <v>가솔린</v>
      </c>
      <c r="G599" t="str">
        <v>AT</v>
      </c>
      <c r="H599">
        <v>1497</v>
      </c>
      <c r="I599" t="str">
        <v>오픈함</v>
      </c>
      <c r="J599" t="str">
        <v>Y</v>
      </c>
      <c r="K599" t="str">
        <v>쌍용</v>
      </c>
      <c r="L599" t="str">
        <v>코란도</v>
      </c>
      <c r="M599" t="str">
        <v>Y</v>
      </c>
      <c r="N599" t="str">
        <v>H1</v>
      </c>
      <c r="O599">
        <v>47</v>
      </c>
      <c r="Q599">
        <v>5</v>
      </c>
      <c r="R599" t="str">
        <v>C등급</v>
      </c>
      <c r="S599" t="str">
        <v>쌍용_평택</v>
      </c>
      <c r="T599" t="str">
        <v>235/55R18</v>
      </c>
      <c r="U599">
        <v>165700</v>
      </c>
      <c r="V599" t="str">
        <v>235/55R18</v>
      </c>
      <c r="W599">
        <v>165700</v>
      </c>
      <c r="X599" t="str">
        <v>anbh_안병홍</v>
      </c>
      <c r="Y599">
        <v>43845.070497685185</v>
      </c>
      <c r="Z599" t="str">
        <v>anbh_안병홍</v>
      </c>
      <c r="AA599">
        <v>43900.37148148148</v>
      </c>
      <c r="AB599">
        <f>W599*2</f>
        <v>331400</v>
      </c>
    </row>
    <row r="600">
      <c r="A600">
        <v>111024</v>
      </c>
      <c r="B600" t="str">
        <v>코란도</v>
      </c>
      <c r="C600" t="str">
        <v>코란도 가솔린 C5 플러스 - AT</v>
      </c>
      <c r="D600">
        <v>43831</v>
      </c>
      <c r="E600">
        <v>26180000</v>
      </c>
      <c r="F600" t="str">
        <v>가솔린</v>
      </c>
      <c r="G600" t="str">
        <v>AT</v>
      </c>
      <c r="H600">
        <v>1497</v>
      </c>
      <c r="I600" t="str">
        <v>오픈함</v>
      </c>
      <c r="J600" t="str">
        <v>Y</v>
      </c>
      <c r="K600" t="str">
        <v>쌍용</v>
      </c>
      <c r="L600" t="str">
        <v>코란도</v>
      </c>
      <c r="M600" t="str">
        <v>Y</v>
      </c>
      <c r="N600" t="str">
        <v>H1</v>
      </c>
      <c r="O600">
        <v>47</v>
      </c>
      <c r="Q600">
        <v>5</v>
      </c>
      <c r="R600" t="str">
        <v>C등급</v>
      </c>
      <c r="S600" t="str">
        <v>쌍용_평택</v>
      </c>
      <c r="T600" t="str">
        <v>235/55R18</v>
      </c>
      <c r="U600">
        <v>165700</v>
      </c>
      <c r="V600" t="str">
        <v>235/55R18</v>
      </c>
      <c r="W600">
        <v>165700</v>
      </c>
      <c r="X600" t="str">
        <v>anbh_안병홍</v>
      </c>
      <c r="Y600">
        <v>43845.37868055556</v>
      </c>
      <c r="Z600" t="str">
        <v>anbh_안병홍</v>
      </c>
      <c r="AA600">
        <v>43900.371932870374</v>
      </c>
      <c r="AB600">
        <f>W600*2</f>
        <v>331400</v>
      </c>
    </row>
    <row r="601">
      <c r="A601">
        <v>111035</v>
      </c>
      <c r="B601" t="str">
        <v>코란도</v>
      </c>
      <c r="C601" t="str">
        <v>코란도 가솔린 C5 플러스 4TRONIC - AT</v>
      </c>
      <c r="D601">
        <v>43831</v>
      </c>
      <c r="E601">
        <v>27210000</v>
      </c>
      <c r="F601" t="str">
        <v>가솔린</v>
      </c>
      <c r="G601" t="str">
        <v>AT</v>
      </c>
      <c r="H601">
        <v>1497</v>
      </c>
      <c r="I601" t="str">
        <v>오픈함</v>
      </c>
      <c r="J601" t="str">
        <v>Y</v>
      </c>
      <c r="K601" t="str">
        <v>쌍용</v>
      </c>
      <c r="L601" t="str">
        <v>코란도</v>
      </c>
      <c r="M601" t="str">
        <v>Y</v>
      </c>
      <c r="N601" t="str">
        <v>H1</v>
      </c>
      <c r="O601">
        <v>47</v>
      </c>
      <c r="Q601">
        <v>5</v>
      </c>
      <c r="R601" t="str">
        <v>C등급</v>
      </c>
      <c r="S601" t="str">
        <v>쌍용_평택</v>
      </c>
      <c r="T601" t="str">
        <v>235/55R18</v>
      </c>
      <c r="U601">
        <v>165700</v>
      </c>
      <c r="V601" t="str">
        <v>235/55R18</v>
      </c>
      <c r="W601">
        <v>165700</v>
      </c>
      <c r="X601" t="str">
        <v>anbh_안병홍</v>
      </c>
      <c r="Y601">
        <v>43847.46165509259</v>
      </c>
      <c r="Z601" t="str">
        <v>anbh_안병홍</v>
      </c>
      <c r="AA601">
        <v>43900.371932870374</v>
      </c>
      <c r="AB601">
        <f>W601*2</f>
        <v>331400</v>
      </c>
    </row>
    <row r="602">
      <c r="A602">
        <v>111036</v>
      </c>
      <c r="B602" t="str">
        <v>코란도</v>
      </c>
      <c r="C602" t="str">
        <v>코란도 가솔린 C7 - AT</v>
      </c>
      <c r="D602">
        <v>43831</v>
      </c>
      <c r="E602">
        <v>26880000</v>
      </c>
      <c r="F602" t="str">
        <v>가솔린</v>
      </c>
      <c r="G602" t="str">
        <v>AT</v>
      </c>
      <c r="H602">
        <v>1497</v>
      </c>
      <c r="I602" t="str">
        <v>오픈함</v>
      </c>
      <c r="J602" t="str">
        <v>Y</v>
      </c>
      <c r="K602" t="str">
        <v>쌍용</v>
      </c>
      <c r="L602" t="str">
        <v>코란도</v>
      </c>
      <c r="M602" t="str">
        <v>Y</v>
      </c>
      <c r="N602" t="str">
        <v>H1</v>
      </c>
      <c r="O602">
        <v>47</v>
      </c>
      <c r="Q602">
        <v>5</v>
      </c>
      <c r="R602" t="str">
        <v>C등급</v>
      </c>
      <c r="S602" t="str">
        <v>쌍용_평택</v>
      </c>
      <c r="T602" t="str">
        <v>235/55R18</v>
      </c>
      <c r="U602">
        <v>165700</v>
      </c>
      <c r="V602" t="str">
        <v>235/55R18</v>
      </c>
      <c r="W602">
        <v>165700</v>
      </c>
      <c r="X602" t="str">
        <v>anbh_안병홍</v>
      </c>
      <c r="Y602">
        <v>43847.46271990741</v>
      </c>
      <c r="Z602" t="str">
        <v>anbh_안병홍</v>
      </c>
      <c r="AA602">
        <v>43900.37216435185</v>
      </c>
      <c r="AB602">
        <f>W602*2</f>
        <v>331400</v>
      </c>
    </row>
    <row r="603">
      <c r="A603">
        <v>111037</v>
      </c>
      <c r="B603" t="str">
        <v>코란도</v>
      </c>
      <c r="C603" t="str">
        <v>코란도 가솔린 C7 4TRONIC - AT</v>
      </c>
      <c r="D603">
        <v>43831</v>
      </c>
      <c r="E603">
        <v>29020000</v>
      </c>
      <c r="F603" t="str">
        <v>가솔린</v>
      </c>
      <c r="G603" t="str">
        <v>AT</v>
      </c>
      <c r="H603">
        <v>1497</v>
      </c>
      <c r="I603" t="str">
        <v>오픈함</v>
      </c>
      <c r="J603" t="str">
        <v>Y</v>
      </c>
      <c r="K603" t="str">
        <v>쌍용</v>
      </c>
      <c r="L603" t="str">
        <v>코란도</v>
      </c>
      <c r="M603" t="str">
        <v>Y</v>
      </c>
      <c r="N603" t="str">
        <v>H1</v>
      </c>
      <c r="O603">
        <v>47</v>
      </c>
      <c r="Q603">
        <v>5</v>
      </c>
      <c r="R603" t="str">
        <v>C등급</v>
      </c>
      <c r="S603" t="str">
        <v>쌍용_평택</v>
      </c>
      <c r="T603" t="str">
        <v>235/55R18</v>
      </c>
      <c r="U603">
        <v>165700</v>
      </c>
      <c r="V603" t="str">
        <v>235/55R18</v>
      </c>
      <c r="W603">
        <v>165700</v>
      </c>
      <c r="X603" t="str">
        <v>anbh_안병홍</v>
      </c>
      <c r="Y603">
        <v>43847.51868055556</v>
      </c>
      <c r="Z603" t="str">
        <v>anbh_안병홍</v>
      </c>
      <c r="AA603">
        <v>43900.37229166667</v>
      </c>
      <c r="AB603">
        <f>W603*2</f>
        <v>331400</v>
      </c>
    </row>
    <row r="604">
      <c r="A604">
        <v>111040</v>
      </c>
      <c r="B604" t="str">
        <v>코란도</v>
      </c>
      <c r="C604" t="str">
        <v>코란도 디젤 C3 - AT</v>
      </c>
      <c r="D604">
        <v>43831</v>
      </c>
      <c r="E604">
        <v>21620000</v>
      </c>
      <c r="F604" t="str">
        <v>경유</v>
      </c>
      <c r="G604" t="str">
        <v>AT</v>
      </c>
      <c r="H604">
        <v>1597</v>
      </c>
      <c r="I604" t="str">
        <v>오픈함</v>
      </c>
      <c r="J604" t="str">
        <v>Y</v>
      </c>
      <c r="K604" t="str">
        <v>쌍용</v>
      </c>
      <c r="L604" t="str">
        <v>코란도</v>
      </c>
      <c r="M604" t="str">
        <v>Y</v>
      </c>
      <c r="N604" t="str">
        <v>H1</v>
      </c>
      <c r="O604">
        <v>0</v>
      </c>
      <c r="Q604">
        <v>5</v>
      </c>
      <c r="R604" t="str">
        <v>C등급</v>
      </c>
      <c r="S604" t="str">
        <v>쌍용_평택</v>
      </c>
      <c r="T604" t="str">
        <v>225/60R17</v>
      </c>
      <c r="U604">
        <v>151800</v>
      </c>
      <c r="V604" t="str">
        <v>225/60R17</v>
      </c>
      <c r="W604">
        <v>151800</v>
      </c>
      <c r="X604" t="str">
        <v>anbh_안병홍</v>
      </c>
      <c r="Y604">
        <v>43847.59400462963</v>
      </c>
      <c r="Z604" t="str">
        <v>anbh_안병홍</v>
      </c>
      <c r="AA604">
        <v>43900.373078703706</v>
      </c>
      <c r="AB604">
        <f>W604*2</f>
        <v>303600</v>
      </c>
    </row>
    <row r="605">
      <c r="A605">
        <v>111041</v>
      </c>
      <c r="B605" t="str">
        <v>코란도</v>
      </c>
      <c r="C605" t="str">
        <v>코란도 디젤 C5 - AT</v>
      </c>
      <c r="D605">
        <v>43831</v>
      </c>
      <c r="E605">
        <v>24930000</v>
      </c>
      <c r="F605" t="str">
        <v>경유</v>
      </c>
      <c r="G605" t="str">
        <v>AT</v>
      </c>
      <c r="H605">
        <v>1597</v>
      </c>
      <c r="I605" t="str">
        <v>오픈함</v>
      </c>
      <c r="J605" t="str">
        <v>Y</v>
      </c>
      <c r="K605" t="str">
        <v>쌍용</v>
      </c>
      <c r="L605" t="str">
        <v>코란도</v>
      </c>
      <c r="M605" t="str">
        <v>Y</v>
      </c>
      <c r="N605" t="str">
        <v>H1</v>
      </c>
      <c r="O605">
        <v>0</v>
      </c>
      <c r="Q605">
        <v>5</v>
      </c>
      <c r="R605" t="str">
        <v>C등급</v>
      </c>
      <c r="S605" t="str">
        <v>쌍용_평택</v>
      </c>
      <c r="T605" t="str">
        <v>235/55R18</v>
      </c>
      <c r="U605">
        <v>165700</v>
      </c>
      <c r="V605" t="str">
        <v>235/55R18</v>
      </c>
      <c r="W605">
        <v>165700</v>
      </c>
      <c r="X605" t="str">
        <v>anbh_안병홍</v>
      </c>
      <c r="Y605">
        <v>43847.60744212963</v>
      </c>
      <c r="Z605" t="str">
        <v>anbh_안병홍</v>
      </c>
      <c r="AA605">
        <v>43900.37658564815</v>
      </c>
      <c r="AB605">
        <f>W605*2</f>
        <v>331400</v>
      </c>
    </row>
    <row r="606">
      <c r="A606">
        <v>111042</v>
      </c>
      <c r="B606" t="str">
        <v>코란도</v>
      </c>
      <c r="C606" t="str">
        <v>코란도 디젤 C5 4TRONIC - AT</v>
      </c>
      <c r="D606">
        <v>43831</v>
      </c>
      <c r="E606">
        <v>27070000</v>
      </c>
      <c r="F606" t="str">
        <v>경유</v>
      </c>
      <c r="G606" t="str">
        <v>AT</v>
      </c>
      <c r="H606">
        <v>1597</v>
      </c>
      <c r="I606" t="str">
        <v>오픈함</v>
      </c>
      <c r="J606" t="str">
        <v>Y</v>
      </c>
      <c r="K606" t="str">
        <v>쌍용</v>
      </c>
      <c r="L606" t="str">
        <v>코란도</v>
      </c>
      <c r="M606" t="str">
        <v>Y</v>
      </c>
      <c r="N606" t="str">
        <v>H1</v>
      </c>
      <c r="O606">
        <v>0</v>
      </c>
      <c r="Q606">
        <v>5</v>
      </c>
      <c r="R606" t="str">
        <v>C등급</v>
      </c>
      <c r="S606" t="str">
        <v>쌍용_평택</v>
      </c>
      <c r="T606" t="str">
        <v>235/55R18</v>
      </c>
      <c r="U606">
        <v>165700</v>
      </c>
      <c r="V606" t="str">
        <v>235/55R18</v>
      </c>
      <c r="W606">
        <v>165700</v>
      </c>
      <c r="X606" t="str">
        <v>anbh_안병홍</v>
      </c>
      <c r="Y606">
        <v>43847.61042824074</v>
      </c>
      <c r="Z606" t="str">
        <v>anbh_안병홍</v>
      </c>
      <c r="AA606">
        <v>43900.376655092594</v>
      </c>
      <c r="AB606">
        <f>W606*2</f>
        <v>331400</v>
      </c>
    </row>
    <row r="607">
      <c r="A607">
        <v>111043</v>
      </c>
      <c r="B607" t="str">
        <v>코란도</v>
      </c>
      <c r="C607" t="str">
        <v>코란도 디젤 C5 플러스 - AT</v>
      </c>
      <c r="D607">
        <v>43831</v>
      </c>
      <c r="E607">
        <v>25850000</v>
      </c>
      <c r="F607" t="str">
        <v>경유</v>
      </c>
      <c r="G607" t="str">
        <v>AT</v>
      </c>
      <c r="H607">
        <v>1597</v>
      </c>
      <c r="I607" t="str">
        <v>오픈함</v>
      </c>
      <c r="J607" t="str">
        <v>Y</v>
      </c>
      <c r="K607" t="str">
        <v>쌍용</v>
      </c>
      <c r="L607" t="str">
        <v>코란도</v>
      </c>
      <c r="M607" t="str">
        <v>Y</v>
      </c>
      <c r="N607" t="str">
        <v>H1</v>
      </c>
      <c r="O607">
        <v>0</v>
      </c>
      <c r="Q607">
        <v>5</v>
      </c>
      <c r="R607" t="str">
        <v>C등급</v>
      </c>
      <c r="S607" t="str">
        <v>쌍용_평택</v>
      </c>
      <c r="T607" t="str">
        <v>235/55R18</v>
      </c>
      <c r="U607">
        <v>165700</v>
      </c>
      <c r="V607" t="str">
        <v>235/55R18</v>
      </c>
      <c r="W607">
        <v>165700</v>
      </c>
      <c r="X607" t="str">
        <v>anbh_안병홍</v>
      </c>
      <c r="Y607">
        <v>43847.61194444444</v>
      </c>
      <c r="Z607" t="str">
        <v>anbh_안병홍</v>
      </c>
      <c r="AA607">
        <v>43900.3768287037</v>
      </c>
      <c r="AB607">
        <f>W607*2</f>
        <v>331400</v>
      </c>
    </row>
    <row r="608">
      <c r="A608">
        <v>111044</v>
      </c>
      <c r="B608" t="str">
        <v>코란도</v>
      </c>
      <c r="C608" t="str">
        <v>코란도 디젤 C5 플러스 4TRONIC - AT</v>
      </c>
      <c r="D608">
        <v>43831</v>
      </c>
      <c r="E608">
        <v>27990000</v>
      </c>
      <c r="F608" t="str">
        <v>경유</v>
      </c>
      <c r="G608" t="str">
        <v>AT</v>
      </c>
      <c r="H608">
        <v>1597</v>
      </c>
      <c r="I608" t="str">
        <v>오픈함</v>
      </c>
      <c r="J608" t="str">
        <v>Y</v>
      </c>
      <c r="K608" t="str">
        <v>쌍용</v>
      </c>
      <c r="L608" t="str">
        <v>코란도</v>
      </c>
      <c r="M608" t="str">
        <v>Y</v>
      </c>
      <c r="N608" t="str">
        <v>H1</v>
      </c>
      <c r="O608">
        <v>0</v>
      </c>
      <c r="Q608">
        <v>5</v>
      </c>
      <c r="R608" t="str">
        <v>C등급</v>
      </c>
      <c r="S608" t="str">
        <v>쌍용_평택</v>
      </c>
      <c r="T608" t="str">
        <v>235/55R18</v>
      </c>
      <c r="U608">
        <v>165700</v>
      </c>
      <c r="V608" t="str">
        <v>235/55R18</v>
      </c>
      <c r="W608">
        <v>165700</v>
      </c>
      <c r="X608" t="str">
        <v>anbh_안병홍</v>
      </c>
      <c r="Y608">
        <v>43847.61284722222</v>
      </c>
      <c r="Z608" t="str">
        <v>anbh_안병홍</v>
      </c>
      <c r="AA608">
        <v>43900.37699074074</v>
      </c>
      <c r="AB608">
        <f>W608*2</f>
        <v>331400</v>
      </c>
    </row>
    <row r="609">
      <c r="A609">
        <v>111045</v>
      </c>
      <c r="B609" t="str">
        <v>코란도</v>
      </c>
      <c r="C609" t="str">
        <v>코란도 디젤 C7 - AT</v>
      </c>
      <c r="D609">
        <v>43831</v>
      </c>
      <c r="E609">
        <v>27650000</v>
      </c>
      <c r="F609" t="str">
        <v>경유</v>
      </c>
      <c r="G609" t="str">
        <v>AT</v>
      </c>
      <c r="H609">
        <v>1597</v>
      </c>
      <c r="I609" t="str">
        <v>오픈함</v>
      </c>
      <c r="J609" t="str">
        <v>Y</v>
      </c>
      <c r="K609" t="str">
        <v>쌍용</v>
      </c>
      <c r="L609" t="str">
        <v>코란도</v>
      </c>
      <c r="M609" t="str">
        <v>Y</v>
      </c>
      <c r="N609" t="str">
        <v>H1</v>
      </c>
      <c r="O609">
        <v>0</v>
      </c>
      <c r="Q609">
        <v>5</v>
      </c>
      <c r="R609" t="str">
        <v>C등급</v>
      </c>
      <c r="S609" t="str">
        <v>쌍용_평택</v>
      </c>
      <c r="T609" t="str">
        <v>235/55R18</v>
      </c>
      <c r="U609">
        <v>165700</v>
      </c>
      <c r="V609" t="str">
        <v>235/55R18</v>
      </c>
      <c r="W609">
        <v>165700</v>
      </c>
      <c r="X609" t="str">
        <v>anbh_안병홍</v>
      </c>
      <c r="Y609">
        <v>43847.61478009259</v>
      </c>
      <c r="Z609" t="str">
        <v>anbh_안병홍</v>
      </c>
      <c r="AA609">
        <v>43900.37716435185</v>
      </c>
      <c r="AB609">
        <f>W609*2</f>
        <v>331400</v>
      </c>
    </row>
    <row r="610">
      <c r="A610">
        <v>111046</v>
      </c>
      <c r="B610" t="str">
        <v>코란도</v>
      </c>
      <c r="C610" t="str">
        <v>코란도 디젤 C7 4TRONIC - AT</v>
      </c>
      <c r="D610">
        <v>43831</v>
      </c>
      <c r="E610">
        <v>29790000</v>
      </c>
      <c r="F610" t="str">
        <v>경유</v>
      </c>
      <c r="G610" t="str">
        <v>AT</v>
      </c>
      <c r="H610">
        <v>1597</v>
      </c>
      <c r="I610" t="str">
        <v>오픈함</v>
      </c>
      <c r="J610" t="str">
        <v>Y</v>
      </c>
      <c r="K610" t="str">
        <v>쌍용</v>
      </c>
      <c r="L610" t="str">
        <v>코란도</v>
      </c>
      <c r="M610" t="str">
        <v>Y</v>
      </c>
      <c r="N610" t="str">
        <v>H1</v>
      </c>
      <c r="O610">
        <v>0</v>
      </c>
      <c r="Q610">
        <v>5</v>
      </c>
      <c r="R610" t="str">
        <v>C등급</v>
      </c>
      <c r="S610" t="str">
        <v>쌍용_평택</v>
      </c>
      <c r="T610" t="str">
        <v>235/55R18</v>
      </c>
      <c r="U610">
        <v>165700</v>
      </c>
      <c r="V610" t="str">
        <v>235/55R18</v>
      </c>
      <c r="W610">
        <v>165700</v>
      </c>
      <c r="X610" t="str">
        <v>anbh_안병홍</v>
      </c>
      <c r="Y610">
        <v>43847.615625</v>
      </c>
      <c r="Z610" t="str">
        <v>anbh_안병홍</v>
      </c>
      <c r="AA610">
        <v>43900.37736111111</v>
      </c>
      <c r="AB610">
        <f>W610*2</f>
        <v>331400</v>
      </c>
    </row>
    <row r="611">
      <c r="A611">
        <v>108374</v>
      </c>
      <c r="B611" t="str">
        <v>크루즈</v>
      </c>
      <c r="C611" t="str">
        <v>크루즈 1.4 터보 LS - AT</v>
      </c>
      <c r="D611">
        <v>42774</v>
      </c>
      <c r="E611">
        <v>16900000</v>
      </c>
      <c r="F611" t="str">
        <v>가솔린</v>
      </c>
      <c r="G611" t="str">
        <v>AT</v>
      </c>
      <c r="H611">
        <v>1399</v>
      </c>
      <c r="I611" t="str">
        <v>오픈안함</v>
      </c>
      <c r="J611" t="str">
        <v>Y</v>
      </c>
      <c r="K611" t="str">
        <v>한국지엠</v>
      </c>
      <c r="L611" t="str">
        <v>크루즈</v>
      </c>
      <c r="M611" t="str">
        <v>Y</v>
      </c>
      <c r="N611" t="str">
        <v>D</v>
      </c>
      <c r="O611">
        <v>60</v>
      </c>
      <c r="Q611">
        <v>5</v>
      </c>
      <c r="R611" t="str">
        <v>B등급</v>
      </c>
      <c r="S611" t="str">
        <v>지엠_군산</v>
      </c>
      <c r="T611" t="str">
        <v>205/60R16</v>
      </c>
      <c r="U611">
        <v>109400</v>
      </c>
      <c r="V611" t="str">
        <v>205/60R16</v>
      </c>
      <c r="W611">
        <v>109400</v>
      </c>
      <c r="X611" t="str">
        <v>wonsil_남원실</v>
      </c>
      <c r="Y611">
        <v>42774.36413194444</v>
      </c>
      <c r="Z611" t="str">
        <v>anbh_안병홍</v>
      </c>
      <c r="AA611">
        <v>43115.697546296295</v>
      </c>
      <c r="AB611">
        <f>W611*2</f>
        <v>218800</v>
      </c>
    </row>
    <row r="612">
      <c r="A612">
        <v>108375</v>
      </c>
      <c r="B612" t="str">
        <v>크루즈</v>
      </c>
      <c r="C612" t="str">
        <v>크루즈 1.4 터보 LT - AT</v>
      </c>
      <c r="D612">
        <v>42774</v>
      </c>
      <c r="E612">
        <v>19990000</v>
      </c>
      <c r="F612" t="str">
        <v>가솔린</v>
      </c>
      <c r="G612" t="str">
        <v>AT</v>
      </c>
      <c r="H612">
        <v>1399</v>
      </c>
      <c r="I612" t="str">
        <v>오픈안함</v>
      </c>
      <c r="J612" t="str">
        <v>Y</v>
      </c>
      <c r="K612" t="str">
        <v>한국지엠</v>
      </c>
      <c r="L612" t="str">
        <v>크루즈</v>
      </c>
      <c r="M612" t="str">
        <v>Y</v>
      </c>
      <c r="N612" t="str">
        <v>D</v>
      </c>
      <c r="O612">
        <v>60</v>
      </c>
      <c r="Q612">
        <v>5</v>
      </c>
      <c r="R612" t="str">
        <v>B등급</v>
      </c>
      <c r="S612" t="str">
        <v>지엠_군산</v>
      </c>
      <c r="T612" t="str">
        <v>205/60R16</v>
      </c>
      <c r="U612">
        <v>109400</v>
      </c>
      <c r="V612" t="str">
        <v>205/60R16</v>
      </c>
      <c r="W612">
        <v>109400</v>
      </c>
      <c r="X612" t="str">
        <v>wonsil_남원실</v>
      </c>
      <c r="Y612">
        <v>42774.36604166667</v>
      </c>
      <c r="Z612" t="str">
        <v>anbh_안병홍</v>
      </c>
      <c r="AA612">
        <v>43115.69782407407</v>
      </c>
      <c r="AB612">
        <f>W612*2</f>
        <v>218800</v>
      </c>
    </row>
    <row r="613">
      <c r="A613">
        <v>108376</v>
      </c>
      <c r="B613" t="str">
        <v>크루즈</v>
      </c>
      <c r="C613" t="str">
        <v>크루즈 1.4 터보 LT 디럭스 - AT</v>
      </c>
      <c r="D613">
        <v>42774</v>
      </c>
      <c r="E613">
        <v>21510000</v>
      </c>
      <c r="F613" t="str">
        <v>가솔린</v>
      </c>
      <c r="G613" t="str">
        <v>AT</v>
      </c>
      <c r="H613">
        <v>1399</v>
      </c>
      <c r="I613" t="str">
        <v>오픈안함</v>
      </c>
      <c r="J613" t="str">
        <v>Y</v>
      </c>
      <c r="K613" t="str">
        <v>한국지엠</v>
      </c>
      <c r="L613" t="str">
        <v>크루즈</v>
      </c>
      <c r="M613" t="str">
        <v>Y</v>
      </c>
      <c r="N613" t="str">
        <v>D</v>
      </c>
      <c r="O613">
        <v>60</v>
      </c>
      <c r="Q613">
        <v>5</v>
      </c>
      <c r="R613" t="str">
        <v>B등급</v>
      </c>
      <c r="S613" t="str">
        <v>지엠_군산</v>
      </c>
      <c r="T613" t="str">
        <v>205/60R16</v>
      </c>
      <c r="U613">
        <v>109400</v>
      </c>
      <c r="V613" t="str">
        <v>205/60R16</v>
      </c>
      <c r="W613">
        <v>109400</v>
      </c>
      <c r="X613" t="str">
        <v>wonsil_남원실</v>
      </c>
      <c r="Y613">
        <v>42774.36646990741</v>
      </c>
      <c r="Z613" t="str">
        <v>anbh_안병홍</v>
      </c>
      <c r="AA613">
        <v>43115.69876157407</v>
      </c>
      <c r="AB613">
        <f>W613*2</f>
        <v>218800</v>
      </c>
    </row>
    <row r="614">
      <c r="A614">
        <v>108377</v>
      </c>
      <c r="B614" t="str">
        <v>크루즈</v>
      </c>
      <c r="C614" t="str">
        <v>크루즈 1.4 터보 LTZ - AT</v>
      </c>
      <c r="D614">
        <v>42774</v>
      </c>
      <c r="E614">
        <v>23080000</v>
      </c>
      <c r="F614" t="str">
        <v>가솔린</v>
      </c>
      <c r="G614" t="str">
        <v>AT</v>
      </c>
      <c r="H614">
        <v>1399</v>
      </c>
      <c r="I614" t="str">
        <v>오픈안함</v>
      </c>
      <c r="J614" t="str">
        <v>Y</v>
      </c>
      <c r="K614" t="str">
        <v>한국지엠</v>
      </c>
      <c r="L614" t="str">
        <v>크루즈</v>
      </c>
      <c r="M614" t="str">
        <v>Y</v>
      </c>
      <c r="N614" t="str">
        <v>D</v>
      </c>
      <c r="O614">
        <v>60</v>
      </c>
      <c r="Q614">
        <v>5</v>
      </c>
      <c r="R614" t="str">
        <v>B등급</v>
      </c>
      <c r="S614" t="str">
        <v>지엠_군산</v>
      </c>
      <c r="T614" t="str">
        <v>205/60R16</v>
      </c>
      <c r="U614">
        <v>109400</v>
      </c>
      <c r="V614" t="str">
        <v>205/60R16</v>
      </c>
      <c r="W614">
        <v>109400</v>
      </c>
      <c r="X614" t="str">
        <v>wonsil_남원실</v>
      </c>
      <c r="Y614">
        <v>42774.36666666667</v>
      </c>
      <c r="Z614" t="str">
        <v>anbh_안병홍</v>
      </c>
      <c r="AA614">
        <v>43115.699467592596</v>
      </c>
      <c r="AB614">
        <f>W614*2</f>
        <v>218800</v>
      </c>
    </row>
    <row r="615">
      <c r="A615">
        <v>108378</v>
      </c>
      <c r="B615" t="str">
        <v>크루즈</v>
      </c>
      <c r="C615" t="str">
        <v>크루즈 1.4 터보 LTZ 디럭스 - AT</v>
      </c>
      <c r="D615">
        <v>42774</v>
      </c>
      <c r="E615">
        <v>23490000</v>
      </c>
      <c r="F615" t="str">
        <v>가솔린</v>
      </c>
      <c r="G615" t="str">
        <v>AT</v>
      </c>
      <c r="H615">
        <v>1399</v>
      </c>
      <c r="I615" t="str">
        <v>오픈안함</v>
      </c>
      <c r="J615" t="str">
        <v>Y</v>
      </c>
      <c r="K615" t="str">
        <v>한국지엠</v>
      </c>
      <c r="L615" t="str">
        <v>크루즈</v>
      </c>
      <c r="M615" t="str">
        <v>Y</v>
      </c>
      <c r="N615" t="str">
        <v>D</v>
      </c>
      <c r="O615">
        <v>60</v>
      </c>
      <c r="Q615">
        <v>5</v>
      </c>
      <c r="R615" t="str">
        <v>B등급</v>
      </c>
      <c r="S615" t="str">
        <v>지엠_군산</v>
      </c>
      <c r="T615" t="str">
        <v>205/60R16</v>
      </c>
      <c r="U615">
        <v>109400</v>
      </c>
      <c r="V615" t="str">
        <v>205/60R16</v>
      </c>
      <c r="W615">
        <v>109400</v>
      </c>
      <c r="X615" t="str">
        <v>wonsil_남원실</v>
      </c>
      <c r="Y615">
        <v>42774.3671412037</v>
      </c>
      <c r="Z615" t="str">
        <v>anbh_안병홍</v>
      </c>
      <c r="AA615">
        <v>43115.69965277778</v>
      </c>
      <c r="AB615">
        <f>W615*2</f>
        <v>218800</v>
      </c>
    </row>
    <row r="616">
      <c r="A616">
        <v>109027</v>
      </c>
      <c r="B616" t="str">
        <v>크루즈</v>
      </c>
      <c r="C616" t="str">
        <v>크루즈 1.6 디젤 LT - AT</v>
      </c>
      <c r="D616">
        <v>43073</v>
      </c>
      <c r="E616">
        <v>22490000</v>
      </c>
      <c r="F616" t="str">
        <v>경유</v>
      </c>
      <c r="G616" t="str">
        <v>AT</v>
      </c>
      <c r="H616">
        <v>1598</v>
      </c>
      <c r="I616" t="str">
        <v>오픈함</v>
      </c>
      <c r="J616" t="str">
        <v>Y</v>
      </c>
      <c r="K616" t="str">
        <v>한국지엠</v>
      </c>
      <c r="L616" t="str">
        <v>크루즈</v>
      </c>
      <c r="M616" t="str">
        <v>Y</v>
      </c>
      <c r="N616" t="str">
        <v>D</v>
      </c>
      <c r="O616">
        <v>60</v>
      </c>
      <c r="Q616">
        <v>5</v>
      </c>
      <c r="R616" t="str">
        <v>C등급</v>
      </c>
      <c r="S616" t="str">
        <v>지엠_군산</v>
      </c>
      <c r="T616" t="str">
        <v>205/55R16</v>
      </c>
      <c r="U616">
        <v>100800</v>
      </c>
      <c r="V616" t="str">
        <v>205/55R16</v>
      </c>
      <c r="W616">
        <v>100800</v>
      </c>
      <c r="X616" t="str">
        <v>jeonhy_전하영</v>
      </c>
      <c r="Y616">
        <v>43073.77825231481</v>
      </c>
      <c r="Z616" t="str">
        <v>anbh_안병홍</v>
      </c>
      <c r="AA616">
        <v>43115.70228009259</v>
      </c>
      <c r="AB616">
        <f>W616*2</f>
        <v>201600</v>
      </c>
    </row>
    <row r="617">
      <c r="A617">
        <v>109028</v>
      </c>
      <c r="B617" t="str">
        <v>크루즈</v>
      </c>
      <c r="C617" t="str">
        <v>크루즈 1.6 디젤 LT 디럭스 - AT</v>
      </c>
      <c r="D617">
        <v>43073</v>
      </c>
      <c r="E617">
        <v>23760000</v>
      </c>
      <c r="F617" t="str">
        <v>경유</v>
      </c>
      <c r="G617" t="str">
        <v>AT</v>
      </c>
      <c r="H617">
        <v>1598</v>
      </c>
      <c r="I617" t="str">
        <v>오픈함</v>
      </c>
      <c r="J617" t="str">
        <v>Y</v>
      </c>
      <c r="K617" t="str">
        <v>한국지엠</v>
      </c>
      <c r="L617" t="str">
        <v>크루즈</v>
      </c>
      <c r="M617" t="str">
        <v>Y</v>
      </c>
      <c r="N617" t="str">
        <v>D</v>
      </c>
      <c r="O617">
        <v>60</v>
      </c>
      <c r="Q617">
        <v>5</v>
      </c>
      <c r="R617" t="str">
        <v>C등급</v>
      </c>
      <c r="S617" t="str">
        <v>지엠_군산</v>
      </c>
      <c r="T617" t="str">
        <v>205/55R16</v>
      </c>
      <c r="U617">
        <v>100800</v>
      </c>
      <c r="V617" t="str">
        <v>205/55R16</v>
      </c>
      <c r="W617">
        <v>100800</v>
      </c>
      <c r="X617" t="str">
        <v>jeonhy_전하영</v>
      </c>
      <c r="Y617">
        <v>43073.7812962963</v>
      </c>
      <c r="Z617" t="str">
        <v>anbh_안병홍</v>
      </c>
      <c r="AA617">
        <v>43115.70245370371</v>
      </c>
      <c r="AB617">
        <f>W617*2</f>
        <v>201600</v>
      </c>
    </row>
    <row r="618">
      <c r="A618">
        <v>109029</v>
      </c>
      <c r="B618" t="str">
        <v>크루즈</v>
      </c>
      <c r="C618" t="str">
        <v>크루즈 1.6 디젤 LTZ - AT</v>
      </c>
      <c r="D618">
        <v>43073</v>
      </c>
      <c r="E618">
        <v>25580000</v>
      </c>
      <c r="F618" t="str">
        <v>경유</v>
      </c>
      <c r="G618" t="str">
        <v>AT</v>
      </c>
      <c r="H618">
        <v>1598</v>
      </c>
      <c r="I618" t="str">
        <v>오픈함</v>
      </c>
      <c r="J618" t="str">
        <v>Y</v>
      </c>
      <c r="K618" t="str">
        <v>한국지엠</v>
      </c>
      <c r="L618" t="str">
        <v>크루즈</v>
      </c>
      <c r="M618" t="str">
        <v>Y</v>
      </c>
      <c r="N618" t="str">
        <v>D</v>
      </c>
      <c r="O618">
        <v>60</v>
      </c>
      <c r="Q618">
        <v>5</v>
      </c>
      <c r="R618" t="str">
        <v>C등급</v>
      </c>
      <c r="S618" t="str">
        <v>지엠_군산</v>
      </c>
      <c r="T618" t="str">
        <v>225/45R17</v>
      </c>
      <c r="U618">
        <v>152000</v>
      </c>
      <c r="V618" t="str">
        <v>225/45R17</v>
      </c>
      <c r="W618">
        <v>152000</v>
      </c>
      <c r="X618" t="str">
        <v>jeonhy_전하영</v>
      </c>
      <c r="Y618">
        <v>43073.78177083333</v>
      </c>
      <c r="Z618" t="str">
        <v>anbh_안병홍</v>
      </c>
      <c r="AA618">
        <v>43115.70261574074</v>
      </c>
      <c r="AB618">
        <f>W618*2</f>
        <v>304000</v>
      </c>
    </row>
    <row r="619">
      <c r="A619">
        <v>110636</v>
      </c>
      <c r="B619" t="str">
        <v>투싼</v>
      </c>
      <c r="C619" t="str">
        <v>2020 투싼 가솔린 1.6 터보 2WD 모던 - AT</v>
      </c>
      <c r="D619">
        <v>43753</v>
      </c>
      <c r="E619">
        <v>23310000</v>
      </c>
      <c r="F619" t="str">
        <v>가솔린</v>
      </c>
      <c r="G619" t="str">
        <v>AT</v>
      </c>
      <c r="H619">
        <v>1591</v>
      </c>
      <c r="I619" t="str">
        <v>오픈함</v>
      </c>
      <c r="J619" t="str">
        <v>Y</v>
      </c>
      <c r="K619" t="str">
        <v>현대</v>
      </c>
      <c r="L619" t="str">
        <v>2020 투싼</v>
      </c>
      <c r="M619" t="str">
        <v>Y</v>
      </c>
      <c r="N619" t="str">
        <v>H1</v>
      </c>
      <c r="O619">
        <v>62</v>
      </c>
      <c r="P619">
        <v>0</v>
      </c>
      <c r="Q619">
        <v>5</v>
      </c>
      <c r="R619" t="str">
        <v>A등급</v>
      </c>
      <c r="S619" t="str">
        <v>현대_울산</v>
      </c>
      <c r="T619" t="str">
        <v>225/60R17</v>
      </c>
      <c r="U619">
        <v>151800</v>
      </c>
      <c r="V619" t="str">
        <v>225/60R17</v>
      </c>
      <c r="W619">
        <v>151800</v>
      </c>
      <c r="X619" t="str">
        <v>anbh_안병홍</v>
      </c>
      <c r="Y619">
        <v>43753.93056712963</v>
      </c>
      <c r="Z619" t="str">
        <v>anbh_안병홍</v>
      </c>
      <c r="AA619">
        <v>43894.70694444444</v>
      </c>
      <c r="AB619">
        <f>W619*2</f>
        <v>303600</v>
      </c>
    </row>
    <row r="620">
      <c r="A620">
        <v>110637</v>
      </c>
      <c r="B620" t="str">
        <v>투싼</v>
      </c>
      <c r="C620" t="str">
        <v>2020 투싼 가솔린 1.6 터보 2WD 모던 베스트초이스 - AT</v>
      </c>
      <c r="D620">
        <v>43753</v>
      </c>
      <c r="E620">
        <v>25030000</v>
      </c>
      <c r="F620" t="str">
        <v>가솔린</v>
      </c>
      <c r="G620" t="str">
        <v>AT</v>
      </c>
      <c r="H620">
        <v>1591</v>
      </c>
      <c r="I620" t="str">
        <v>오픈함</v>
      </c>
      <c r="J620" t="str">
        <v>Y</v>
      </c>
      <c r="K620" t="str">
        <v>현대</v>
      </c>
      <c r="L620" t="str">
        <v>2020 투싼</v>
      </c>
      <c r="M620" t="str">
        <v>Y</v>
      </c>
      <c r="N620" t="str">
        <v>H1</v>
      </c>
      <c r="O620">
        <v>62</v>
      </c>
      <c r="P620">
        <v>0</v>
      </c>
      <c r="Q620">
        <v>5</v>
      </c>
      <c r="R620" t="str">
        <v>A등급</v>
      </c>
      <c r="S620" t="str">
        <v>현대_울산</v>
      </c>
      <c r="T620" t="str">
        <v>225/60R17</v>
      </c>
      <c r="U620">
        <v>151800</v>
      </c>
      <c r="V620" t="str">
        <v>225/60R17</v>
      </c>
      <c r="W620">
        <v>151800</v>
      </c>
      <c r="X620" t="str">
        <v>anbh_안병홍</v>
      </c>
      <c r="Y620">
        <v>43753.94268518518</v>
      </c>
      <c r="Z620" t="str">
        <v>anbh_안병홍</v>
      </c>
      <c r="AA620">
        <v>43894.70885416667</v>
      </c>
      <c r="AB620">
        <f>W620*2</f>
        <v>303600</v>
      </c>
    </row>
    <row r="621">
      <c r="A621">
        <v>110634</v>
      </c>
      <c r="B621" t="str">
        <v>투싼</v>
      </c>
      <c r="C621" t="str">
        <v>2020 투싼 가솔린 1.6 터보 2WD 스마트 - AT</v>
      </c>
      <c r="D621">
        <v>43753</v>
      </c>
      <c r="E621">
        <v>21990000</v>
      </c>
      <c r="F621" t="str">
        <v>가솔린</v>
      </c>
      <c r="G621" t="str">
        <v>AT</v>
      </c>
      <c r="H621">
        <v>1591</v>
      </c>
      <c r="I621" t="str">
        <v>오픈함</v>
      </c>
      <c r="J621" t="str">
        <v>Y</v>
      </c>
      <c r="K621" t="str">
        <v>현대</v>
      </c>
      <c r="L621" t="str">
        <v>2020 투싼</v>
      </c>
      <c r="M621" t="str">
        <v>Y</v>
      </c>
      <c r="N621" t="str">
        <v>H1</v>
      </c>
      <c r="O621">
        <v>62</v>
      </c>
      <c r="P621">
        <v>0</v>
      </c>
      <c r="Q621">
        <v>5</v>
      </c>
      <c r="R621" t="str">
        <v>A등급</v>
      </c>
      <c r="S621" t="str">
        <v>현대_울산</v>
      </c>
      <c r="T621" t="str">
        <v>225/60R17</v>
      </c>
      <c r="U621">
        <v>151800</v>
      </c>
      <c r="V621" t="str">
        <v>225/60R17</v>
      </c>
      <c r="W621">
        <v>151800</v>
      </c>
      <c r="X621" t="str">
        <v>anbh_안병홍</v>
      </c>
      <c r="Y621">
        <v>43753.527233796296</v>
      </c>
      <c r="Z621" t="str">
        <v>anbh_안병홍</v>
      </c>
      <c r="AA621">
        <v>43894.70217592592</v>
      </c>
      <c r="AB621">
        <f>W621*2</f>
        <v>303600</v>
      </c>
    </row>
    <row r="622">
      <c r="A622">
        <v>110635</v>
      </c>
      <c r="B622" t="str">
        <v>투싼</v>
      </c>
      <c r="C622" t="str">
        <v>2020 투싼 가솔린 1.6 터보 2WD 스마트 모던초이스 - AT</v>
      </c>
      <c r="D622">
        <v>43753</v>
      </c>
      <c r="E622">
        <v>22760000</v>
      </c>
      <c r="F622" t="str">
        <v>가솔린</v>
      </c>
      <c r="G622" t="str">
        <v>AT</v>
      </c>
      <c r="H622">
        <v>1591</v>
      </c>
      <c r="I622" t="str">
        <v>오픈함</v>
      </c>
      <c r="J622" t="str">
        <v>Y</v>
      </c>
      <c r="K622" t="str">
        <v>현대</v>
      </c>
      <c r="L622" t="str">
        <v>2020 투싼</v>
      </c>
      <c r="M622" t="str">
        <v>Y</v>
      </c>
      <c r="N622" t="str">
        <v>H1</v>
      </c>
      <c r="O622">
        <v>62</v>
      </c>
      <c r="P622">
        <v>0</v>
      </c>
      <c r="Q622">
        <v>5</v>
      </c>
      <c r="R622" t="str">
        <v>A등급</v>
      </c>
      <c r="S622" t="str">
        <v>현대_울산</v>
      </c>
      <c r="T622" t="str">
        <v>225/60R17</v>
      </c>
      <c r="U622">
        <v>151800</v>
      </c>
      <c r="V622" t="str">
        <v>225/60R17</v>
      </c>
      <c r="W622">
        <v>151800</v>
      </c>
      <c r="X622" t="str">
        <v>anbh_안병홍</v>
      </c>
      <c r="Y622">
        <v>43753.924467592595</v>
      </c>
      <c r="Z622" t="str">
        <v>anbh_안병홍</v>
      </c>
      <c r="AA622">
        <v>43894.703356481485</v>
      </c>
      <c r="AB622">
        <f>W622*2</f>
        <v>303600</v>
      </c>
    </row>
    <row r="623">
      <c r="A623">
        <v>110638</v>
      </c>
      <c r="B623" t="str">
        <v>투싼</v>
      </c>
      <c r="C623" t="str">
        <v>2020 투싼 가솔린 1.6 터보 2WD 인스퍼레이션 - AT</v>
      </c>
      <c r="D623">
        <v>43753</v>
      </c>
      <c r="E623">
        <v>28260000</v>
      </c>
      <c r="F623" t="str">
        <v>가솔린</v>
      </c>
      <c r="G623" t="str">
        <v>AT</v>
      </c>
      <c r="H623">
        <v>1591</v>
      </c>
      <c r="I623" t="str">
        <v>오픈함</v>
      </c>
      <c r="J623" t="str">
        <v>Y</v>
      </c>
      <c r="K623" t="str">
        <v>현대</v>
      </c>
      <c r="L623" t="str">
        <v>2020 투싼</v>
      </c>
      <c r="M623" t="str">
        <v>Y</v>
      </c>
      <c r="N623" t="str">
        <v>H1</v>
      </c>
      <c r="O623">
        <v>62</v>
      </c>
      <c r="P623">
        <v>0</v>
      </c>
      <c r="Q623">
        <v>5</v>
      </c>
      <c r="R623" t="str">
        <v>A등급</v>
      </c>
      <c r="S623" t="str">
        <v>현대_울산</v>
      </c>
      <c r="T623" t="str">
        <v>225/60R17</v>
      </c>
      <c r="U623">
        <v>151800</v>
      </c>
      <c r="V623" t="str">
        <v>225/60R17</v>
      </c>
      <c r="W623">
        <v>151800</v>
      </c>
      <c r="X623" t="str">
        <v>anbh_안병홍</v>
      </c>
      <c r="Y623">
        <v>43753.94380787037</v>
      </c>
      <c r="Z623" t="str">
        <v>anbh_안병홍</v>
      </c>
      <c r="AA623">
        <v>43894.71188657408</v>
      </c>
      <c r="AB623">
        <f>W623*2</f>
        <v>303600</v>
      </c>
    </row>
    <row r="624">
      <c r="A624">
        <v>110641</v>
      </c>
      <c r="B624" t="str">
        <v>투싼</v>
      </c>
      <c r="C624" t="str">
        <v>2020 투싼 가솔린 1.6 터보 HTRAC 모던 - AT</v>
      </c>
      <c r="D624">
        <v>43753</v>
      </c>
      <c r="E624">
        <v>25310000</v>
      </c>
      <c r="F624" t="str">
        <v>가솔린</v>
      </c>
      <c r="G624" t="str">
        <v>AT</v>
      </c>
      <c r="H624">
        <v>1591</v>
      </c>
      <c r="I624" t="str">
        <v>오픈함</v>
      </c>
      <c r="J624" t="str">
        <v>Y</v>
      </c>
      <c r="K624" t="str">
        <v>현대</v>
      </c>
      <c r="L624" t="str">
        <v>2020 투싼</v>
      </c>
      <c r="M624" t="str">
        <v>Y</v>
      </c>
      <c r="N624" t="str">
        <v>H1</v>
      </c>
      <c r="O624">
        <v>62</v>
      </c>
      <c r="P624">
        <v>0</v>
      </c>
      <c r="Q624">
        <v>5</v>
      </c>
      <c r="R624" t="str">
        <v>A등급</v>
      </c>
      <c r="S624" t="str">
        <v>현대_울산</v>
      </c>
      <c r="T624" t="str">
        <v>225/60R17</v>
      </c>
      <c r="U624">
        <v>151800</v>
      </c>
      <c r="V624" t="str">
        <v>225/60R17</v>
      </c>
      <c r="W624">
        <v>151800</v>
      </c>
      <c r="X624" t="str">
        <v>anbh_안병홍</v>
      </c>
      <c r="Y624">
        <v>43753.96537037037</v>
      </c>
      <c r="Z624" t="str">
        <v>anbh_안병홍</v>
      </c>
      <c r="AA624">
        <v>43894.70680555556</v>
      </c>
      <c r="AB624">
        <f>W624*2</f>
        <v>303600</v>
      </c>
    </row>
    <row r="625">
      <c r="A625">
        <v>110642</v>
      </c>
      <c r="B625" t="str">
        <v>투싼</v>
      </c>
      <c r="C625" t="str">
        <v>2020 투싼 가솔린 1.6 터보 HTRAC 모던 베스트초이스 - AT</v>
      </c>
      <c r="D625">
        <v>43753</v>
      </c>
      <c r="E625">
        <v>27030000</v>
      </c>
      <c r="F625" t="str">
        <v>가솔린</v>
      </c>
      <c r="G625" t="str">
        <v>AT</v>
      </c>
      <c r="H625">
        <v>1591</v>
      </c>
      <c r="I625" t="str">
        <v>오픈함</v>
      </c>
      <c r="J625" t="str">
        <v>Y</v>
      </c>
      <c r="K625" t="str">
        <v>현대</v>
      </c>
      <c r="L625" t="str">
        <v>2020 투싼</v>
      </c>
      <c r="M625" t="str">
        <v>Y</v>
      </c>
      <c r="N625" t="str">
        <v>H1</v>
      </c>
      <c r="O625">
        <v>62</v>
      </c>
      <c r="P625">
        <v>0</v>
      </c>
      <c r="Q625">
        <v>5</v>
      </c>
      <c r="R625" t="str">
        <v>A등급</v>
      </c>
      <c r="S625" t="str">
        <v>현대_울산</v>
      </c>
      <c r="T625" t="str">
        <v>225/60R17</v>
      </c>
      <c r="U625">
        <v>151800</v>
      </c>
      <c r="V625" t="str">
        <v>225/60R17</v>
      </c>
      <c r="W625">
        <v>151800</v>
      </c>
      <c r="X625" t="str">
        <v>anbh_안병홍</v>
      </c>
      <c r="Y625">
        <v>43753.96659722222</v>
      </c>
      <c r="Z625" t="str">
        <v>anbh_안병홍</v>
      </c>
      <c r="AA625">
        <v>43894.708703703705</v>
      </c>
      <c r="AB625">
        <f>W625*2</f>
        <v>303600</v>
      </c>
    </row>
    <row r="626">
      <c r="A626">
        <v>110639</v>
      </c>
      <c r="B626" t="str">
        <v>투싼</v>
      </c>
      <c r="C626" t="str">
        <v>2020 투싼 가솔린 1.6 터보 HTRAC 스마트 - AT</v>
      </c>
      <c r="D626">
        <v>43753</v>
      </c>
      <c r="E626">
        <v>23990000</v>
      </c>
      <c r="F626" t="str">
        <v>가솔린</v>
      </c>
      <c r="G626" t="str">
        <v>AT</v>
      </c>
      <c r="H626">
        <v>1591</v>
      </c>
      <c r="I626" t="str">
        <v>오픈함</v>
      </c>
      <c r="J626" t="str">
        <v>Y</v>
      </c>
      <c r="K626" t="str">
        <v>현대</v>
      </c>
      <c r="L626" t="str">
        <v>2020 투싼</v>
      </c>
      <c r="M626" t="str">
        <v>Y</v>
      </c>
      <c r="N626" t="str">
        <v>H1</v>
      </c>
      <c r="O626">
        <v>62</v>
      </c>
      <c r="P626">
        <v>0</v>
      </c>
      <c r="Q626">
        <v>5</v>
      </c>
      <c r="R626" t="str">
        <v>A등급</v>
      </c>
      <c r="S626" t="str">
        <v>현대_울산</v>
      </c>
      <c r="T626" t="str">
        <v>225/60R17</v>
      </c>
      <c r="U626">
        <v>151800</v>
      </c>
      <c r="V626" t="str">
        <v>225/60R17</v>
      </c>
      <c r="W626">
        <v>151800</v>
      </c>
      <c r="X626" t="str">
        <v>anbh_안병홍</v>
      </c>
      <c r="Y626">
        <v>43753.96162037037</v>
      </c>
      <c r="Z626" t="str">
        <v>anbh_안병홍</v>
      </c>
      <c r="AA626">
        <v>43894.70196759259</v>
      </c>
      <c r="AB626">
        <f>W626*2</f>
        <v>303600</v>
      </c>
    </row>
    <row r="627">
      <c r="A627">
        <v>110640</v>
      </c>
      <c r="B627" t="str">
        <v>투싼</v>
      </c>
      <c r="C627" t="str">
        <v>2020 투싼 가솔린 1.6 터보 HTRAC 스마트 모던초이스 - AT</v>
      </c>
      <c r="D627">
        <v>43753</v>
      </c>
      <c r="E627">
        <v>24760000</v>
      </c>
      <c r="F627" t="str">
        <v>가솔린</v>
      </c>
      <c r="G627" t="str">
        <v>AT</v>
      </c>
      <c r="H627">
        <v>1591</v>
      </c>
      <c r="I627" t="str">
        <v>오픈함</v>
      </c>
      <c r="J627" t="str">
        <v>Y</v>
      </c>
      <c r="K627" t="str">
        <v>현대</v>
      </c>
      <c r="L627" t="str">
        <v>2020 투싼</v>
      </c>
      <c r="M627" t="str">
        <v>Y</v>
      </c>
      <c r="N627" t="str">
        <v>H1</v>
      </c>
      <c r="O627">
        <v>62</v>
      </c>
      <c r="P627">
        <v>0</v>
      </c>
      <c r="Q627">
        <v>5</v>
      </c>
      <c r="R627" t="str">
        <v>A등급</v>
      </c>
      <c r="S627" t="str">
        <v>현대_울산</v>
      </c>
      <c r="T627" t="str">
        <v>225/60R17</v>
      </c>
      <c r="U627">
        <v>151800</v>
      </c>
      <c r="V627" t="str">
        <v>225/60R17</v>
      </c>
      <c r="W627">
        <v>151800</v>
      </c>
      <c r="X627" t="str">
        <v>anbh_안병홍</v>
      </c>
      <c r="Y627">
        <v>43753.96457175926</v>
      </c>
      <c r="Z627" t="str">
        <v>anbh_안병홍</v>
      </c>
      <c r="AA627">
        <v>43894.70353009259</v>
      </c>
      <c r="AB627">
        <f>W627*2</f>
        <v>303600</v>
      </c>
    </row>
    <row r="628">
      <c r="A628">
        <v>110643</v>
      </c>
      <c r="B628" t="str">
        <v>투싼</v>
      </c>
      <c r="C628" t="str">
        <v>2020 투싼 가솔린 1.6 터보 HTRAC 인스퍼레이션 - AT</v>
      </c>
      <c r="D628">
        <v>43753</v>
      </c>
      <c r="E628">
        <v>30260000</v>
      </c>
      <c r="F628" t="str">
        <v>가솔린</v>
      </c>
      <c r="G628" t="str">
        <v>AT</v>
      </c>
      <c r="H628">
        <v>1591</v>
      </c>
      <c r="I628" t="str">
        <v>오픈함</v>
      </c>
      <c r="J628" t="str">
        <v>Y</v>
      </c>
      <c r="K628" t="str">
        <v>현대</v>
      </c>
      <c r="L628" t="str">
        <v>2020 투싼</v>
      </c>
      <c r="M628" t="str">
        <v>Y</v>
      </c>
      <c r="N628" t="str">
        <v>H1</v>
      </c>
      <c r="O628">
        <v>62</v>
      </c>
      <c r="P628">
        <v>0</v>
      </c>
      <c r="Q628">
        <v>5</v>
      </c>
      <c r="R628" t="str">
        <v>A등급</v>
      </c>
      <c r="S628" t="str">
        <v>현대_울산</v>
      </c>
      <c r="T628" t="str">
        <v>225/60R17</v>
      </c>
      <c r="U628">
        <v>151800</v>
      </c>
      <c r="V628" t="str">
        <v>225/60R17</v>
      </c>
      <c r="W628">
        <v>151800</v>
      </c>
      <c r="X628" t="str">
        <v>anbh_안병홍</v>
      </c>
      <c r="Y628">
        <v>43753.9684837963</v>
      </c>
      <c r="Z628" t="str">
        <v>anbh_안병홍</v>
      </c>
      <c r="AA628">
        <v>43894.711701388886</v>
      </c>
      <c r="AB628">
        <f>W628*2</f>
        <v>303600</v>
      </c>
    </row>
    <row r="629">
      <c r="A629">
        <v>110667</v>
      </c>
      <c r="B629" t="str">
        <v>투싼</v>
      </c>
      <c r="C629" t="str">
        <v>2020 투싼 디젤 2.0 2WD 모던 - AT</v>
      </c>
      <c r="D629">
        <v>43754</v>
      </c>
      <c r="E629">
        <v>25340000</v>
      </c>
      <c r="F629" t="str">
        <v>경유</v>
      </c>
      <c r="G629" t="str">
        <v>AT</v>
      </c>
      <c r="H629">
        <v>1995</v>
      </c>
      <c r="I629" t="str">
        <v>오픈함</v>
      </c>
      <c r="J629" t="str">
        <v>Y</v>
      </c>
      <c r="K629" t="str">
        <v>현대</v>
      </c>
      <c r="L629" t="str">
        <v>2020 투싼</v>
      </c>
      <c r="M629" t="str">
        <v>Y</v>
      </c>
      <c r="N629" t="str">
        <v>H1</v>
      </c>
      <c r="O629">
        <v>62</v>
      </c>
      <c r="P629">
        <v>0</v>
      </c>
      <c r="Q629">
        <v>5</v>
      </c>
      <c r="R629" t="str">
        <v>S등급</v>
      </c>
      <c r="S629" t="str">
        <v>현대_울산</v>
      </c>
      <c r="T629" t="str">
        <v>225/60R17</v>
      </c>
      <c r="U629">
        <v>151800</v>
      </c>
      <c r="V629" t="str">
        <v>225/60R17</v>
      </c>
      <c r="W629">
        <v>151800</v>
      </c>
      <c r="X629" t="str">
        <v>anbh_안병홍</v>
      </c>
      <c r="Y629">
        <v>43754.02422453704</v>
      </c>
      <c r="Z629" t="str">
        <v>anbh_안병홍</v>
      </c>
      <c r="AA629">
        <v>43894.70663194444</v>
      </c>
      <c r="AB629">
        <f>W629*2</f>
        <v>303600</v>
      </c>
    </row>
    <row r="630">
      <c r="A630">
        <v>110666</v>
      </c>
      <c r="B630" t="str">
        <v>투싼</v>
      </c>
      <c r="C630" t="str">
        <v>2020 투싼 디젤 2.0 2WD 모던 베스트초이스 - AT</v>
      </c>
      <c r="D630">
        <v>43754</v>
      </c>
      <c r="E630">
        <v>27060000</v>
      </c>
      <c r="F630" t="str">
        <v>경유</v>
      </c>
      <c r="G630" t="str">
        <v>AT</v>
      </c>
      <c r="H630">
        <v>1995</v>
      </c>
      <c r="I630" t="str">
        <v>오픈함</v>
      </c>
      <c r="J630" t="str">
        <v>Y</v>
      </c>
      <c r="K630" t="str">
        <v>현대</v>
      </c>
      <c r="L630" t="str">
        <v>2020 투싼</v>
      </c>
      <c r="M630" t="str">
        <v>Y</v>
      </c>
      <c r="N630" t="str">
        <v>H1</v>
      </c>
      <c r="O630">
        <v>62</v>
      </c>
      <c r="P630">
        <v>0</v>
      </c>
      <c r="Q630">
        <v>5</v>
      </c>
      <c r="R630" t="str">
        <v>S등급</v>
      </c>
      <c r="S630" t="str">
        <v>현대_울산</v>
      </c>
      <c r="T630" t="str">
        <v>225/60R17</v>
      </c>
      <c r="U630">
        <v>151800</v>
      </c>
      <c r="V630" t="str">
        <v>225/60R17</v>
      </c>
      <c r="W630">
        <v>151800</v>
      </c>
      <c r="X630" t="str">
        <v>anbh_안병홍</v>
      </c>
      <c r="Y630">
        <v>43754.02379629629</v>
      </c>
      <c r="Z630" t="str">
        <v>anbh_안병홍</v>
      </c>
      <c r="AA630">
        <v>43894.70847222222</v>
      </c>
      <c r="AB630">
        <f>W630*2</f>
        <v>303600</v>
      </c>
    </row>
    <row r="631">
      <c r="A631">
        <v>110664</v>
      </c>
      <c r="B631" t="str">
        <v>투싼</v>
      </c>
      <c r="C631" t="str">
        <v>2020 투싼 디젤 2.0 2WD 스마트 - AT</v>
      </c>
      <c r="D631">
        <v>43754</v>
      </c>
      <c r="E631">
        <v>24020000</v>
      </c>
      <c r="F631" t="str">
        <v>경유</v>
      </c>
      <c r="G631" t="str">
        <v>AT</v>
      </c>
      <c r="H631">
        <v>1995</v>
      </c>
      <c r="I631" t="str">
        <v>오픈함</v>
      </c>
      <c r="J631" t="str">
        <v>Y</v>
      </c>
      <c r="K631" t="str">
        <v>현대</v>
      </c>
      <c r="L631" t="str">
        <v>2020 투싼</v>
      </c>
      <c r="M631" t="str">
        <v>Y</v>
      </c>
      <c r="N631" t="str">
        <v>H1</v>
      </c>
      <c r="O631">
        <v>62</v>
      </c>
      <c r="P631">
        <v>0</v>
      </c>
      <c r="Q631">
        <v>5</v>
      </c>
      <c r="R631" t="str">
        <v>S등급</v>
      </c>
      <c r="S631" t="str">
        <v>현대_울산</v>
      </c>
      <c r="T631" t="str">
        <v>225/60R17</v>
      </c>
      <c r="U631">
        <v>151800</v>
      </c>
      <c r="V631" t="str">
        <v>225/60R17</v>
      </c>
      <c r="W631">
        <v>151800</v>
      </c>
      <c r="X631" t="str">
        <v>anbh_안병홍</v>
      </c>
      <c r="Y631">
        <v>43754.02259259259</v>
      </c>
      <c r="Z631" t="str">
        <v>anbh_안병홍</v>
      </c>
      <c r="AA631">
        <v>43894.70174768518</v>
      </c>
      <c r="AB631">
        <f>W631*2</f>
        <v>303600</v>
      </c>
    </row>
    <row r="632">
      <c r="A632">
        <v>110668</v>
      </c>
      <c r="B632" t="str">
        <v>투싼</v>
      </c>
      <c r="C632" t="str">
        <v>2020 투싼 디젤 2.0 2WD 스마트 모던초이스 - AT</v>
      </c>
      <c r="D632">
        <v>43754</v>
      </c>
      <c r="E632">
        <v>24790000</v>
      </c>
      <c r="F632" t="str">
        <v>경유</v>
      </c>
      <c r="G632" t="str">
        <v>AT</v>
      </c>
      <c r="H632">
        <v>1995</v>
      </c>
      <c r="I632" t="str">
        <v>오픈함</v>
      </c>
      <c r="J632" t="str">
        <v>Y</v>
      </c>
      <c r="K632" t="str">
        <v>현대</v>
      </c>
      <c r="L632" t="str">
        <v>2020 투싼</v>
      </c>
      <c r="M632" t="str">
        <v>Y</v>
      </c>
      <c r="N632" t="str">
        <v>H1</v>
      </c>
      <c r="O632">
        <v>62</v>
      </c>
      <c r="P632">
        <v>0</v>
      </c>
      <c r="Q632">
        <v>5</v>
      </c>
      <c r="R632" t="str">
        <v>S등급</v>
      </c>
      <c r="S632" t="str">
        <v>현대_울산</v>
      </c>
      <c r="T632" t="str">
        <v>225/60R17</v>
      </c>
      <c r="U632">
        <v>151800</v>
      </c>
      <c r="V632" t="str">
        <v>225/60R17</v>
      </c>
      <c r="W632">
        <v>151800</v>
      </c>
      <c r="X632" t="str">
        <v>anbh_안병홍</v>
      </c>
      <c r="Y632">
        <v>43754.02505787037</v>
      </c>
      <c r="Z632" t="str">
        <v>anbh_안병홍</v>
      </c>
      <c r="AA632">
        <v>43894.70369212963</v>
      </c>
      <c r="AB632">
        <f>W632*2</f>
        <v>303600</v>
      </c>
    </row>
    <row r="633">
      <c r="A633">
        <v>110665</v>
      </c>
      <c r="B633" t="str">
        <v>투싼</v>
      </c>
      <c r="C633" t="str">
        <v>2020 투싼 디젤 2.0 2WD 인스퍼레이션 - AT</v>
      </c>
      <c r="D633">
        <v>43754</v>
      </c>
      <c r="E633">
        <v>30290000</v>
      </c>
      <c r="F633" t="str">
        <v>경유</v>
      </c>
      <c r="G633" t="str">
        <v>AT</v>
      </c>
      <c r="H633">
        <v>1995</v>
      </c>
      <c r="I633" t="str">
        <v>오픈함</v>
      </c>
      <c r="J633" t="str">
        <v>Y</v>
      </c>
      <c r="K633" t="str">
        <v>현대</v>
      </c>
      <c r="L633" t="str">
        <v>2020 투싼</v>
      </c>
      <c r="M633" t="str">
        <v>Y</v>
      </c>
      <c r="N633" t="str">
        <v>H1</v>
      </c>
      <c r="O633">
        <v>62</v>
      </c>
      <c r="P633">
        <v>0</v>
      </c>
      <c r="Q633">
        <v>5</v>
      </c>
      <c r="R633" t="str">
        <v>S등급</v>
      </c>
      <c r="S633" t="str">
        <v>현대_울산</v>
      </c>
      <c r="T633" t="str">
        <v>225/60R17</v>
      </c>
      <c r="U633">
        <v>151800</v>
      </c>
      <c r="V633" t="str">
        <v>225/60R17</v>
      </c>
      <c r="W633">
        <v>151800</v>
      </c>
      <c r="X633" t="str">
        <v>anbh_안병홍</v>
      </c>
      <c r="Y633">
        <v>43754.02329861111</v>
      </c>
      <c r="Z633" t="str">
        <v>anbh_안병홍</v>
      </c>
      <c r="AA633">
        <v>43894.711481481485</v>
      </c>
      <c r="AB633">
        <f>W633*2</f>
        <v>303600</v>
      </c>
    </row>
    <row r="634">
      <c r="A634">
        <v>110671</v>
      </c>
      <c r="B634" t="str">
        <v>투싼</v>
      </c>
      <c r="C634" t="str">
        <v>2020 투싼 디젤 2.0 HTRAC 모던 - AT</v>
      </c>
      <c r="D634">
        <v>43754</v>
      </c>
      <c r="E634">
        <v>27340000</v>
      </c>
      <c r="F634" t="str">
        <v>경유</v>
      </c>
      <c r="G634" t="str">
        <v>AT</v>
      </c>
      <c r="H634">
        <v>1995</v>
      </c>
      <c r="I634" t="str">
        <v>오픈함</v>
      </c>
      <c r="J634" t="str">
        <v>Y</v>
      </c>
      <c r="K634" t="str">
        <v>현대</v>
      </c>
      <c r="L634" t="str">
        <v>2020 투싼</v>
      </c>
      <c r="M634" t="str">
        <v>Y</v>
      </c>
      <c r="N634" t="str">
        <v>H1</v>
      </c>
      <c r="O634">
        <v>62</v>
      </c>
      <c r="P634">
        <v>0</v>
      </c>
      <c r="Q634">
        <v>5</v>
      </c>
      <c r="R634" t="str">
        <v>A등급</v>
      </c>
      <c r="S634" t="str">
        <v>현대_울산</v>
      </c>
      <c r="T634" t="str">
        <v>225/60R17</v>
      </c>
      <c r="U634">
        <v>151800</v>
      </c>
      <c r="V634" t="str">
        <v>225/60R17</v>
      </c>
      <c r="W634">
        <v>151800</v>
      </c>
      <c r="X634" t="str">
        <v>anbh_안병홍</v>
      </c>
      <c r="Y634">
        <v>43754.02929398148</v>
      </c>
      <c r="Z634" t="str">
        <v>anbh_안병홍</v>
      </c>
      <c r="AA634">
        <v>43894.70648148148</v>
      </c>
      <c r="AB634">
        <f>W634*2</f>
        <v>303600</v>
      </c>
    </row>
    <row r="635">
      <c r="A635">
        <v>110672</v>
      </c>
      <c r="B635" t="str">
        <v>투싼</v>
      </c>
      <c r="C635" t="str">
        <v>2020 투싼 디젤 2.0 HTRAC 모던 베스트초이스 - AT</v>
      </c>
      <c r="D635">
        <v>43754</v>
      </c>
      <c r="E635">
        <v>29060000</v>
      </c>
      <c r="F635" t="str">
        <v>경유</v>
      </c>
      <c r="G635" t="str">
        <v>AT</v>
      </c>
      <c r="H635">
        <v>1995</v>
      </c>
      <c r="I635" t="str">
        <v>오픈함</v>
      </c>
      <c r="J635" t="str">
        <v>Y</v>
      </c>
      <c r="K635" t="str">
        <v>현대</v>
      </c>
      <c r="L635" t="str">
        <v>2020 투싼</v>
      </c>
      <c r="M635" t="str">
        <v>Y</v>
      </c>
      <c r="N635" t="str">
        <v>H1</v>
      </c>
      <c r="O635">
        <v>62</v>
      </c>
      <c r="P635">
        <v>0</v>
      </c>
      <c r="Q635">
        <v>5</v>
      </c>
      <c r="R635" t="str">
        <v>A등급</v>
      </c>
      <c r="S635" t="str">
        <v>현대_울산</v>
      </c>
      <c r="T635" t="str">
        <v>225/60R17</v>
      </c>
      <c r="U635">
        <v>151800</v>
      </c>
      <c r="V635" t="str">
        <v>225/60R17</v>
      </c>
      <c r="W635">
        <v>151800</v>
      </c>
      <c r="X635" t="str">
        <v>anbh_안병홍</v>
      </c>
      <c r="Y635">
        <v>43754.02978009259</v>
      </c>
      <c r="Z635" t="str">
        <v>anbh_안병홍</v>
      </c>
      <c r="AA635">
        <v>43894.708287037036</v>
      </c>
      <c r="AB635">
        <f>W635*2</f>
        <v>303600</v>
      </c>
    </row>
    <row r="636">
      <c r="A636">
        <v>110669</v>
      </c>
      <c r="B636" t="str">
        <v>투싼</v>
      </c>
      <c r="C636" t="str">
        <v>2020 투싼 디젤 2.0 HTRAC 스마트 - AT</v>
      </c>
      <c r="D636">
        <v>43754</v>
      </c>
      <c r="E636">
        <v>26020000</v>
      </c>
      <c r="F636" t="str">
        <v>경유</v>
      </c>
      <c r="G636" t="str">
        <v>AT</v>
      </c>
      <c r="H636">
        <v>1995</v>
      </c>
      <c r="I636" t="str">
        <v>오픈함</v>
      </c>
      <c r="J636" t="str">
        <v>Y</v>
      </c>
      <c r="K636" t="str">
        <v>현대</v>
      </c>
      <c r="L636" t="str">
        <v>2020 투싼</v>
      </c>
      <c r="M636" t="str">
        <v>Y</v>
      </c>
      <c r="N636" t="str">
        <v>H1</v>
      </c>
      <c r="O636">
        <v>62</v>
      </c>
      <c r="P636">
        <v>0</v>
      </c>
      <c r="Q636">
        <v>5</v>
      </c>
      <c r="R636" t="str">
        <v>A등급</v>
      </c>
      <c r="S636" t="str">
        <v>현대_울산</v>
      </c>
      <c r="T636" t="str">
        <v>225/60R17</v>
      </c>
      <c r="U636">
        <v>151800</v>
      </c>
      <c r="V636" t="str">
        <v>225/60R17</v>
      </c>
      <c r="W636">
        <v>151800</v>
      </c>
      <c r="X636" t="str">
        <v>anbh_안병홍</v>
      </c>
      <c r="Y636">
        <v>43754.02842592593</v>
      </c>
      <c r="Z636" t="str">
        <v>anbh_안병홍</v>
      </c>
      <c r="AA636">
        <v>43894.70159722222</v>
      </c>
      <c r="AB636">
        <f>W636*2</f>
        <v>303600</v>
      </c>
    </row>
    <row r="637">
      <c r="A637">
        <v>110670</v>
      </c>
      <c r="B637" t="str">
        <v>투싼</v>
      </c>
      <c r="C637" t="str">
        <v>2020 투싼 디젤 2.0 HTRAC 스마트 모던초이스 - AT</v>
      </c>
      <c r="D637">
        <v>43754</v>
      </c>
      <c r="E637">
        <v>26790000</v>
      </c>
      <c r="F637" t="str">
        <v>경유</v>
      </c>
      <c r="G637" t="str">
        <v>AT</v>
      </c>
      <c r="H637">
        <v>1995</v>
      </c>
      <c r="I637" t="str">
        <v>오픈함</v>
      </c>
      <c r="J637" t="str">
        <v>Y</v>
      </c>
      <c r="K637" t="str">
        <v>현대</v>
      </c>
      <c r="L637" t="str">
        <v>2020 투싼</v>
      </c>
      <c r="M637" t="str">
        <v>Y</v>
      </c>
      <c r="N637" t="str">
        <v>H1</v>
      </c>
      <c r="O637">
        <v>62</v>
      </c>
      <c r="P637">
        <v>0</v>
      </c>
      <c r="Q637">
        <v>5</v>
      </c>
      <c r="R637" t="str">
        <v>A등급</v>
      </c>
      <c r="S637" t="str">
        <v>현대_울산</v>
      </c>
      <c r="T637" t="str">
        <v>225/60R17</v>
      </c>
      <c r="U637">
        <v>151800</v>
      </c>
      <c r="V637" t="str">
        <v>225/60R17</v>
      </c>
      <c r="W637">
        <v>151800</v>
      </c>
      <c r="X637" t="str">
        <v>anbh_안병홍</v>
      </c>
      <c r="Y637">
        <v>43754.02885416667</v>
      </c>
      <c r="Z637" t="str">
        <v>anbh_안병홍</v>
      </c>
      <c r="AA637">
        <v>43894.70390046296</v>
      </c>
      <c r="AB637">
        <f>W637*2</f>
        <v>303600</v>
      </c>
    </row>
    <row r="638">
      <c r="A638">
        <v>110673</v>
      </c>
      <c r="B638" t="str">
        <v>투싼</v>
      </c>
      <c r="C638" t="str">
        <v>2020 투싼 디젤 2.0 HTRAC 인스퍼레이션 - AT</v>
      </c>
      <c r="D638">
        <v>43754</v>
      </c>
      <c r="E638">
        <v>32290000</v>
      </c>
      <c r="F638" t="str">
        <v>경유</v>
      </c>
      <c r="G638" t="str">
        <v>AT</v>
      </c>
      <c r="H638">
        <v>1995</v>
      </c>
      <c r="I638" t="str">
        <v>오픈함</v>
      </c>
      <c r="J638" t="str">
        <v>Y</v>
      </c>
      <c r="K638" t="str">
        <v>현대</v>
      </c>
      <c r="L638" t="str">
        <v>2020 투싼</v>
      </c>
      <c r="M638" t="str">
        <v>Y</v>
      </c>
      <c r="N638" t="str">
        <v>H1</v>
      </c>
      <c r="O638">
        <v>62</v>
      </c>
      <c r="P638">
        <v>0</v>
      </c>
      <c r="Q638">
        <v>5</v>
      </c>
      <c r="R638" t="str">
        <v>A등급</v>
      </c>
      <c r="S638" t="str">
        <v>현대_울산</v>
      </c>
      <c r="T638" t="str">
        <v>225/60R17</v>
      </c>
      <c r="U638">
        <v>151800</v>
      </c>
      <c r="V638" t="str">
        <v>225/60R17</v>
      </c>
      <c r="W638">
        <v>151800</v>
      </c>
      <c r="X638" t="str">
        <v>anbh_안병홍</v>
      </c>
      <c r="Y638">
        <v>43754.03025462963</v>
      </c>
      <c r="Z638" t="str">
        <v>anbh_안병홍</v>
      </c>
      <c r="AA638">
        <v>43894.71127314815</v>
      </c>
      <c r="AB638">
        <f>W638*2</f>
        <v>303600</v>
      </c>
    </row>
    <row r="639">
      <c r="A639">
        <v>110648</v>
      </c>
      <c r="B639" t="str">
        <v>투싼</v>
      </c>
      <c r="C639" t="str">
        <v>2020 투싼 스마트스트림 디젤 1.6 2WD 모던 - AT</v>
      </c>
      <c r="D639">
        <v>43753</v>
      </c>
      <c r="E639">
        <v>24840000</v>
      </c>
      <c r="F639" t="str">
        <v>경유</v>
      </c>
      <c r="G639" t="str">
        <v>AT</v>
      </c>
      <c r="H639">
        <v>1598</v>
      </c>
      <c r="I639" t="str">
        <v>오픈함</v>
      </c>
      <c r="J639" t="str">
        <v>Y</v>
      </c>
      <c r="K639" t="str">
        <v>현대</v>
      </c>
      <c r="L639" t="str">
        <v>2020 투싼</v>
      </c>
      <c r="M639" t="str">
        <v>Y</v>
      </c>
      <c r="N639" t="str">
        <v>H1</v>
      </c>
      <c r="O639">
        <v>62</v>
      </c>
      <c r="P639">
        <v>0</v>
      </c>
      <c r="Q639">
        <v>5</v>
      </c>
      <c r="R639" t="str">
        <v>S+등급</v>
      </c>
      <c r="S639" t="str">
        <v>현대_울산</v>
      </c>
      <c r="T639" t="str">
        <v>225/60R17</v>
      </c>
      <c r="U639">
        <v>151800</v>
      </c>
      <c r="V639" t="str">
        <v>225/60R17</v>
      </c>
      <c r="W639">
        <v>151800</v>
      </c>
      <c r="X639" t="str">
        <v>anbh_안병홍</v>
      </c>
      <c r="Y639">
        <v>43753.976435185185</v>
      </c>
      <c r="Z639" t="str">
        <v>anbh_안병홍</v>
      </c>
      <c r="AA639">
        <v>43894.70631944444</v>
      </c>
      <c r="AB639">
        <f>W639*2</f>
        <v>303600</v>
      </c>
    </row>
    <row r="640">
      <c r="A640">
        <v>110649</v>
      </c>
      <c r="B640" t="str">
        <v>투싼</v>
      </c>
      <c r="C640" t="str">
        <v>2020 투싼 스마트스트림 디젤 1.6 2WD 모던 베스트초이스 - AT</v>
      </c>
      <c r="D640">
        <v>43753</v>
      </c>
      <c r="E640">
        <v>26560000</v>
      </c>
      <c r="F640" t="str">
        <v>경유</v>
      </c>
      <c r="G640" t="str">
        <v>AT</v>
      </c>
      <c r="H640">
        <v>1598</v>
      </c>
      <c r="I640" t="str">
        <v>오픈함</v>
      </c>
      <c r="J640" t="str">
        <v>Y</v>
      </c>
      <c r="K640" t="str">
        <v>현대</v>
      </c>
      <c r="L640" t="str">
        <v>2020 투싼</v>
      </c>
      <c r="M640" t="str">
        <v>Y</v>
      </c>
      <c r="N640" t="str">
        <v>H1</v>
      </c>
      <c r="O640">
        <v>62</v>
      </c>
      <c r="P640">
        <v>0</v>
      </c>
      <c r="Q640">
        <v>5</v>
      </c>
      <c r="R640" t="str">
        <v>S+등급</v>
      </c>
      <c r="S640" t="str">
        <v>현대_울산</v>
      </c>
      <c r="T640" t="str">
        <v>225/60R17</v>
      </c>
      <c r="U640">
        <v>151800</v>
      </c>
      <c r="V640" t="str">
        <v>225/60R17</v>
      </c>
      <c r="W640">
        <v>151800</v>
      </c>
      <c r="X640" t="str">
        <v>anbh_안병홍</v>
      </c>
      <c r="Y640">
        <v>43753.977118055554</v>
      </c>
      <c r="Z640" t="str">
        <v>anbh_안병홍</v>
      </c>
      <c r="AA640">
        <v>43894.70811342593</v>
      </c>
      <c r="AB640">
        <f>W640*2</f>
        <v>303600</v>
      </c>
    </row>
    <row r="641">
      <c r="A641">
        <v>110646</v>
      </c>
      <c r="B641" t="str">
        <v>투싼</v>
      </c>
      <c r="C641" t="str">
        <v>2020 투싼 스마트스트림 디젤 1.6 2WD 스마트 - AT</v>
      </c>
      <c r="D641">
        <v>43753</v>
      </c>
      <c r="E641">
        <v>23520000</v>
      </c>
      <c r="F641" t="str">
        <v>경유</v>
      </c>
      <c r="G641" t="str">
        <v>AT</v>
      </c>
      <c r="H641">
        <v>1598</v>
      </c>
      <c r="I641" t="str">
        <v>오픈함</v>
      </c>
      <c r="J641" t="str">
        <v>Y</v>
      </c>
      <c r="K641" t="str">
        <v>현대</v>
      </c>
      <c r="L641" t="str">
        <v>2020 투싼</v>
      </c>
      <c r="M641" t="str">
        <v>Y</v>
      </c>
      <c r="N641" t="str">
        <v>H1</v>
      </c>
      <c r="O641">
        <v>62</v>
      </c>
      <c r="P641">
        <v>0</v>
      </c>
      <c r="Q641">
        <v>5</v>
      </c>
      <c r="R641" t="str">
        <v>S+등급</v>
      </c>
      <c r="S641" t="str">
        <v>현대_울산</v>
      </c>
      <c r="T641" t="str">
        <v>225/60R17</v>
      </c>
      <c r="U641">
        <v>151800</v>
      </c>
      <c r="V641" t="str">
        <v>225/60R17</v>
      </c>
      <c r="W641">
        <v>151800</v>
      </c>
      <c r="X641" t="str">
        <v>anbh_안병홍</v>
      </c>
      <c r="Y641">
        <v>43753.97537037037</v>
      </c>
      <c r="Z641" t="str">
        <v>anbh_안병홍</v>
      </c>
      <c r="AA641">
        <v>43894.70138888889</v>
      </c>
      <c r="AB641">
        <f>W641*2</f>
        <v>303600</v>
      </c>
    </row>
    <row r="642">
      <c r="A642">
        <v>110647</v>
      </c>
      <c r="B642" t="str">
        <v>투싼</v>
      </c>
      <c r="C642" t="str">
        <v>2020 투싼 스마트스트림 디젤 1.6 2WD 스마트 모던초이스 - AT</v>
      </c>
      <c r="D642">
        <v>43753</v>
      </c>
      <c r="E642">
        <v>24290000</v>
      </c>
      <c r="F642" t="str">
        <v>경유</v>
      </c>
      <c r="G642" t="str">
        <v>AT</v>
      </c>
      <c r="H642">
        <v>1598</v>
      </c>
      <c r="I642" t="str">
        <v>오픈함</v>
      </c>
      <c r="J642" t="str">
        <v>Y</v>
      </c>
      <c r="K642" t="str">
        <v>현대</v>
      </c>
      <c r="L642" t="str">
        <v>2020 투싼</v>
      </c>
      <c r="M642" t="str">
        <v>Y</v>
      </c>
      <c r="N642" t="str">
        <v>H1</v>
      </c>
      <c r="O642">
        <v>62</v>
      </c>
      <c r="P642">
        <v>0</v>
      </c>
      <c r="Q642">
        <v>5</v>
      </c>
      <c r="R642" t="str">
        <v>S+등급</v>
      </c>
      <c r="S642" t="str">
        <v>현대_울산</v>
      </c>
      <c r="T642" t="str">
        <v>225/60R17</v>
      </c>
      <c r="U642">
        <v>151800</v>
      </c>
      <c r="V642" t="str">
        <v>225/60R17</v>
      </c>
      <c r="W642">
        <v>151800</v>
      </c>
      <c r="X642" t="str">
        <v>anbh_안병홍</v>
      </c>
      <c r="Y642">
        <v>43753.975902777776</v>
      </c>
      <c r="Z642" t="str">
        <v>anbh_안병홍</v>
      </c>
      <c r="AA642">
        <v>43894.70454861111</v>
      </c>
      <c r="AB642">
        <f>W642*2</f>
        <v>303600</v>
      </c>
    </row>
    <row r="643">
      <c r="A643">
        <v>110650</v>
      </c>
      <c r="B643" t="str">
        <v>투싼</v>
      </c>
      <c r="C643" t="str">
        <v>2020 투싼 스마트스트림 디젤 1.6 2WD 인스퍼레이션 - AT</v>
      </c>
      <c r="D643">
        <v>43753</v>
      </c>
      <c r="E643">
        <v>29790000</v>
      </c>
      <c r="F643" t="str">
        <v>경유</v>
      </c>
      <c r="G643" t="str">
        <v>AT</v>
      </c>
      <c r="H643">
        <v>1598</v>
      </c>
      <c r="I643" t="str">
        <v>오픈함</v>
      </c>
      <c r="J643" t="str">
        <v>Y</v>
      </c>
      <c r="K643" t="str">
        <v>현대</v>
      </c>
      <c r="L643" t="str">
        <v>2020 투싼</v>
      </c>
      <c r="M643" t="str">
        <v>Y</v>
      </c>
      <c r="N643" t="str">
        <v>H1</v>
      </c>
      <c r="O643">
        <v>62</v>
      </c>
      <c r="P643">
        <v>0</v>
      </c>
      <c r="Q643">
        <v>5</v>
      </c>
      <c r="R643" t="str">
        <v>S+등급</v>
      </c>
      <c r="S643" t="str">
        <v>현대_울산</v>
      </c>
      <c r="T643" t="str">
        <v>225/60R17</v>
      </c>
      <c r="U643">
        <v>151800</v>
      </c>
      <c r="V643" t="str">
        <v>225/60R17</v>
      </c>
      <c r="W643">
        <v>151800</v>
      </c>
      <c r="X643" t="str">
        <v>anbh_안병홍</v>
      </c>
      <c r="Y643">
        <v>43753.97752314815</v>
      </c>
      <c r="Z643" t="str">
        <v>anbh_안병홍</v>
      </c>
      <c r="AA643">
        <v>43894.711064814815</v>
      </c>
      <c r="AB643">
        <f>W643*2</f>
        <v>303600</v>
      </c>
    </row>
    <row r="644">
      <c r="A644">
        <v>110653</v>
      </c>
      <c r="B644" t="str">
        <v>투싼</v>
      </c>
      <c r="C644" t="str">
        <v>2020 투싼 스마트스트림 디젤 1.6 HTRAC 모던 - AT</v>
      </c>
      <c r="D644">
        <v>43753</v>
      </c>
      <c r="E644">
        <v>26840000</v>
      </c>
      <c r="F644" t="str">
        <v>경유</v>
      </c>
      <c r="G644" t="str">
        <v>AT</v>
      </c>
      <c r="H644">
        <v>1598</v>
      </c>
      <c r="I644" t="str">
        <v>오픈함</v>
      </c>
      <c r="J644" t="str">
        <v>Y</v>
      </c>
      <c r="K644" t="str">
        <v>현대</v>
      </c>
      <c r="L644" t="str">
        <v>2020 투싼</v>
      </c>
      <c r="M644" t="str">
        <v>Y</v>
      </c>
      <c r="N644" t="str">
        <v>H1</v>
      </c>
      <c r="O644">
        <v>62</v>
      </c>
      <c r="P644">
        <v>0</v>
      </c>
      <c r="Q644">
        <v>5</v>
      </c>
      <c r="R644" t="str">
        <v>S등급</v>
      </c>
      <c r="S644" t="str">
        <v>현대_울산</v>
      </c>
      <c r="T644" t="str">
        <v>225/60R17</v>
      </c>
      <c r="U644">
        <v>151800</v>
      </c>
      <c r="V644" t="str">
        <v>225/60R17</v>
      </c>
      <c r="W644">
        <v>151800</v>
      </c>
      <c r="X644" t="str">
        <v>anbh_안병홍</v>
      </c>
      <c r="Y644">
        <v>43753.98335648148</v>
      </c>
      <c r="Z644" t="str">
        <v>anbh_안병홍</v>
      </c>
      <c r="AA644">
        <v>43894.70613425926</v>
      </c>
      <c r="AB644">
        <f>W644*2</f>
        <v>303600</v>
      </c>
    </row>
    <row r="645">
      <c r="A645">
        <v>110652</v>
      </c>
      <c r="B645" t="str">
        <v>투싼</v>
      </c>
      <c r="C645" t="str">
        <v>2020 투싼 스마트스트림 디젤 1.6 HTRAC 모던 베스트초이스 - AT</v>
      </c>
      <c r="D645">
        <v>43753</v>
      </c>
      <c r="E645">
        <v>28560000</v>
      </c>
      <c r="F645" t="str">
        <v>경유</v>
      </c>
      <c r="G645" t="str">
        <v>AT</v>
      </c>
      <c r="H645">
        <v>1598</v>
      </c>
      <c r="I645" t="str">
        <v>오픈함</v>
      </c>
      <c r="J645" t="str">
        <v>Y</v>
      </c>
      <c r="K645" t="str">
        <v>현대</v>
      </c>
      <c r="L645" t="str">
        <v>2020 투싼</v>
      </c>
      <c r="M645" t="str">
        <v>Y</v>
      </c>
      <c r="N645" t="str">
        <v>H1</v>
      </c>
      <c r="O645">
        <v>62</v>
      </c>
      <c r="P645">
        <v>0</v>
      </c>
      <c r="Q645">
        <v>5</v>
      </c>
      <c r="R645" t="str">
        <v>S등급</v>
      </c>
      <c r="S645" t="str">
        <v>현대_울산</v>
      </c>
      <c r="T645" t="str">
        <v>225/60R17</v>
      </c>
      <c r="U645">
        <v>151800</v>
      </c>
      <c r="V645" t="str">
        <v>225/60R17</v>
      </c>
      <c r="W645">
        <v>151800</v>
      </c>
      <c r="X645" t="str">
        <v>anbh_안병홍</v>
      </c>
      <c r="Y645">
        <v>43753.98236111111</v>
      </c>
      <c r="Z645" t="str">
        <v>anbh_안병홍</v>
      </c>
      <c r="AA645">
        <v>43894.707824074074</v>
      </c>
      <c r="AB645">
        <f>W645*2</f>
        <v>303600</v>
      </c>
    </row>
    <row r="646">
      <c r="A646">
        <v>110655</v>
      </c>
      <c r="B646" t="str">
        <v>투싼</v>
      </c>
      <c r="C646" t="str">
        <v>2020 투싼 스마트스트림 디젤 1.6 HTRAC 스마트 - AT</v>
      </c>
      <c r="D646">
        <v>43753</v>
      </c>
      <c r="E646">
        <v>25520000</v>
      </c>
      <c r="F646" t="str">
        <v>경유</v>
      </c>
      <c r="G646" t="str">
        <v>AT</v>
      </c>
      <c r="H646">
        <v>1598</v>
      </c>
      <c r="I646" t="str">
        <v>오픈함</v>
      </c>
      <c r="J646" t="str">
        <v>Y</v>
      </c>
      <c r="K646" t="str">
        <v>현대</v>
      </c>
      <c r="L646" t="str">
        <v>2020 투싼</v>
      </c>
      <c r="M646" t="str">
        <v>Y</v>
      </c>
      <c r="N646" t="str">
        <v>H1</v>
      </c>
      <c r="O646">
        <v>62</v>
      </c>
      <c r="P646">
        <v>0</v>
      </c>
      <c r="Q646">
        <v>5</v>
      </c>
      <c r="R646" t="str">
        <v>S등급</v>
      </c>
      <c r="S646" t="str">
        <v>현대_울산</v>
      </c>
      <c r="T646" t="str">
        <v>225/60R17</v>
      </c>
      <c r="U646">
        <v>151800</v>
      </c>
      <c r="V646" t="str">
        <v>225/60R17</v>
      </c>
      <c r="W646">
        <v>151800</v>
      </c>
      <c r="X646" t="str">
        <v>anbh_안병홍</v>
      </c>
      <c r="Y646">
        <v>43753.98401620371</v>
      </c>
      <c r="Z646" t="str">
        <v>anbh_안병홍</v>
      </c>
      <c r="AA646">
        <v>43894.70119212963</v>
      </c>
      <c r="AB646">
        <f>W646*2</f>
        <v>303600</v>
      </c>
    </row>
    <row r="647">
      <c r="A647">
        <v>110654</v>
      </c>
      <c r="B647" t="str">
        <v>투싼</v>
      </c>
      <c r="C647" t="str">
        <v>2020 투싼 스마트스트림 디젤 1.6 HTRAC 스마트 모던초이스 - AT</v>
      </c>
      <c r="D647">
        <v>43753</v>
      </c>
      <c r="E647">
        <v>26290000</v>
      </c>
      <c r="F647" t="str">
        <v>경유</v>
      </c>
      <c r="G647" t="str">
        <v>AT</v>
      </c>
      <c r="H647">
        <v>1598</v>
      </c>
      <c r="I647" t="str">
        <v>오픈함</v>
      </c>
      <c r="J647" t="str">
        <v>Y</v>
      </c>
      <c r="K647" t="str">
        <v>현대</v>
      </c>
      <c r="L647" t="str">
        <v>2020 투싼</v>
      </c>
      <c r="M647" t="str">
        <v>Y</v>
      </c>
      <c r="N647" t="str">
        <v>H1</v>
      </c>
      <c r="O647">
        <v>62</v>
      </c>
      <c r="P647">
        <v>0</v>
      </c>
      <c r="Q647">
        <v>5</v>
      </c>
      <c r="R647" t="str">
        <v>S등급</v>
      </c>
      <c r="S647" t="str">
        <v>현대_울산</v>
      </c>
      <c r="T647" t="str">
        <v>225/60R17</v>
      </c>
      <c r="U647">
        <v>151800</v>
      </c>
      <c r="V647" t="str">
        <v>225/60R17</v>
      </c>
      <c r="W647">
        <v>151800</v>
      </c>
      <c r="X647" t="str">
        <v>anbh_안병홍</v>
      </c>
      <c r="Y647">
        <v>43753.98365740741</v>
      </c>
      <c r="Z647" t="str">
        <v>anbh_안병홍</v>
      </c>
      <c r="AA647">
        <v>43894.70476851852</v>
      </c>
      <c r="AB647">
        <f>W647*2</f>
        <v>303600</v>
      </c>
    </row>
    <row r="648">
      <c r="A648">
        <v>110651</v>
      </c>
      <c r="B648" t="str">
        <v>투싼</v>
      </c>
      <c r="C648" t="str">
        <v>2020 투싼 스마트스트림 디젤 1.6 HTRAC 인스퍼레이션 - AT</v>
      </c>
      <c r="D648">
        <v>43753</v>
      </c>
      <c r="E648">
        <v>31790000</v>
      </c>
      <c r="F648" t="str">
        <v>경유</v>
      </c>
      <c r="G648" t="str">
        <v>AT</v>
      </c>
      <c r="H648">
        <v>1598</v>
      </c>
      <c r="I648" t="str">
        <v>오픈함</v>
      </c>
      <c r="J648" t="str">
        <v>Y</v>
      </c>
      <c r="K648" t="str">
        <v>현대</v>
      </c>
      <c r="L648" t="str">
        <v>2020 투싼</v>
      </c>
      <c r="M648" t="str">
        <v>Y</v>
      </c>
      <c r="N648" t="str">
        <v>H1</v>
      </c>
      <c r="O648">
        <v>62</v>
      </c>
      <c r="P648">
        <v>0</v>
      </c>
      <c r="Q648">
        <v>5</v>
      </c>
      <c r="R648" t="str">
        <v>S등급</v>
      </c>
      <c r="S648" t="str">
        <v>현대_울산</v>
      </c>
      <c r="T648" t="str">
        <v>225/60R17</v>
      </c>
      <c r="U648">
        <v>151800</v>
      </c>
      <c r="V648" t="str">
        <v>225/60R17</v>
      </c>
      <c r="W648">
        <v>151800</v>
      </c>
      <c r="X648" t="str">
        <v>anbh_안병홍</v>
      </c>
      <c r="Y648">
        <v>43753.98200231481</v>
      </c>
      <c r="Z648" t="str">
        <v>anbh_안병홍</v>
      </c>
      <c r="AA648">
        <v>43894.71084490741</v>
      </c>
      <c r="AB648">
        <f>W648*2</f>
        <v>303600</v>
      </c>
    </row>
    <row r="649">
      <c r="A649">
        <v>110030</v>
      </c>
      <c r="B649" t="str">
        <v>트랙스</v>
      </c>
      <c r="C649" t="str">
        <v>더뉴트랙스 1.4 가솔린 터보 LS - AT</v>
      </c>
      <c r="D649">
        <v>43503</v>
      </c>
      <c r="E649">
        <v>18250000</v>
      </c>
      <c r="F649" t="str">
        <v>가솔린</v>
      </c>
      <c r="G649" t="str">
        <v>AT</v>
      </c>
      <c r="H649">
        <v>1362</v>
      </c>
      <c r="I649" t="str">
        <v>오픈함</v>
      </c>
      <c r="J649" t="str">
        <v>Y</v>
      </c>
      <c r="K649" t="str">
        <v>한국지엠</v>
      </c>
      <c r="L649" t="str">
        <v>더뉴트랙스</v>
      </c>
      <c r="M649" t="str">
        <v>Y</v>
      </c>
      <c r="N649" t="str">
        <v>H0</v>
      </c>
      <c r="O649">
        <v>53</v>
      </c>
      <c r="P649">
        <v>0</v>
      </c>
      <c r="Q649">
        <v>5</v>
      </c>
      <c r="R649" t="str">
        <v>B등급</v>
      </c>
      <c r="S649" t="str">
        <v>지엠_송도</v>
      </c>
      <c r="T649" t="str">
        <v>205/70R16</v>
      </c>
      <c r="U649">
        <v>115000</v>
      </c>
      <c r="V649" t="str">
        <v>205/70R16</v>
      </c>
      <c r="W649">
        <v>115000</v>
      </c>
      <c r="X649" t="str">
        <v>inni8888_김인규</v>
      </c>
      <c r="Y649">
        <v>43503.85685185185</v>
      </c>
      <c r="Z649" t="str">
        <v>anbh_안병홍</v>
      </c>
      <c r="AA649">
        <v>43849.86587962963</v>
      </c>
      <c r="AB649">
        <f>W649*2</f>
        <v>230000</v>
      </c>
    </row>
    <row r="650">
      <c r="A650">
        <v>110031</v>
      </c>
      <c r="B650" t="str">
        <v>트랙스</v>
      </c>
      <c r="C650" t="str">
        <v>더뉴트랙스 1.4 가솔린 터보 LS 디럭스 - AT</v>
      </c>
      <c r="D650">
        <v>43503</v>
      </c>
      <c r="E650">
        <v>18850000</v>
      </c>
      <c r="F650" t="str">
        <v>가솔린</v>
      </c>
      <c r="G650" t="str">
        <v>AT</v>
      </c>
      <c r="H650">
        <v>1362</v>
      </c>
      <c r="I650" t="str">
        <v>오픈함</v>
      </c>
      <c r="J650" t="str">
        <v>Y</v>
      </c>
      <c r="K650" t="str">
        <v>한국지엠</v>
      </c>
      <c r="L650" t="str">
        <v>더뉴트랙스</v>
      </c>
      <c r="M650" t="str">
        <v>Y</v>
      </c>
      <c r="N650" t="str">
        <v>H0</v>
      </c>
      <c r="O650">
        <v>53</v>
      </c>
      <c r="P650">
        <v>0</v>
      </c>
      <c r="Q650">
        <v>5</v>
      </c>
      <c r="R650" t="str">
        <v>B등급</v>
      </c>
      <c r="S650" t="str">
        <v>지엠_송도</v>
      </c>
      <c r="T650" t="str">
        <v>205/70R16</v>
      </c>
      <c r="U650">
        <v>115000</v>
      </c>
      <c r="V650" t="str">
        <v>205/70R16</v>
      </c>
      <c r="W650">
        <v>115000</v>
      </c>
      <c r="X650" t="str">
        <v>inni8888_김인규</v>
      </c>
      <c r="Y650">
        <v>43503.85759259259</v>
      </c>
      <c r="Z650" t="str">
        <v>anbh_안병홍</v>
      </c>
      <c r="AA650">
        <v>43849.86587962963</v>
      </c>
      <c r="AB650">
        <f>W650*2</f>
        <v>230000</v>
      </c>
    </row>
    <row r="651">
      <c r="A651">
        <v>110032</v>
      </c>
      <c r="B651" t="str">
        <v>트랙스</v>
      </c>
      <c r="C651" t="str">
        <v>더뉴트랙스 1.4 가솔린 터보 LT - AT</v>
      </c>
      <c r="D651">
        <v>43503</v>
      </c>
      <c r="E651">
        <v>20650000</v>
      </c>
      <c r="F651" t="str">
        <v>가솔린</v>
      </c>
      <c r="G651" t="str">
        <v>AT</v>
      </c>
      <c r="H651">
        <v>1362</v>
      </c>
      <c r="I651" t="str">
        <v>오픈함</v>
      </c>
      <c r="J651" t="str">
        <v>Y</v>
      </c>
      <c r="K651" t="str">
        <v>한국지엠</v>
      </c>
      <c r="L651" t="str">
        <v>더뉴트랙스</v>
      </c>
      <c r="M651" t="str">
        <v>Y</v>
      </c>
      <c r="N651" t="str">
        <v>H0</v>
      </c>
      <c r="O651">
        <v>53</v>
      </c>
      <c r="P651">
        <v>0</v>
      </c>
      <c r="Q651">
        <v>5</v>
      </c>
      <c r="R651" t="str">
        <v>B등급</v>
      </c>
      <c r="S651" t="str">
        <v>지엠_송도</v>
      </c>
      <c r="T651" t="str">
        <v>205/70R16</v>
      </c>
      <c r="U651">
        <v>115000</v>
      </c>
      <c r="V651" t="str">
        <v>205/70R16</v>
      </c>
      <c r="W651">
        <v>115000</v>
      </c>
      <c r="X651" t="str">
        <v>inni8888_김인규</v>
      </c>
      <c r="Y651">
        <v>43503.85826388889</v>
      </c>
      <c r="Z651" t="str">
        <v>anbh_안병홍</v>
      </c>
      <c r="AA651">
        <v>43849.86587962963</v>
      </c>
      <c r="AB651">
        <f>W651*2</f>
        <v>230000</v>
      </c>
    </row>
    <row r="652">
      <c r="A652">
        <v>110033</v>
      </c>
      <c r="B652" t="str">
        <v>트랙스</v>
      </c>
      <c r="C652" t="str">
        <v>더뉴트랙스 1.4 가솔린 터보 LT 코어 - AT</v>
      </c>
      <c r="D652">
        <v>43503</v>
      </c>
      <c r="E652">
        <v>21350000</v>
      </c>
      <c r="F652" t="str">
        <v>가솔린</v>
      </c>
      <c r="G652" t="str">
        <v>AT</v>
      </c>
      <c r="H652">
        <v>1362</v>
      </c>
      <c r="I652" t="str">
        <v>오픈함</v>
      </c>
      <c r="J652" t="str">
        <v>Y</v>
      </c>
      <c r="K652" t="str">
        <v>한국지엠</v>
      </c>
      <c r="L652" t="str">
        <v>더뉴트랙스</v>
      </c>
      <c r="M652" t="str">
        <v>Y</v>
      </c>
      <c r="N652" t="str">
        <v>H0</v>
      </c>
      <c r="O652">
        <v>53</v>
      </c>
      <c r="P652">
        <v>0</v>
      </c>
      <c r="Q652">
        <v>5</v>
      </c>
      <c r="R652" t="str">
        <v>B등급</v>
      </c>
      <c r="S652" t="str">
        <v>지엠_송도</v>
      </c>
      <c r="T652" t="str">
        <v>215/55R18</v>
      </c>
      <c r="U652">
        <v>140000</v>
      </c>
      <c r="V652" t="str">
        <v>215/55R18</v>
      </c>
      <c r="W652">
        <v>140000</v>
      </c>
      <c r="X652" t="str">
        <v>inni8888_김인규</v>
      </c>
      <c r="Y652">
        <v>43503.858831018515</v>
      </c>
      <c r="Z652" t="str">
        <v>anbh_안병홍</v>
      </c>
      <c r="AA652">
        <v>43849.86587962963</v>
      </c>
      <c r="AB652">
        <f>W652*2</f>
        <v>280000</v>
      </c>
    </row>
    <row r="653">
      <c r="A653">
        <v>110034</v>
      </c>
      <c r="B653" t="str">
        <v>트랙스</v>
      </c>
      <c r="C653" t="str">
        <v>더뉴트랙스 1.4 가솔린 터보 Premier - AT</v>
      </c>
      <c r="D653">
        <v>43503</v>
      </c>
      <c r="E653">
        <v>23000000</v>
      </c>
      <c r="F653" t="str">
        <v>가솔린</v>
      </c>
      <c r="G653" t="str">
        <v>AT</v>
      </c>
      <c r="H653">
        <v>1362</v>
      </c>
      <c r="I653" t="str">
        <v>오픈함</v>
      </c>
      <c r="J653" t="str">
        <v>Y</v>
      </c>
      <c r="K653" t="str">
        <v>한국지엠</v>
      </c>
      <c r="L653" t="str">
        <v>더뉴트랙스</v>
      </c>
      <c r="M653" t="str">
        <v>Y</v>
      </c>
      <c r="N653" t="str">
        <v>H0</v>
      </c>
      <c r="O653">
        <v>53</v>
      </c>
      <c r="P653">
        <v>0</v>
      </c>
      <c r="Q653">
        <v>5</v>
      </c>
      <c r="R653" t="str">
        <v>B등급</v>
      </c>
      <c r="S653" t="str">
        <v>지엠_송도</v>
      </c>
      <c r="T653" t="str">
        <v>215/55R18</v>
      </c>
      <c r="U653">
        <v>140000</v>
      </c>
      <c r="V653" t="str">
        <v>215/55R18</v>
      </c>
      <c r="W653">
        <v>140000</v>
      </c>
      <c r="X653" t="str">
        <v>inni8888_김인규</v>
      </c>
      <c r="Y653">
        <v>43503.859293981484</v>
      </c>
      <c r="Z653" t="str">
        <v>anbh_안병홍</v>
      </c>
      <c r="AA653">
        <v>43849.8693287037</v>
      </c>
      <c r="AB653">
        <f>W653*2</f>
        <v>280000</v>
      </c>
    </row>
    <row r="654">
      <c r="A654">
        <v>110036</v>
      </c>
      <c r="B654" t="str">
        <v>트랙스</v>
      </c>
      <c r="C654" t="str">
        <v>더뉴트랙스 1.4 가솔린 터보 레드라인 LT 코어 - AT</v>
      </c>
      <c r="D654">
        <v>43503</v>
      </c>
      <c r="E654">
        <v>21700000</v>
      </c>
      <c r="F654" t="str">
        <v>가솔린</v>
      </c>
      <c r="G654" t="str">
        <v>AT</v>
      </c>
      <c r="H654">
        <v>1362</v>
      </c>
      <c r="I654" t="str">
        <v>오픈함</v>
      </c>
      <c r="J654" t="str">
        <v>Y</v>
      </c>
      <c r="K654" t="str">
        <v>한국지엠</v>
      </c>
      <c r="L654" t="str">
        <v>더뉴트랙스</v>
      </c>
      <c r="M654" t="str">
        <v>Y</v>
      </c>
      <c r="N654" t="str">
        <v>H0</v>
      </c>
      <c r="O654">
        <v>53</v>
      </c>
      <c r="P654">
        <v>0</v>
      </c>
      <c r="Q654">
        <v>5</v>
      </c>
      <c r="R654" t="str">
        <v>B등급</v>
      </c>
      <c r="S654" t="str">
        <v>지엠_송도</v>
      </c>
      <c r="T654" t="str">
        <v>215/55R18</v>
      </c>
      <c r="U654">
        <v>140000</v>
      </c>
      <c r="V654" t="str">
        <v>215/55R18</v>
      </c>
      <c r="W654">
        <v>140000</v>
      </c>
      <c r="X654" t="str">
        <v>inni8888_김인규</v>
      </c>
      <c r="Y654">
        <v>43503.860914351855</v>
      </c>
      <c r="Z654" t="str">
        <v>anbh_안병홍</v>
      </c>
      <c r="AA654">
        <v>43849.86876157407</v>
      </c>
      <c r="AB654">
        <f>W654*2</f>
        <v>280000</v>
      </c>
    </row>
    <row r="655">
      <c r="A655">
        <v>110037</v>
      </c>
      <c r="B655" t="str">
        <v>트랙스</v>
      </c>
      <c r="C655" t="str">
        <v>더뉴트랙스 1.4 가솔린 터보 레드라인 Premier - AT</v>
      </c>
      <c r="D655">
        <v>43503</v>
      </c>
      <c r="E655">
        <v>23350000</v>
      </c>
      <c r="F655" t="str">
        <v>가솔린</v>
      </c>
      <c r="G655" t="str">
        <v>AT</v>
      </c>
      <c r="H655">
        <v>1362</v>
      </c>
      <c r="I655" t="str">
        <v>오픈함</v>
      </c>
      <c r="J655" t="str">
        <v>Y</v>
      </c>
      <c r="K655" t="str">
        <v>한국지엠</v>
      </c>
      <c r="L655" t="str">
        <v>더뉴트랙스</v>
      </c>
      <c r="M655" t="str">
        <v>Y</v>
      </c>
      <c r="N655" t="str">
        <v>H0</v>
      </c>
      <c r="O655">
        <v>53</v>
      </c>
      <c r="P655">
        <v>0</v>
      </c>
      <c r="Q655">
        <v>5</v>
      </c>
      <c r="R655" t="str">
        <v>B등급</v>
      </c>
      <c r="S655" t="str">
        <v>지엠_송도</v>
      </c>
      <c r="T655" t="str">
        <v>215/55R18</v>
      </c>
      <c r="U655">
        <v>140000</v>
      </c>
      <c r="V655" t="str">
        <v>215/55R18</v>
      </c>
      <c r="W655">
        <v>140000</v>
      </c>
      <c r="X655" t="str">
        <v>inni8888_김인규</v>
      </c>
      <c r="Y655">
        <v>43503.86141203704</v>
      </c>
      <c r="Z655" t="str">
        <v>anbh_안병홍</v>
      </c>
      <c r="AA655">
        <v>43849.869155092594</v>
      </c>
      <c r="AB655">
        <f>W655*2</f>
        <v>280000</v>
      </c>
    </row>
    <row r="656">
      <c r="A656">
        <v>110035</v>
      </c>
      <c r="B656" t="str">
        <v>트랙스</v>
      </c>
      <c r="C656" t="str">
        <v>더뉴트랙스 1.4 가솔린 터보 퍼펙트 블랙 - AT</v>
      </c>
      <c r="D656">
        <v>43503</v>
      </c>
      <c r="E656">
        <v>23250000</v>
      </c>
      <c r="F656" t="str">
        <v>가솔린</v>
      </c>
      <c r="G656" t="str">
        <v>AT</v>
      </c>
      <c r="H656">
        <v>1362</v>
      </c>
      <c r="I656" t="str">
        <v>오픈함</v>
      </c>
      <c r="J656" t="str">
        <v>Y</v>
      </c>
      <c r="K656" t="str">
        <v>한국지엠</v>
      </c>
      <c r="L656" t="str">
        <v>더뉴트랙스</v>
      </c>
      <c r="M656" t="str">
        <v>Y</v>
      </c>
      <c r="N656" t="str">
        <v>H0</v>
      </c>
      <c r="O656">
        <v>53</v>
      </c>
      <c r="P656">
        <v>0</v>
      </c>
      <c r="Q656">
        <v>5</v>
      </c>
      <c r="R656" t="str">
        <v>B등급</v>
      </c>
      <c r="S656" t="str">
        <v>지엠_송도</v>
      </c>
      <c r="T656" t="str">
        <v>215/55R18</v>
      </c>
      <c r="U656">
        <v>140000</v>
      </c>
      <c r="V656" t="str">
        <v>215/55R18</v>
      </c>
      <c r="W656">
        <v>140000</v>
      </c>
      <c r="X656" t="str">
        <v>inni8888_김인규</v>
      </c>
      <c r="Y656">
        <v>43503.860081018516</v>
      </c>
      <c r="Z656" t="str">
        <v>anbh_안병홍</v>
      </c>
      <c r="AA656">
        <v>43849.87880787037</v>
      </c>
      <c r="AB656">
        <f>W656*2</f>
        <v>280000</v>
      </c>
    </row>
    <row r="657">
      <c r="A657">
        <v>110021</v>
      </c>
      <c r="B657" t="str">
        <v>트랙스</v>
      </c>
      <c r="C657" t="str">
        <v>더뉴트랙스 1.6 디젤 LS - AT</v>
      </c>
      <c r="D657">
        <v>43503</v>
      </c>
      <c r="E657">
        <v>20650000</v>
      </c>
      <c r="F657" t="str">
        <v>경유</v>
      </c>
      <c r="G657" t="str">
        <v>AT</v>
      </c>
      <c r="H657">
        <v>1598</v>
      </c>
      <c r="I657" t="str">
        <v>오픈함</v>
      </c>
      <c r="J657" t="str">
        <v>Y</v>
      </c>
      <c r="K657" t="str">
        <v>한국지엠</v>
      </c>
      <c r="L657" t="str">
        <v>더뉴트랙스</v>
      </c>
      <c r="M657" t="str">
        <v>Y</v>
      </c>
      <c r="N657" t="str">
        <v>H0</v>
      </c>
      <c r="O657">
        <v>52</v>
      </c>
      <c r="P657">
        <v>0</v>
      </c>
      <c r="Q657">
        <v>5</v>
      </c>
      <c r="R657" t="str">
        <v>B등급</v>
      </c>
      <c r="S657" t="str">
        <v>지엠_송도</v>
      </c>
      <c r="T657" t="str">
        <v>205/70R16</v>
      </c>
      <c r="U657">
        <v>115000</v>
      </c>
      <c r="V657" t="str">
        <v>205/70R16</v>
      </c>
      <c r="W657">
        <v>115000</v>
      </c>
      <c r="X657" t="str">
        <v>anbh_안병홍</v>
      </c>
      <c r="Y657">
        <v>43503.738900462966</v>
      </c>
      <c r="Z657" t="str">
        <v>anbh_안병홍</v>
      </c>
      <c r="AA657">
        <v>43849.87590277778</v>
      </c>
      <c r="AB657">
        <f>W657*2</f>
        <v>230000</v>
      </c>
    </row>
    <row r="658">
      <c r="A658">
        <v>110022</v>
      </c>
      <c r="B658" t="str">
        <v>트랙스</v>
      </c>
      <c r="C658" t="str">
        <v>더뉴트랙스 1.6 디젤 LS 디럭스 - AT</v>
      </c>
      <c r="D658">
        <v>43503</v>
      </c>
      <c r="E658">
        <v>21250000</v>
      </c>
      <c r="F658" t="str">
        <v>경유</v>
      </c>
      <c r="G658" t="str">
        <v>AT</v>
      </c>
      <c r="H658">
        <v>1598</v>
      </c>
      <c r="I658" t="str">
        <v>오픈함</v>
      </c>
      <c r="J658" t="str">
        <v>Y</v>
      </c>
      <c r="K658" t="str">
        <v>한국지엠</v>
      </c>
      <c r="L658" t="str">
        <v>더뉴트랙스</v>
      </c>
      <c r="M658" t="str">
        <v>Y</v>
      </c>
      <c r="N658" t="str">
        <v>H0</v>
      </c>
      <c r="O658">
        <v>52</v>
      </c>
      <c r="P658">
        <v>0</v>
      </c>
      <c r="Q658">
        <v>5</v>
      </c>
      <c r="R658" t="str">
        <v>B등급</v>
      </c>
      <c r="S658" t="str">
        <v>지엠_송도</v>
      </c>
      <c r="T658" t="str">
        <v>205/70R16</v>
      </c>
      <c r="U658">
        <v>115000</v>
      </c>
      <c r="V658" t="str">
        <v>205/70R16</v>
      </c>
      <c r="W658">
        <v>115000</v>
      </c>
      <c r="X658" t="str">
        <v>inni8888_김인규</v>
      </c>
      <c r="Y658">
        <v>43503.76060185185</v>
      </c>
      <c r="Z658" t="str">
        <v>anbh_안병홍</v>
      </c>
      <c r="AA658">
        <v>43849.87614583333</v>
      </c>
      <c r="AB658">
        <f>W658*2</f>
        <v>230000</v>
      </c>
    </row>
    <row r="659">
      <c r="A659">
        <v>110023</v>
      </c>
      <c r="B659" t="str">
        <v>트랙스</v>
      </c>
      <c r="C659" t="str">
        <v>더뉴트랙스 1.6 디젤 LT - AT</v>
      </c>
      <c r="D659">
        <v>43503</v>
      </c>
      <c r="E659">
        <v>23150000</v>
      </c>
      <c r="F659" t="str">
        <v>경유</v>
      </c>
      <c r="G659" t="str">
        <v>AT</v>
      </c>
      <c r="H659">
        <v>1598</v>
      </c>
      <c r="I659" t="str">
        <v>오픈함</v>
      </c>
      <c r="J659" t="str">
        <v>Y</v>
      </c>
      <c r="K659" t="str">
        <v>한국지엠</v>
      </c>
      <c r="L659" t="str">
        <v>더뉴트랙스</v>
      </c>
      <c r="M659" t="str">
        <v>Y</v>
      </c>
      <c r="N659" t="str">
        <v>H0</v>
      </c>
      <c r="O659">
        <v>52</v>
      </c>
      <c r="P659">
        <v>0</v>
      </c>
      <c r="Q659">
        <v>5</v>
      </c>
      <c r="R659" t="str">
        <v>B등급</v>
      </c>
      <c r="S659" t="str">
        <v>지엠_송도</v>
      </c>
      <c r="T659" t="str">
        <v>205/70R16</v>
      </c>
      <c r="U659">
        <v>115000</v>
      </c>
      <c r="V659" t="str">
        <v>205/70R16</v>
      </c>
      <c r="W659">
        <v>115000</v>
      </c>
      <c r="X659" t="str">
        <v>inni8888_김인규</v>
      </c>
      <c r="Y659">
        <v>43503.761087962965</v>
      </c>
      <c r="Z659" t="str">
        <v>anbh_안병홍</v>
      </c>
      <c r="AA659">
        <v>43849.8765162037</v>
      </c>
      <c r="AB659">
        <f>W659*2</f>
        <v>230000</v>
      </c>
    </row>
    <row r="660">
      <c r="A660">
        <v>110024</v>
      </c>
      <c r="B660" t="str">
        <v>트랙스</v>
      </c>
      <c r="C660" t="str">
        <v>더뉴트랙스 1.6 디젤 LT 코어 - AT</v>
      </c>
      <c r="D660">
        <v>43503</v>
      </c>
      <c r="E660">
        <v>23850000</v>
      </c>
      <c r="F660" t="str">
        <v>경유</v>
      </c>
      <c r="G660" t="str">
        <v>AT</v>
      </c>
      <c r="H660">
        <v>1598</v>
      </c>
      <c r="I660" t="str">
        <v>오픈함</v>
      </c>
      <c r="J660" t="str">
        <v>Y</v>
      </c>
      <c r="K660" t="str">
        <v>한국지엠</v>
      </c>
      <c r="L660" t="str">
        <v>더뉴트랙스</v>
      </c>
      <c r="M660" t="str">
        <v>Y</v>
      </c>
      <c r="N660" t="str">
        <v>H0</v>
      </c>
      <c r="O660">
        <v>52</v>
      </c>
      <c r="P660">
        <v>0</v>
      </c>
      <c r="Q660">
        <v>5</v>
      </c>
      <c r="R660" t="str">
        <v>B등급</v>
      </c>
      <c r="S660" t="str">
        <v>지엠_송도</v>
      </c>
      <c r="T660" t="str">
        <v>215/55R18</v>
      </c>
      <c r="U660">
        <v>140000</v>
      </c>
      <c r="V660" t="str">
        <v>215/55R18</v>
      </c>
      <c r="W660">
        <v>140000</v>
      </c>
      <c r="X660" t="str">
        <v>inni8888_김인규</v>
      </c>
      <c r="Y660">
        <v>43503.76315972222</v>
      </c>
      <c r="Z660" t="str">
        <v>anbh_안병홍</v>
      </c>
      <c r="AA660">
        <v>43849.876909722225</v>
      </c>
      <c r="AB660">
        <f>W660*2</f>
        <v>280000</v>
      </c>
    </row>
    <row r="661">
      <c r="A661">
        <v>110025</v>
      </c>
      <c r="B661" t="str">
        <v>트랙스</v>
      </c>
      <c r="C661" t="str">
        <v>더뉴트랙스 1.6 디젤 Premier - AT</v>
      </c>
      <c r="D661">
        <v>43503</v>
      </c>
      <c r="E661">
        <v>24900000</v>
      </c>
      <c r="F661" t="str">
        <v>경유</v>
      </c>
      <c r="G661" t="str">
        <v>AT</v>
      </c>
      <c r="H661">
        <v>1598</v>
      </c>
      <c r="I661" t="str">
        <v>오픈함</v>
      </c>
      <c r="J661" t="str">
        <v>Y</v>
      </c>
      <c r="K661" t="str">
        <v>한국지엠</v>
      </c>
      <c r="L661" t="str">
        <v>더뉴트랙스</v>
      </c>
      <c r="M661" t="str">
        <v>Y</v>
      </c>
      <c r="N661" t="str">
        <v>H0</v>
      </c>
      <c r="O661">
        <v>52</v>
      </c>
      <c r="P661">
        <v>0</v>
      </c>
      <c r="Q661">
        <v>5</v>
      </c>
      <c r="R661" t="str">
        <v>B등급</v>
      </c>
      <c r="S661" t="str">
        <v>지엠_송도</v>
      </c>
      <c r="T661" t="str">
        <v>215/55R18</v>
      </c>
      <c r="U661">
        <v>140000</v>
      </c>
      <c r="V661" t="str">
        <v>215/55R18</v>
      </c>
      <c r="W661">
        <v>140000</v>
      </c>
      <c r="X661" t="str">
        <v>inni8888_김인규</v>
      </c>
      <c r="Y661">
        <v>43503.763715277775</v>
      </c>
      <c r="Z661" t="str">
        <v>anbh_안병홍</v>
      </c>
      <c r="AA661">
        <v>43849.8771412037</v>
      </c>
      <c r="AB661">
        <f>W661*2</f>
        <v>280000</v>
      </c>
    </row>
    <row r="662">
      <c r="A662">
        <v>110027</v>
      </c>
      <c r="B662" t="str">
        <v>트랙스</v>
      </c>
      <c r="C662" t="str">
        <v>더뉴트랙스 1.6 디젤 레드라인 LT 코어 - AT</v>
      </c>
      <c r="D662">
        <v>43503</v>
      </c>
      <c r="E662">
        <v>24200000</v>
      </c>
      <c r="F662" t="str">
        <v>경유</v>
      </c>
      <c r="G662" t="str">
        <v>AT</v>
      </c>
      <c r="H662">
        <v>1598</v>
      </c>
      <c r="I662" t="str">
        <v>오픈함</v>
      </c>
      <c r="J662" t="str">
        <v>Y</v>
      </c>
      <c r="K662" t="str">
        <v>한국지엠</v>
      </c>
      <c r="L662" t="str">
        <v>더뉴트랙스</v>
      </c>
      <c r="M662" t="str">
        <v>Y</v>
      </c>
      <c r="N662" t="str">
        <v>H0</v>
      </c>
      <c r="O662">
        <v>52</v>
      </c>
      <c r="P662">
        <v>0</v>
      </c>
      <c r="Q662">
        <v>5</v>
      </c>
      <c r="R662" t="str">
        <v>B등급</v>
      </c>
      <c r="S662" t="str">
        <v>지엠_송도</v>
      </c>
      <c r="T662" t="str">
        <v>215/55R18</v>
      </c>
      <c r="U662">
        <v>140000</v>
      </c>
      <c r="V662" t="str">
        <v>215/55R18</v>
      </c>
      <c r="W662">
        <v>140000</v>
      </c>
      <c r="X662" t="str">
        <v>inni8888_김인규</v>
      </c>
      <c r="Y662">
        <v>43503.77599537037</v>
      </c>
      <c r="Z662" t="str">
        <v>anbh_안병홍</v>
      </c>
      <c r="AA662">
        <v>43849.87787037037</v>
      </c>
      <c r="AB662">
        <f>W662*2</f>
        <v>280000</v>
      </c>
    </row>
    <row r="663">
      <c r="A663">
        <v>110028</v>
      </c>
      <c r="B663" t="str">
        <v>트랙스</v>
      </c>
      <c r="C663" t="str">
        <v>더뉴트랙스 1.6 디젤 레드라인 Premier - AT</v>
      </c>
      <c r="D663">
        <v>43503</v>
      </c>
      <c r="E663">
        <v>25250000</v>
      </c>
      <c r="F663" t="str">
        <v>경유</v>
      </c>
      <c r="G663" t="str">
        <v>AT</v>
      </c>
      <c r="H663">
        <v>1598</v>
      </c>
      <c r="I663" t="str">
        <v>오픈함</v>
      </c>
      <c r="J663" t="str">
        <v>Y</v>
      </c>
      <c r="K663" t="str">
        <v>한국지엠</v>
      </c>
      <c r="L663" t="str">
        <v>더뉴트랙스</v>
      </c>
      <c r="M663" t="str">
        <v>Y</v>
      </c>
      <c r="N663" t="str">
        <v>H0</v>
      </c>
      <c r="O663">
        <v>52</v>
      </c>
      <c r="P663">
        <v>0</v>
      </c>
      <c r="Q663">
        <v>5</v>
      </c>
      <c r="R663" t="str">
        <v>B등급</v>
      </c>
      <c r="S663" t="str">
        <v>지엠_송도</v>
      </c>
      <c r="T663" t="str">
        <v>215/55R18</v>
      </c>
      <c r="U663">
        <v>140000</v>
      </c>
      <c r="V663" t="str">
        <v>215/55R18</v>
      </c>
      <c r="W663">
        <v>140000</v>
      </c>
      <c r="X663" t="str">
        <v>inni8888_김인규</v>
      </c>
      <c r="Y663">
        <v>43503.77790509259</v>
      </c>
      <c r="Z663" t="str">
        <v>anbh_안병홍</v>
      </c>
      <c r="AA663">
        <v>43849.87856481481</v>
      </c>
      <c r="AB663">
        <f>W663*2</f>
        <v>280000</v>
      </c>
    </row>
    <row r="664">
      <c r="A664">
        <v>110026</v>
      </c>
      <c r="B664" t="str">
        <v>트랙스</v>
      </c>
      <c r="C664" t="str">
        <v>더뉴트랙스 1.6 디젤 퍼펙트 블랙 - AT</v>
      </c>
      <c r="D664">
        <v>43503</v>
      </c>
      <c r="E664">
        <v>25150000</v>
      </c>
      <c r="F664" t="str">
        <v>경유</v>
      </c>
      <c r="G664" t="str">
        <v>AT</v>
      </c>
      <c r="H664">
        <v>1598</v>
      </c>
      <c r="I664" t="str">
        <v>오픈함</v>
      </c>
      <c r="J664" t="str">
        <v>Y</v>
      </c>
      <c r="K664" t="str">
        <v>한국지엠</v>
      </c>
      <c r="L664" t="str">
        <v>더뉴트랙스</v>
      </c>
      <c r="M664" t="str">
        <v>Y</v>
      </c>
      <c r="N664" t="str">
        <v>H0</v>
      </c>
      <c r="O664">
        <v>52</v>
      </c>
      <c r="P664">
        <v>0</v>
      </c>
      <c r="Q664">
        <v>5</v>
      </c>
      <c r="R664" t="str">
        <v>B등급</v>
      </c>
      <c r="S664" t="str">
        <v>지엠_송도</v>
      </c>
      <c r="T664" t="str">
        <v>215/55R18</v>
      </c>
      <c r="U664">
        <v>140000</v>
      </c>
      <c r="V664" t="str">
        <v>215/55R18</v>
      </c>
      <c r="W664">
        <v>140000</v>
      </c>
      <c r="X664" t="str">
        <v>inni8888_김인규</v>
      </c>
      <c r="Y664">
        <v>43503.76553240741</v>
      </c>
      <c r="Z664" t="str">
        <v>anbh_안병홍</v>
      </c>
      <c r="AA664">
        <v>43849.87866898148</v>
      </c>
      <c r="AB664">
        <f>W664*2</f>
        <v>280000</v>
      </c>
    </row>
    <row r="665">
      <c r="A665">
        <v>110850</v>
      </c>
      <c r="B665" t="str">
        <v>티볼리</v>
      </c>
      <c r="C665" t="str">
        <v>티볼리 가솔린 V1 2WD - AT</v>
      </c>
      <c r="D665">
        <v>43818</v>
      </c>
      <c r="E665">
        <v>17930000</v>
      </c>
      <c r="F665" t="str">
        <v>가솔린</v>
      </c>
      <c r="G665" t="str">
        <v>AT</v>
      </c>
      <c r="H665">
        <v>1497</v>
      </c>
      <c r="I665" t="str">
        <v>오픈함</v>
      </c>
      <c r="J665" t="str">
        <v>Y</v>
      </c>
      <c r="K665" t="str">
        <v>쌍용</v>
      </c>
      <c r="L665" t="str">
        <v>티볼리</v>
      </c>
      <c r="M665" t="str">
        <v>Y</v>
      </c>
      <c r="N665" t="str">
        <v>H0</v>
      </c>
      <c r="O665">
        <v>47</v>
      </c>
      <c r="Q665">
        <v>5</v>
      </c>
      <c r="R665" t="str">
        <v>C등급</v>
      </c>
      <c r="S665" t="str">
        <v>쌍용_평택</v>
      </c>
      <c r="T665" t="str">
        <v>205/65R16</v>
      </c>
      <c r="U665">
        <v>114500</v>
      </c>
      <c r="V665" t="str">
        <v>205/65R16</v>
      </c>
      <c r="W665">
        <v>114500</v>
      </c>
      <c r="X665" t="str">
        <v>anbh_안병홍</v>
      </c>
      <c r="Y665">
        <v>43818.95024305556</v>
      </c>
      <c r="Z665" t="str">
        <v>anbh_안병홍</v>
      </c>
      <c r="AA665">
        <v>43900.3641087963</v>
      </c>
      <c r="AB665">
        <f>W665*2</f>
        <v>229000</v>
      </c>
    </row>
    <row r="666">
      <c r="A666">
        <v>110851</v>
      </c>
      <c r="B666" t="str">
        <v>티볼리</v>
      </c>
      <c r="C666" t="str">
        <v>티볼리 가솔린 V3 2WD - AT</v>
      </c>
      <c r="D666">
        <v>43818</v>
      </c>
      <c r="E666">
        <v>20000000</v>
      </c>
      <c r="F666" t="str">
        <v>가솔린</v>
      </c>
      <c r="G666" t="str">
        <v>AT</v>
      </c>
      <c r="H666">
        <v>1497</v>
      </c>
      <c r="I666" t="str">
        <v>오픈함</v>
      </c>
      <c r="J666" t="str">
        <v>Y</v>
      </c>
      <c r="K666" t="str">
        <v>쌍용</v>
      </c>
      <c r="L666" t="str">
        <v>티볼리</v>
      </c>
      <c r="M666" t="str">
        <v>Y</v>
      </c>
      <c r="N666" t="str">
        <v>H0</v>
      </c>
      <c r="O666">
        <v>47</v>
      </c>
      <c r="Q666">
        <v>5</v>
      </c>
      <c r="R666" t="str">
        <v>C등급</v>
      </c>
      <c r="S666" t="str">
        <v>쌍용_평택</v>
      </c>
      <c r="T666" t="str">
        <v>205/65R16</v>
      </c>
      <c r="U666">
        <v>114500</v>
      </c>
      <c r="V666" t="str">
        <v>205/65R16</v>
      </c>
      <c r="W666">
        <v>114500</v>
      </c>
      <c r="X666" t="str">
        <v>anbh_안병홍</v>
      </c>
      <c r="Y666">
        <v>43818.9955787037</v>
      </c>
      <c r="Z666" t="str">
        <v>anbh_안병홍</v>
      </c>
      <c r="AA666">
        <v>43900.36430555556</v>
      </c>
      <c r="AB666">
        <f>W666*2</f>
        <v>229000</v>
      </c>
    </row>
    <row r="667">
      <c r="A667">
        <v>110854</v>
      </c>
      <c r="B667" t="str">
        <v>티볼리</v>
      </c>
      <c r="C667" t="str">
        <v>티볼리 가솔린 V3 4WD - AT</v>
      </c>
      <c r="D667">
        <v>43818</v>
      </c>
      <c r="E667">
        <v>21810000</v>
      </c>
      <c r="F667" t="str">
        <v>가솔린</v>
      </c>
      <c r="G667" t="str">
        <v>AT</v>
      </c>
      <c r="H667">
        <v>1497</v>
      </c>
      <c r="I667" t="str">
        <v>오픈함</v>
      </c>
      <c r="J667" t="str">
        <v>Y</v>
      </c>
      <c r="K667" t="str">
        <v>쌍용</v>
      </c>
      <c r="L667" t="str">
        <v>티볼리</v>
      </c>
      <c r="M667" t="str">
        <v>Y</v>
      </c>
      <c r="N667" t="str">
        <v>H0</v>
      </c>
      <c r="O667">
        <v>47</v>
      </c>
      <c r="Q667">
        <v>5</v>
      </c>
      <c r="R667" t="str">
        <v>C등급</v>
      </c>
      <c r="S667" t="str">
        <v>쌍용_평택</v>
      </c>
      <c r="T667" t="str">
        <v>205/65R16</v>
      </c>
      <c r="U667">
        <v>114500</v>
      </c>
      <c r="V667" t="str">
        <v>205/65R16</v>
      </c>
      <c r="W667">
        <v>114500</v>
      </c>
      <c r="X667" t="str">
        <v>anbh_안병홍</v>
      </c>
      <c r="Y667">
        <v>43819.03912037037</v>
      </c>
      <c r="Z667" t="str">
        <v>anbh_안병홍</v>
      </c>
      <c r="AA667">
        <v>43900.36586805555</v>
      </c>
      <c r="AB667">
        <f>W667*2</f>
        <v>229000</v>
      </c>
    </row>
    <row r="668">
      <c r="A668">
        <v>110852</v>
      </c>
      <c r="B668" t="str">
        <v>티볼리</v>
      </c>
      <c r="C668" t="str">
        <v>티볼리 가솔린 V5 2WD - AT</v>
      </c>
      <c r="D668">
        <v>43818</v>
      </c>
      <c r="E668">
        <v>21390000</v>
      </c>
      <c r="F668" t="str">
        <v>가솔린</v>
      </c>
      <c r="G668" t="str">
        <v>AT</v>
      </c>
      <c r="H668">
        <v>1497</v>
      </c>
      <c r="I668" t="str">
        <v>오픈함</v>
      </c>
      <c r="J668" t="str">
        <v>Y</v>
      </c>
      <c r="K668" t="str">
        <v>쌍용</v>
      </c>
      <c r="L668" t="str">
        <v>티볼리</v>
      </c>
      <c r="M668" t="str">
        <v>Y</v>
      </c>
      <c r="N668" t="str">
        <v>H0</v>
      </c>
      <c r="O668">
        <v>47</v>
      </c>
      <c r="Q668">
        <v>5</v>
      </c>
      <c r="R668" t="str">
        <v>C등급</v>
      </c>
      <c r="S668" t="str">
        <v>쌍용_평택</v>
      </c>
      <c r="T668" t="str">
        <v>215/50R18</v>
      </c>
      <c r="U668">
        <v>158200</v>
      </c>
      <c r="V668" t="str">
        <v>215/50R18</v>
      </c>
      <c r="W668">
        <v>158200</v>
      </c>
      <c r="X668" t="str">
        <v>anbh_안병홍</v>
      </c>
      <c r="Y668">
        <v>43818.998032407406</v>
      </c>
      <c r="Z668" t="str">
        <v>anbh_안병홍</v>
      </c>
      <c r="AA668">
        <v>43900.36446759259</v>
      </c>
      <c r="AB668">
        <f>W668*2</f>
        <v>316400</v>
      </c>
    </row>
    <row r="669">
      <c r="A669">
        <v>110855</v>
      </c>
      <c r="B669" t="str">
        <v>티볼리</v>
      </c>
      <c r="C669" t="str">
        <v>티볼리 가솔린 V5 4WD - AT</v>
      </c>
      <c r="D669">
        <v>43818</v>
      </c>
      <c r="E669">
        <v>23200000</v>
      </c>
      <c r="F669" t="str">
        <v>가솔린</v>
      </c>
      <c r="G669" t="str">
        <v>AT</v>
      </c>
      <c r="H669">
        <v>1497</v>
      </c>
      <c r="I669" t="str">
        <v>오픈함</v>
      </c>
      <c r="J669" t="str">
        <v>Y</v>
      </c>
      <c r="K669" t="str">
        <v>쌍용</v>
      </c>
      <c r="L669" t="str">
        <v>티볼리</v>
      </c>
      <c r="M669" t="str">
        <v>Y</v>
      </c>
      <c r="N669" t="str">
        <v>H0</v>
      </c>
      <c r="O669">
        <v>47</v>
      </c>
      <c r="Q669">
        <v>5</v>
      </c>
      <c r="R669" t="str">
        <v>C등급</v>
      </c>
      <c r="S669" t="str">
        <v>쌍용_평택</v>
      </c>
      <c r="T669" t="str">
        <v>215/50R18</v>
      </c>
      <c r="U669">
        <v>158200</v>
      </c>
      <c r="V669" t="str">
        <v>215/50R18</v>
      </c>
      <c r="W669">
        <v>158200</v>
      </c>
      <c r="X669" t="str">
        <v>anbh_안병홍</v>
      </c>
      <c r="Y669">
        <v>43819.05479166667</v>
      </c>
      <c r="Z669" t="str">
        <v>anbh_안병홍</v>
      </c>
      <c r="AA669">
        <v>43900.3656712963</v>
      </c>
      <c r="AB669">
        <f>W669*2</f>
        <v>316400</v>
      </c>
    </row>
    <row r="670">
      <c r="A670">
        <v>110853</v>
      </c>
      <c r="B670" t="str">
        <v>티볼리</v>
      </c>
      <c r="C670" t="str">
        <v>티볼리 가솔린 V7 2WD - AT</v>
      </c>
      <c r="D670">
        <v>43818</v>
      </c>
      <c r="E670">
        <v>22970000</v>
      </c>
      <c r="F670" t="str">
        <v>가솔린</v>
      </c>
      <c r="G670" t="str">
        <v>AT</v>
      </c>
      <c r="H670">
        <v>1497</v>
      </c>
      <c r="I670" t="str">
        <v>오픈함</v>
      </c>
      <c r="J670" t="str">
        <v>Y</v>
      </c>
      <c r="K670" t="str">
        <v>쌍용</v>
      </c>
      <c r="L670" t="str">
        <v>티볼리</v>
      </c>
      <c r="M670" t="str">
        <v>Y</v>
      </c>
      <c r="N670" t="str">
        <v>H0</v>
      </c>
      <c r="O670">
        <v>47</v>
      </c>
      <c r="Q670">
        <v>5</v>
      </c>
      <c r="R670" t="str">
        <v>C등급</v>
      </c>
      <c r="S670" t="str">
        <v>쌍용_평택</v>
      </c>
      <c r="T670" t="str">
        <v>215/50R18</v>
      </c>
      <c r="U670">
        <v>158200</v>
      </c>
      <c r="V670" t="str">
        <v>215/50R18</v>
      </c>
      <c r="W670">
        <v>158200</v>
      </c>
      <c r="X670" t="str">
        <v>anbh_안병홍</v>
      </c>
      <c r="Y670">
        <v>43819.02491898148</v>
      </c>
      <c r="Z670" t="str">
        <v>anbh_안병홍</v>
      </c>
      <c r="AA670">
        <v>43900.36472222222</v>
      </c>
      <c r="AB670">
        <f>W670*2</f>
        <v>316400</v>
      </c>
    </row>
    <row r="671">
      <c r="A671">
        <v>110856</v>
      </c>
      <c r="B671" t="str">
        <v>티볼리</v>
      </c>
      <c r="C671" t="str">
        <v>티볼리 가솔린 V7 4WD - AT</v>
      </c>
      <c r="D671">
        <v>43818</v>
      </c>
      <c r="E671">
        <v>24780000</v>
      </c>
      <c r="F671" t="str">
        <v>가솔린</v>
      </c>
      <c r="G671" t="str">
        <v>AT</v>
      </c>
      <c r="H671">
        <v>1497</v>
      </c>
      <c r="I671" t="str">
        <v>오픈함</v>
      </c>
      <c r="J671" t="str">
        <v>Y</v>
      </c>
      <c r="K671" t="str">
        <v>쌍용</v>
      </c>
      <c r="L671" t="str">
        <v>티볼리</v>
      </c>
      <c r="M671" t="str">
        <v>Y</v>
      </c>
      <c r="N671" t="str">
        <v>H0</v>
      </c>
      <c r="O671">
        <v>47</v>
      </c>
      <c r="Q671">
        <v>5</v>
      </c>
      <c r="R671" t="str">
        <v>C등급</v>
      </c>
      <c r="S671" t="str">
        <v>쌍용_평택</v>
      </c>
      <c r="T671" t="str">
        <v>215/50R18</v>
      </c>
      <c r="U671">
        <v>158200</v>
      </c>
      <c r="V671" t="str">
        <v>215/50R18</v>
      </c>
      <c r="W671">
        <v>158200</v>
      </c>
      <c r="X671" t="str">
        <v>anbh_안병홍</v>
      </c>
      <c r="Y671">
        <v>43819.05572916667</v>
      </c>
      <c r="Z671" t="str">
        <v>anbh_안병홍</v>
      </c>
      <c r="AA671">
        <v>43900.365277777775</v>
      </c>
      <c r="AB671">
        <f>W671*2</f>
        <v>316400</v>
      </c>
    </row>
    <row r="672">
      <c r="A672">
        <v>110857</v>
      </c>
      <c r="B672" t="str">
        <v>티볼리</v>
      </c>
      <c r="C672" t="str">
        <v>티볼리 디젤 V1 2WD - AT</v>
      </c>
      <c r="D672">
        <v>43818</v>
      </c>
      <c r="E672">
        <v>20050000</v>
      </c>
      <c r="F672" t="str">
        <v>경유</v>
      </c>
      <c r="G672" t="str">
        <v>AT</v>
      </c>
      <c r="H672">
        <v>1597</v>
      </c>
      <c r="I672" t="str">
        <v>오픈함</v>
      </c>
      <c r="J672" t="str">
        <v>Y</v>
      </c>
      <c r="K672" t="str">
        <v>쌍용</v>
      </c>
      <c r="L672" t="str">
        <v>티볼리</v>
      </c>
      <c r="M672" t="str">
        <v>Y</v>
      </c>
      <c r="N672" t="str">
        <v>H0</v>
      </c>
      <c r="O672">
        <v>47</v>
      </c>
      <c r="Q672">
        <v>5</v>
      </c>
      <c r="R672" t="str">
        <v>B등급</v>
      </c>
      <c r="S672" t="str">
        <v>쌍용_평택</v>
      </c>
      <c r="T672" t="str">
        <v>205/65R16</v>
      </c>
      <c r="U672">
        <v>114500</v>
      </c>
      <c r="V672" t="str">
        <v>205/65R15</v>
      </c>
      <c r="W672">
        <v>99200</v>
      </c>
      <c r="X672" t="str">
        <v>anbh_안병홍</v>
      </c>
      <c r="Y672">
        <v>43819.057662037034</v>
      </c>
      <c r="Z672" t="str">
        <v>anbh_안병홍</v>
      </c>
      <c r="AA672">
        <v>43900.36665509259</v>
      </c>
      <c r="AB672">
        <f>W672*2</f>
        <v>198400</v>
      </c>
    </row>
    <row r="673">
      <c r="A673">
        <v>110858</v>
      </c>
      <c r="B673" t="str">
        <v>티볼리</v>
      </c>
      <c r="C673" t="str">
        <v>티볼리 디젤 V3 2WD - AT</v>
      </c>
      <c r="D673">
        <v>43818</v>
      </c>
      <c r="E673">
        <v>21850000</v>
      </c>
      <c r="F673" t="str">
        <v>경유</v>
      </c>
      <c r="G673" t="str">
        <v>AT</v>
      </c>
      <c r="H673">
        <v>1597</v>
      </c>
      <c r="I673" t="str">
        <v>오픈함</v>
      </c>
      <c r="J673" t="str">
        <v>Y</v>
      </c>
      <c r="K673" t="str">
        <v>쌍용</v>
      </c>
      <c r="L673" t="str">
        <v>티볼리</v>
      </c>
      <c r="M673" t="str">
        <v>Y</v>
      </c>
      <c r="N673" t="str">
        <v>H0</v>
      </c>
      <c r="O673">
        <v>47</v>
      </c>
      <c r="Q673">
        <v>5</v>
      </c>
      <c r="R673" t="str">
        <v>B등급</v>
      </c>
      <c r="S673" t="str">
        <v>쌍용_평택</v>
      </c>
      <c r="T673" t="str">
        <v>205/65R16</v>
      </c>
      <c r="U673">
        <v>114500</v>
      </c>
      <c r="V673" t="str">
        <v>205/65R15</v>
      </c>
      <c r="W673">
        <v>99200</v>
      </c>
      <c r="X673" t="str">
        <v>anbh_안병홍</v>
      </c>
      <c r="Y673">
        <v>43819.06056712963</v>
      </c>
      <c r="Z673" t="str">
        <v>anbh_안병홍</v>
      </c>
      <c r="AA673">
        <v>43900.366875</v>
      </c>
      <c r="AB673">
        <f>W673*2</f>
        <v>198400</v>
      </c>
    </row>
    <row r="674">
      <c r="A674">
        <v>110859</v>
      </c>
      <c r="B674" t="str">
        <v>티볼리</v>
      </c>
      <c r="C674" t="str">
        <v>티볼리 디젤 V3 4WD - AT</v>
      </c>
      <c r="D674">
        <v>43818</v>
      </c>
      <c r="E674">
        <v>23660000</v>
      </c>
      <c r="F674" t="str">
        <v>경유</v>
      </c>
      <c r="G674" t="str">
        <v>AT</v>
      </c>
      <c r="H674">
        <v>1597</v>
      </c>
      <c r="I674" t="str">
        <v>오픈함</v>
      </c>
      <c r="J674" t="str">
        <v>Y</v>
      </c>
      <c r="K674" t="str">
        <v>쌍용</v>
      </c>
      <c r="L674" t="str">
        <v>티볼리</v>
      </c>
      <c r="M674" t="str">
        <v>Y</v>
      </c>
      <c r="N674" t="str">
        <v>H0</v>
      </c>
      <c r="O674">
        <v>47</v>
      </c>
      <c r="Q674">
        <v>5</v>
      </c>
      <c r="R674" t="str">
        <v>B등급</v>
      </c>
      <c r="S674" t="str">
        <v>쌍용_평택</v>
      </c>
      <c r="T674" t="str">
        <v>205/65R16</v>
      </c>
      <c r="U674">
        <v>114500</v>
      </c>
      <c r="V674" t="str">
        <v>205/65R15</v>
      </c>
      <c r="W674">
        <v>99200</v>
      </c>
      <c r="X674" t="str">
        <v>anbh_안병홍</v>
      </c>
      <c r="Y674">
        <v>43819.0630787037</v>
      </c>
      <c r="Z674" t="str">
        <v>anbh_안병홍</v>
      </c>
      <c r="AA674">
        <v>43900.367060185185</v>
      </c>
      <c r="AB674">
        <f>W674*2</f>
        <v>198400</v>
      </c>
    </row>
    <row r="675">
      <c r="A675">
        <v>110860</v>
      </c>
      <c r="B675" t="str">
        <v>티볼리</v>
      </c>
      <c r="C675" t="str">
        <v>티볼리 디젤 V5 2WD - AT</v>
      </c>
      <c r="D675">
        <v>43818</v>
      </c>
      <c r="E675">
        <v>23200000</v>
      </c>
      <c r="F675" t="str">
        <v>경유</v>
      </c>
      <c r="G675" t="str">
        <v>AT</v>
      </c>
      <c r="H675">
        <v>1597</v>
      </c>
      <c r="I675" t="str">
        <v>오픈함</v>
      </c>
      <c r="J675" t="str">
        <v>Y</v>
      </c>
      <c r="K675" t="str">
        <v>쌍용</v>
      </c>
      <c r="L675" t="str">
        <v>티볼리</v>
      </c>
      <c r="M675" t="str">
        <v>Y</v>
      </c>
      <c r="N675" t="str">
        <v>H0</v>
      </c>
      <c r="O675">
        <v>47</v>
      </c>
      <c r="Q675">
        <v>5</v>
      </c>
      <c r="R675" t="str">
        <v>B등급</v>
      </c>
      <c r="S675" t="str">
        <v>쌍용_평택</v>
      </c>
      <c r="T675" t="str">
        <v>205/65R16</v>
      </c>
      <c r="U675">
        <v>114500</v>
      </c>
      <c r="V675" t="str">
        <v>205/65R15</v>
      </c>
      <c r="W675">
        <v>99200</v>
      </c>
      <c r="X675" t="str">
        <v>anbh_안병홍</v>
      </c>
      <c r="Y675">
        <v>43819.064884259256</v>
      </c>
      <c r="Z675" t="str">
        <v>anbh_안병홍</v>
      </c>
      <c r="AA675">
        <v>43900.367256944446</v>
      </c>
      <c r="AB675">
        <f>W675*2</f>
        <v>198400</v>
      </c>
    </row>
    <row r="676">
      <c r="A676">
        <v>110861</v>
      </c>
      <c r="B676" t="str">
        <v>티볼리</v>
      </c>
      <c r="C676" t="str">
        <v>티볼리 디젤 V5 4WD - AT</v>
      </c>
      <c r="D676">
        <v>43818</v>
      </c>
      <c r="E676">
        <v>25010000</v>
      </c>
      <c r="F676" t="str">
        <v>경유</v>
      </c>
      <c r="G676" t="str">
        <v>AT</v>
      </c>
      <c r="H676">
        <v>1597</v>
      </c>
      <c r="I676" t="str">
        <v>오픈함</v>
      </c>
      <c r="J676" t="str">
        <v>Y</v>
      </c>
      <c r="K676" t="str">
        <v>쌍용</v>
      </c>
      <c r="L676" t="str">
        <v>티볼리</v>
      </c>
      <c r="M676" t="str">
        <v>Y</v>
      </c>
      <c r="N676" t="str">
        <v>H0</v>
      </c>
      <c r="O676">
        <v>47</v>
      </c>
      <c r="Q676">
        <v>5</v>
      </c>
      <c r="R676" t="str">
        <v>B등급</v>
      </c>
      <c r="S676" t="str">
        <v>쌍용_평택</v>
      </c>
      <c r="T676" t="str">
        <v>205/65R16</v>
      </c>
      <c r="U676">
        <v>114500</v>
      </c>
      <c r="V676" t="str">
        <v>205/65R15</v>
      </c>
      <c r="W676">
        <v>99200</v>
      </c>
      <c r="X676" t="str">
        <v>anbh_안병홍</v>
      </c>
      <c r="Y676">
        <v>43819.074791666666</v>
      </c>
      <c r="Z676" t="str">
        <v>anbh_안병홍</v>
      </c>
      <c r="AA676">
        <v>43900.36744212963</v>
      </c>
      <c r="AB676">
        <f>W676*2</f>
        <v>198400</v>
      </c>
    </row>
    <row r="677">
      <c r="A677">
        <v>110862</v>
      </c>
      <c r="B677" t="str">
        <v>티볼리</v>
      </c>
      <c r="C677" t="str">
        <v>티볼리 디젤 V7 2WD - AT</v>
      </c>
      <c r="D677">
        <v>43818</v>
      </c>
      <c r="E677">
        <v>24730000</v>
      </c>
      <c r="F677" t="str">
        <v>경유</v>
      </c>
      <c r="G677" t="str">
        <v>AT</v>
      </c>
      <c r="H677">
        <v>1597</v>
      </c>
      <c r="I677" t="str">
        <v>오픈함</v>
      </c>
      <c r="J677" t="str">
        <v>Y</v>
      </c>
      <c r="K677" t="str">
        <v>쌍용</v>
      </c>
      <c r="L677" t="str">
        <v>티볼리</v>
      </c>
      <c r="M677" t="str">
        <v>Y</v>
      </c>
      <c r="N677" t="str">
        <v>H0</v>
      </c>
      <c r="O677">
        <v>47</v>
      </c>
      <c r="Q677">
        <v>5</v>
      </c>
      <c r="R677" t="str">
        <v>B등급</v>
      </c>
      <c r="S677" t="str">
        <v>쌍용_평택</v>
      </c>
      <c r="T677" t="str">
        <v>205/65R16</v>
      </c>
      <c r="U677">
        <v>114500</v>
      </c>
      <c r="V677" t="str">
        <v>205/65R15</v>
      </c>
      <c r="W677">
        <v>99200</v>
      </c>
      <c r="X677" t="str">
        <v>anbh_안병홍</v>
      </c>
      <c r="Y677">
        <v>43819.07585648148</v>
      </c>
      <c r="Z677" t="str">
        <v>anbh_안병홍</v>
      </c>
      <c r="AA677">
        <v>43900.367893518516</v>
      </c>
      <c r="AB677">
        <f>W677*2</f>
        <v>198400</v>
      </c>
    </row>
    <row r="678">
      <c r="A678">
        <v>110863</v>
      </c>
      <c r="B678" t="str">
        <v>티볼리</v>
      </c>
      <c r="C678" t="str">
        <v>티볼리 디젤 V7 4WD - AT</v>
      </c>
      <c r="D678">
        <v>43818</v>
      </c>
      <c r="E678">
        <v>26540000</v>
      </c>
      <c r="F678" t="str">
        <v>경유</v>
      </c>
      <c r="G678" t="str">
        <v>AT</v>
      </c>
      <c r="H678">
        <v>1597</v>
      </c>
      <c r="I678" t="str">
        <v>오픈함</v>
      </c>
      <c r="J678" t="str">
        <v>Y</v>
      </c>
      <c r="K678" t="str">
        <v>쌍용</v>
      </c>
      <c r="L678" t="str">
        <v>티볼리</v>
      </c>
      <c r="M678" t="str">
        <v>Y</v>
      </c>
      <c r="N678" t="str">
        <v>H0</v>
      </c>
      <c r="O678">
        <v>47</v>
      </c>
      <c r="Q678">
        <v>5</v>
      </c>
      <c r="R678" t="str">
        <v>B등급</v>
      </c>
      <c r="S678" t="str">
        <v>쌍용_평택</v>
      </c>
      <c r="T678" t="str">
        <v>205/65R16</v>
      </c>
      <c r="U678">
        <v>114500</v>
      </c>
      <c r="V678" t="str">
        <v>205/65R15</v>
      </c>
      <c r="W678">
        <v>99200</v>
      </c>
      <c r="X678" t="str">
        <v>anbh_안병홍</v>
      </c>
      <c r="Y678">
        <v>43819.077627314815</v>
      </c>
      <c r="Z678" t="str">
        <v>anbh_안병홍</v>
      </c>
      <c r="AA678">
        <v>43900.367743055554</v>
      </c>
      <c r="AB678">
        <f>W678*2</f>
        <v>198400</v>
      </c>
    </row>
    <row r="679">
      <c r="A679">
        <v>109940</v>
      </c>
      <c r="B679" t="str">
        <v>팰리세이드</v>
      </c>
      <c r="C679" t="str">
        <v>팰리세이드 가솔린 3.8 HTRAC 익스클루시브 7인승 - AT</v>
      </c>
      <c r="D679">
        <v>43448</v>
      </c>
      <c r="E679">
        <v>36620000</v>
      </c>
      <c r="F679" t="str">
        <v>가솔린</v>
      </c>
      <c r="G679" t="str">
        <v>AT</v>
      </c>
      <c r="H679">
        <v>3778</v>
      </c>
      <c r="I679" t="str">
        <v>오픈안함</v>
      </c>
      <c r="J679" t="str">
        <v>Y</v>
      </c>
      <c r="K679" t="str">
        <v>현대</v>
      </c>
      <c r="L679" t="str">
        <v>팰리세이드</v>
      </c>
      <c r="M679" t="str">
        <v>Y</v>
      </c>
      <c r="N679" t="str">
        <v>H5</v>
      </c>
      <c r="O679">
        <v>71</v>
      </c>
      <c r="Q679">
        <v>7</v>
      </c>
      <c r="R679" t="str">
        <v>C등급</v>
      </c>
      <c r="S679" t="str">
        <v>현대_울산</v>
      </c>
      <c r="T679" t="str">
        <v>245/60R18</v>
      </c>
      <c r="U679">
        <v>184800</v>
      </c>
      <c r="V679" t="str">
        <v>245/60R18</v>
      </c>
      <c r="W679">
        <v>184800</v>
      </c>
      <c r="X679" t="str">
        <v>inni8888_김인규</v>
      </c>
      <c r="Y679">
        <v>43448.06775462963</v>
      </c>
      <c r="Z679" t="str">
        <v>anbh_안병홍</v>
      </c>
      <c r="AA679">
        <v>43898.021458333336</v>
      </c>
      <c r="AB679">
        <f>W679*2</f>
        <v>369600</v>
      </c>
    </row>
    <row r="680">
      <c r="A680">
        <v>109939</v>
      </c>
      <c r="B680" t="str">
        <v>팰리세이드</v>
      </c>
      <c r="C680" t="str">
        <v>팰리세이드 가솔린 3.8 HTRAC 익스클루시브 8인승 - AT</v>
      </c>
      <c r="D680">
        <v>43448</v>
      </c>
      <c r="E680">
        <v>36320000</v>
      </c>
      <c r="F680" t="str">
        <v>가솔린</v>
      </c>
      <c r="G680" t="str">
        <v>AT</v>
      </c>
      <c r="H680">
        <v>3778</v>
      </c>
      <c r="I680" t="str">
        <v>오픈안함</v>
      </c>
      <c r="J680" t="str">
        <v>Y</v>
      </c>
      <c r="K680" t="str">
        <v>현대</v>
      </c>
      <c r="L680" t="str">
        <v>팰리세이드</v>
      </c>
      <c r="M680" t="str">
        <v>Y</v>
      </c>
      <c r="N680" t="str">
        <v>H5</v>
      </c>
      <c r="O680">
        <v>71</v>
      </c>
      <c r="Q680">
        <v>8</v>
      </c>
      <c r="R680" t="str">
        <v>C등급</v>
      </c>
      <c r="S680" t="str">
        <v>현대_울산</v>
      </c>
      <c r="T680" t="str">
        <v>245/60R18</v>
      </c>
      <c r="U680">
        <v>184800</v>
      </c>
      <c r="V680" t="str">
        <v>245/60R18</v>
      </c>
      <c r="W680">
        <v>184800</v>
      </c>
      <c r="X680" t="str">
        <v>inni8888_김인규</v>
      </c>
      <c r="Y680">
        <v>43448.06722222222</v>
      </c>
      <c r="Z680" t="str">
        <v>anbh_안병홍</v>
      </c>
      <c r="AA680">
        <v>43898.02127314815</v>
      </c>
      <c r="AB680">
        <f>W680*2</f>
        <v>369600</v>
      </c>
    </row>
    <row r="681">
      <c r="A681">
        <v>109942</v>
      </c>
      <c r="B681" t="str">
        <v>팰리세이드</v>
      </c>
      <c r="C681" t="str">
        <v>팰리세이드 가솔린 3.8 HTRAC 프레스티지 7인승 - AT</v>
      </c>
      <c r="D681">
        <v>43448</v>
      </c>
      <c r="E681">
        <v>42270000</v>
      </c>
      <c r="F681" t="str">
        <v>가솔린</v>
      </c>
      <c r="G681" t="str">
        <v>AT</v>
      </c>
      <c r="H681">
        <v>3778</v>
      </c>
      <c r="I681" t="str">
        <v>오픈안함</v>
      </c>
      <c r="J681" t="str">
        <v>Y</v>
      </c>
      <c r="K681" t="str">
        <v>현대</v>
      </c>
      <c r="L681" t="str">
        <v>팰리세이드</v>
      </c>
      <c r="M681" t="str">
        <v>Y</v>
      </c>
      <c r="N681" t="str">
        <v>H5</v>
      </c>
      <c r="O681">
        <v>71</v>
      </c>
      <c r="Q681">
        <v>7</v>
      </c>
      <c r="R681" t="str">
        <v>C등급</v>
      </c>
      <c r="S681" t="str">
        <v>현대_울산</v>
      </c>
      <c r="T681" t="str">
        <v>245/50R20</v>
      </c>
      <c r="U681">
        <v>216700</v>
      </c>
      <c r="V681" t="str">
        <v>245/50R20</v>
      </c>
      <c r="W681">
        <v>216700</v>
      </c>
      <c r="X681" t="str">
        <v>inni8888_김인규</v>
      </c>
      <c r="Y681">
        <v>43448.07247685185</v>
      </c>
      <c r="Z681" t="str">
        <v>anbh_안병홍</v>
      </c>
      <c r="AA681">
        <v>43898.02079861111</v>
      </c>
      <c r="AB681">
        <f>W681*2</f>
        <v>433400</v>
      </c>
    </row>
    <row r="682">
      <c r="A682">
        <v>109941</v>
      </c>
      <c r="B682" t="str">
        <v>팰리세이드</v>
      </c>
      <c r="C682" t="str">
        <v>팰리세이드 가솔린 3.8 HTRAC 프레스티지 8인승 - AT</v>
      </c>
      <c r="D682">
        <v>43448</v>
      </c>
      <c r="E682">
        <v>41970000</v>
      </c>
      <c r="F682" t="str">
        <v>가솔린</v>
      </c>
      <c r="G682" t="str">
        <v>AT</v>
      </c>
      <c r="H682">
        <v>3778</v>
      </c>
      <c r="I682" t="str">
        <v>오픈안함</v>
      </c>
      <c r="J682" t="str">
        <v>Y</v>
      </c>
      <c r="K682" t="str">
        <v>현대</v>
      </c>
      <c r="L682" t="str">
        <v>팰리세이드</v>
      </c>
      <c r="M682" t="str">
        <v>Y</v>
      </c>
      <c r="N682" t="str">
        <v>H5</v>
      </c>
      <c r="O682">
        <v>71</v>
      </c>
      <c r="Q682">
        <v>8</v>
      </c>
      <c r="R682" t="str">
        <v>C등급</v>
      </c>
      <c r="S682" t="str">
        <v>현대_울산</v>
      </c>
      <c r="T682" t="str">
        <v>245/50R20</v>
      </c>
      <c r="U682">
        <v>216700</v>
      </c>
      <c r="V682" t="str">
        <v>245/50R20</v>
      </c>
      <c r="W682">
        <v>216700</v>
      </c>
      <c r="X682" t="str">
        <v>inni8888_김인규</v>
      </c>
      <c r="Y682">
        <v>43448.06853009259</v>
      </c>
      <c r="Z682" t="str">
        <v>anbh_안병홍</v>
      </c>
      <c r="AA682">
        <v>43898.02060185185</v>
      </c>
      <c r="AB682">
        <f>W682*2</f>
        <v>433400</v>
      </c>
    </row>
    <row r="683">
      <c r="A683">
        <v>109933</v>
      </c>
      <c r="B683" t="str">
        <v>팰리세이드</v>
      </c>
      <c r="C683" t="str">
        <v>팰리세이드 가솔린 3.8 익스클루시브 7인승 - AT</v>
      </c>
      <c r="D683">
        <v>43448</v>
      </c>
      <c r="E683">
        <v>34270000</v>
      </c>
      <c r="F683" t="str">
        <v>가솔린</v>
      </c>
      <c r="G683" t="str">
        <v>AT</v>
      </c>
      <c r="H683">
        <v>3778</v>
      </c>
      <c r="I683" t="str">
        <v>오픈안함</v>
      </c>
      <c r="J683" t="str">
        <v>Y</v>
      </c>
      <c r="K683" t="str">
        <v>현대</v>
      </c>
      <c r="L683" t="str">
        <v>팰리세이드</v>
      </c>
      <c r="M683" t="str">
        <v>Y</v>
      </c>
      <c r="N683" t="str">
        <v>H5</v>
      </c>
      <c r="O683">
        <v>71</v>
      </c>
      <c r="Q683">
        <v>7</v>
      </c>
      <c r="R683" t="str">
        <v>C등급</v>
      </c>
      <c r="S683" t="str">
        <v>현대_울산</v>
      </c>
      <c r="T683" t="str">
        <v>245/60R18</v>
      </c>
      <c r="U683">
        <v>184800</v>
      </c>
      <c r="V683" t="str">
        <v>245/60R18</v>
      </c>
      <c r="W683">
        <v>184800</v>
      </c>
      <c r="X683" t="str">
        <v>inni8888_김인규</v>
      </c>
      <c r="Y683">
        <v>43448.05625</v>
      </c>
      <c r="Z683" t="str">
        <v>anbh_안병홍</v>
      </c>
      <c r="AA683">
        <v>43898.019282407404</v>
      </c>
      <c r="AB683">
        <f>W683*2</f>
        <v>369600</v>
      </c>
    </row>
    <row r="684">
      <c r="A684">
        <v>109934</v>
      </c>
      <c r="B684" t="str">
        <v>팰리세이드</v>
      </c>
      <c r="C684" t="str">
        <v>팰리세이드 가솔린 3.8 익스클루시브 8인승 - AT</v>
      </c>
      <c r="D684">
        <v>43448</v>
      </c>
      <c r="E684">
        <v>33970000</v>
      </c>
      <c r="F684" t="str">
        <v>가솔린</v>
      </c>
      <c r="G684" t="str">
        <v>AT</v>
      </c>
      <c r="H684">
        <v>3778</v>
      </c>
      <c r="I684" t="str">
        <v>오픈안함</v>
      </c>
      <c r="J684" t="str">
        <v>Y</v>
      </c>
      <c r="K684" t="str">
        <v>현대</v>
      </c>
      <c r="L684" t="str">
        <v>팰리세이드</v>
      </c>
      <c r="M684" t="str">
        <v>Y</v>
      </c>
      <c r="N684" t="str">
        <v>H5</v>
      </c>
      <c r="O684">
        <v>71</v>
      </c>
      <c r="Q684">
        <v>8</v>
      </c>
      <c r="R684" t="str">
        <v>C등급</v>
      </c>
      <c r="S684" t="str">
        <v>현대_울산</v>
      </c>
      <c r="T684" t="str">
        <v>245/60R18</v>
      </c>
      <c r="U684">
        <v>184800</v>
      </c>
      <c r="V684" t="str">
        <v>245/60R18</v>
      </c>
      <c r="W684">
        <v>184800</v>
      </c>
      <c r="X684" t="str">
        <v>inni8888_김인규</v>
      </c>
      <c r="Y684">
        <v>43448.059895833336</v>
      </c>
      <c r="Z684" t="str">
        <v>anbh_안병홍</v>
      </c>
      <c r="AA684">
        <v>43898.01865740741</v>
      </c>
      <c r="AB684">
        <f>W684*2</f>
        <v>369600</v>
      </c>
    </row>
    <row r="685">
      <c r="A685">
        <v>109935</v>
      </c>
      <c r="B685" t="str">
        <v>팰리세이드</v>
      </c>
      <c r="C685" t="str">
        <v>팰리세이드 가솔린 3.8 프레스티지 7인승 - AT</v>
      </c>
      <c r="D685">
        <v>43448</v>
      </c>
      <c r="E685">
        <v>39920000</v>
      </c>
      <c r="F685" t="str">
        <v>가솔린</v>
      </c>
      <c r="G685" t="str">
        <v>AT</v>
      </c>
      <c r="H685">
        <v>3778</v>
      </c>
      <c r="I685" t="str">
        <v>오픈안함</v>
      </c>
      <c r="J685" t="str">
        <v>Y</v>
      </c>
      <c r="K685" t="str">
        <v>현대</v>
      </c>
      <c r="L685" t="str">
        <v>팰리세이드</v>
      </c>
      <c r="M685" t="str">
        <v>Y</v>
      </c>
      <c r="N685" t="str">
        <v>H5</v>
      </c>
      <c r="O685">
        <v>71</v>
      </c>
      <c r="Q685">
        <v>7</v>
      </c>
      <c r="R685" t="str">
        <v>C등급</v>
      </c>
      <c r="S685" t="str">
        <v>현대_울산</v>
      </c>
      <c r="T685" t="str">
        <v>245/50R20</v>
      </c>
      <c r="U685">
        <v>216700</v>
      </c>
      <c r="V685" t="str">
        <v>245/50R20</v>
      </c>
      <c r="W685">
        <v>216700</v>
      </c>
      <c r="X685" t="str">
        <v>inni8888_김인규</v>
      </c>
      <c r="Y685">
        <v>43448.060891203706</v>
      </c>
      <c r="Z685" t="str">
        <v>anbh_안병홍</v>
      </c>
      <c r="AA685">
        <v>43898.01993055556</v>
      </c>
      <c r="AB685">
        <f>W685*2</f>
        <v>433400</v>
      </c>
    </row>
    <row r="686">
      <c r="A686">
        <v>109936</v>
      </c>
      <c r="B686" t="str">
        <v>팰리세이드</v>
      </c>
      <c r="C686" t="str">
        <v>팰리세이드 가솔린 3.8 프레스티지 8인승 - AT</v>
      </c>
      <c r="D686">
        <v>43448</v>
      </c>
      <c r="E686">
        <v>39620000</v>
      </c>
      <c r="F686" t="str">
        <v>가솔린</v>
      </c>
      <c r="G686" t="str">
        <v>AT</v>
      </c>
      <c r="H686">
        <v>3778</v>
      </c>
      <c r="I686" t="str">
        <v>오픈안함</v>
      </c>
      <c r="J686" t="str">
        <v>Y</v>
      </c>
      <c r="K686" t="str">
        <v>현대</v>
      </c>
      <c r="L686" t="str">
        <v>팰리세이드</v>
      </c>
      <c r="M686" t="str">
        <v>Y</v>
      </c>
      <c r="N686" t="str">
        <v>H5</v>
      </c>
      <c r="O686">
        <v>71</v>
      </c>
      <c r="Q686">
        <v>8</v>
      </c>
      <c r="R686" t="str">
        <v>C등급</v>
      </c>
      <c r="S686" t="str">
        <v>현대_울산</v>
      </c>
      <c r="T686" t="str">
        <v>245/50R20</v>
      </c>
      <c r="U686">
        <v>216700</v>
      </c>
      <c r="V686" t="str">
        <v>245/50R20</v>
      </c>
      <c r="W686">
        <v>216700</v>
      </c>
      <c r="X686" t="str">
        <v>inni8888_김인규</v>
      </c>
      <c r="Y686">
        <v>43448.06128472222</v>
      </c>
      <c r="Z686" t="str">
        <v>anbh_안병홍</v>
      </c>
      <c r="AA686">
        <v>43898.01960648148</v>
      </c>
      <c r="AB686">
        <f>W686*2</f>
        <v>433400</v>
      </c>
    </row>
    <row r="687">
      <c r="A687">
        <v>109927</v>
      </c>
      <c r="B687" t="str">
        <v>팰리세이드</v>
      </c>
      <c r="C687" t="str">
        <v>팰리세이드 디젤 2.2 HTRAC 익스클루시브 7인승 - AT</v>
      </c>
      <c r="D687">
        <v>43448</v>
      </c>
      <c r="E687">
        <v>38120000</v>
      </c>
      <c r="F687" t="str">
        <v>경유</v>
      </c>
      <c r="G687" t="str">
        <v>AT</v>
      </c>
      <c r="H687">
        <v>2199</v>
      </c>
      <c r="I687" t="str">
        <v>오픈안함</v>
      </c>
      <c r="J687" t="str">
        <v>Y</v>
      </c>
      <c r="K687" t="str">
        <v>현대</v>
      </c>
      <c r="L687" t="str">
        <v>팰리세이드</v>
      </c>
      <c r="M687" t="str">
        <v>Y</v>
      </c>
      <c r="N687" t="str">
        <v>H5</v>
      </c>
      <c r="O687">
        <v>71</v>
      </c>
      <c r="Q687">
        <v>7</v>
      </c>
      <c r="R687" t="str">
        <v>S+등급</v>
      </c>
      <c r="S687" t="str">
        <v>현대_울산</v>
      </c>
      <c r="T687" t="str">
        <v>245/60R18</v>
      </c>
      <c r="U687">
        <v>184800</v>
      </c>
      <c r="V687" t="str">
        <v>245/60R18</v>
      </c>
      <c r="W687">
        <v>184800</v>
      </c>
      <c r="X687" t="str">
        <v>inni8888_김인규</v>
      </c>
      <c r="Y687">
        <v>43448.04696759259</v>
      </c>
      <c r="Z687" t="str">
        <v>anbh_안병홍</v>
      </c>
      <c r="AA687">
        <v>43898.024039351854</v>
      </c>
      <c r="AB687">
        <f>W687*2</f>
        <v>369600</v>
      </c>
    </row>
    <row r="688">
      <c r="A688">
        <v>109928</v>
      </c>
      <c r="B688" t="str">
        <v>팰리세이드</v>
      </c>
      <c r="C688" t="str">
        <v>팰리세이드 디젤 2.2 HTRAC 익스클루시브 8인승 - AT</v>
      </c>
      <c r="D688">
        <v>43448</v>
      </c>
      <c r="E688">
        <v>37820000</v>
      </c>
      <c r="F688" t="str">
        <v>경유</v>
      </c>
      <c r="G688" t="str">
        <v>AT</v>
      </c>
      <c r="H688">
        <v>2199</v>
      </c>
      <c r="I688" t="str">
        <v>오픈안함</v>
      </c>
      <c r="J688" t="str">
        <v>Y</v>
      </c>
      <c r="K688" t="str">
        <v>현대</v>
      </c>
      <c r="L688" t="str">
        <v>팰리세이드</v>
      </c>
      <c r="M688" t="str">
        <v>Y</v>
      </c>
      <c r="N688" t="str">
        <v>H5</v>
      </c>
      <c r="O688">
        <v>71</v>
      </c>
      <c r="Q688">
        <v>8</v>
      </c>
      <c r="R688" t="str">
        <v>S+등급</v>
      </c>
      <c r="S688" t="str">
        <v>현대_울산</v>
      </c>
      <c r="T688" t="str">
        <v>245/60R18</v>
      </c>
      <c r="U688">
        <v>184800</v>
      </c>
      <c r="V688" t="str">
        <v>245/60R18</v>
      </c>
      <c r="W688">
        <v>184800</v>
      </c>
      <c r="X688" t="str">
        <v>inni8888_김인규</v>
      </c>
      <c r="Y688">
        <v>43448.050474537034</v>
      </c>
      <c r="Z688" t="str">
        <v>anbh_안병홍</v>
      </c>
      <c r="AA688">
        <v>43898.023877314816</v>
      </c>
      <c r="AB688">
        <f>W688*2</f>
        <v>369600</v>
      </c>
    </row>
    <row r="689">
      <c r="A689">
        <v>109929</v>
      </c>
      <c r="B689" t="str">
        <v>팰리세이드</v>
      </c>
      <c r="C689" t="str">
        <v>팰리세이드 디젤 2.2 HTRAC 프레스티지 7인승 - AT</v>
      </c>
      <c r="D689">
        <v>43448</v>
      </c>
      <c r="E689">
        <v>43770000</v>
      </c>
      <c r="F689" t="str">
        <v>경유</v>
      </c>
      <c r="G689" t="str">
        <v>AT</v>
      </c>
      <c r="H689">
        <v>2199</v>
      </c>
      <c r="I689" t="str">
        <v>오픈안함</v>
      </c>
      <c r="J689" t="str">
        <v>Y</v>
      </c>
      <c r="K689" t="str">
        <v>현대</v>
      </c>
      <c r="L689" t="str">
        <v>팰리세이드</v>
      </c>
      <c r="M689" t="str">
        <v>Y</v>
      </c>
      <c r="N689" t="str">
        <v>H5</v>
      </c>
      <c r="O689">
        <v>71</v>
      </c>
      <c r="Q689">
        <v>7</v>
      </c>
      <c r="R689" t="str">
        <v>S+등급</v>
      </c>
      <c r="S689" t="str">
        <v>현대_울산</v>
      </c>
      <c r="T689" t="str">
        <v>245/50R20</v>
      </c>
      <c r="U689">
        <v>216700</v>
      </c>
      <c r="V689" t="str">
        <v>245/50R20</v>
      </c>
      <c r="W689">
        <v>216700</v>
      </c>
      <c r="X689" t="str">
        <v>inni8888_김인규</v>
      </c>
      <c r="Y689">
        <v>43448.051203703704</v>
      </c>
      <c r="Z689" t="str">
        <v>anbh_안병홍</v>
      </c>
      <c r="AA689">
        <v>43898.02515046296</v>
      </c>
      <c r="AB689">
        <f>W689*2</f>
        <v>433400</v>
      </c>
    </row>
    <row r="690">
      <c r="A690">
        <v>109930</v>
      </c>
      <c r="B690" t="str">
        <v>팰리세이드</v>
      </c>
      <c r="C690" t="str">
        <v>팰리세이드 디젤 2.2 HTRAC 프레스티지 8인승 - AT</v>
      </c>
      <c r="D690">
        <v>43448</v>
      </c>
      <c r="E690">
        <v>43470000</v>
      </c>
      <c r="F690" t="str">
        <v>경유</v>
      </c>
      <c r="G690" t="str">
        <v>AT</v>
      </c>
      <c r="H690">
        <v>2199</v>
      </c>
      <c r="I690" t="str">
        <v>오픈안함</v>
      </c>
      <c r="J690" t="str">
        <v>Y</v>
      </c>
      <c r="K690" t="str">
        <v>현대</v>
      </c>
      <c r="L690" t="str">
        <v>팰리세이드</v>
      </c>
      <c r="M690" t="str">
        <v>Y</v>
      </c>
      <c r="N690" t="str">
        <v>H5</v>
      </c>
      <c r="O690">
        <v>71</v>
      </c>
      <c r="Q690">
        <v>8</v>
      </c>
      <c r="R690" t="str">
        <v>S+등급</v>
      </c>
      <c r="S690" t="str">
        <v>현대_울산</v>
      </c>
      <c r="T690" t="str">
        <v>245/50R20</v>
      </c>
      <c r="U690">
        <v>216700</v>
      </c>
      <c r="V690" t="str">
        <v>245/50R20</v>
      </c>
      <c r="W690">
        <v>216700</v>
      </c>
      <c r="X690" t="str">
        <v>inni8888_김인규</v>
      </c>
      <c r="Y690">
        <v>43448.05210648148</v>
      </c>
      <c r="Z690" t="str">
        <v>anbh_안병홍</v>
      </c>
      <c r="AA690">
        <v>43898.02496527778</v>
      </c>
      <c r="AB690">
        <f>W690*2</f>
        <v>433400</v>
      </c>
    </row>
    <row r="691">
      <c r="A691">
        <v>109921</v>
      </c>
      <c r="B691" t="str">
        <v>팰리세이드</v>
      </c>
      <c r="C691" t="str">
        <v>팰리세이드 디젤 2.2 익스클루시브 7인승 - AT</v>
      </c>
      <c r="D691">
        <v>43446</v>
      </c>
      <c r="E691">
        <v>35770000</v>
      </c>
      <c r="F691" t="str">
        <v>경유</v>
      </c>
      <c r="G691" t="str">
        <v>AT</v>
      </c>
      <c r="H691">
        <v>2199</v>
      </c>
      <c r="I691" t="str">
        <v>오픈안함</v>
      </c>
      <c r="J691" t="str">
        <v>Y</v>
      </c>
      <c r="K691" t="str">
        <v>현대</v>
      </c>
      <c r="L691" t="str">
        <v>팰리세이드</v>
      </c>
      <c r="M691" t="str">
        <v>Y</v>
      </c>
      <c r="N691" t="str">
        <v>H5</v>
      </c>
      <c r="O691">
        <v>71</v>
      </c>
      <c r="Q691">
        <v>7</v>
      </c>
      <c r="R691" t="str">
        <v>S+등급</v>
      </c>
      <c r="S691" t="str">
        <v>현대_울산</v>
      </c>
      <c r="T691" t="str">
        <v>245/60R18</v>
      </c>
      <c r="U691">
        <v>184800</v>
      </c>
      <c r="V691" t="str">
        <v>245/60R18</v>
      </c>
      <c r="W691">
        <v>184800</v>
      </c>
      <c r="X691" t="str">
        <v>anbh_안병홍</v>
      </c>
      <c r="Y691">
        <v>43446.76409722222</v>
      </c>
      <c r="Z691" t="str">
        <v>anbh_안병홍</v>
      </c>
      <c r="AA691">
        <v>43898.0237037037</v>
      </c>
      <c r="AB691">
        <f>W691*2</f>
        <v>369600</v>
      </c>
    </row>
    <row r="692">
      <c r="A692">
        <v>109922</v>
      </c>
      <c r="B692" t="str">
        <v>팰리세이드</v>
      </c>
      <c r="C692" t="str">
        <v>팰리세이드 디젤 2.2 익스클루시브 8인승 - AT</v>
      </c>
      <c r="D692">
        <v>43448</v>
      </c>
      <c r="E692">
        <v>35470000</v>
      </c>
      <c r="F692" t="str">
        <v>경유</v>
      </c>
      <c r="G692" t="str">
        <v>AT</v>
      </c>
      <c r="H692">
        <v>2199</v>
      </c>
      <c r="I692" t="str">
        <v>오픈안함</v>
      </c>
      <c r="J692" t="str">
        <v>Y</v>
      </c>
      <c r="K692" t="str">
        <v>현대</v>
      </c>
      <c r="L692" t="str">
        <v>팰리세이드</v>
      </c>
      <c r="M692" t="str">
        <v>Y</v>
      </c>
      <c r="N692" t="str">
        <v>H5</v>
      </c>
      <c r="O692">
        <v>71</v>
      </c>
      <c r="Q692">
        <v>8</v>
      </c>
      <c r="R692" t="str">
        <v>S+등급</v>
      </c>
      <c r="S692" t="str">
        <v>현대_울산</v>
      </c>
      <c r="T692" t="str">
        <v>245/60R18</v>
      </c>
      <c r="U692">
        <v>184800</v>
      </c>
      <c r="V692" t="str">
        <v>245/60R18</v>
      </c>
      <c r="W692">
        <v>184800</v>
      </c>
      <c r="X692" t="str">
        <v>inni8888_김인규</v>
      </c>
      <c r="Y692">
        <v>43448.008055555554</v>
      </c>
      <c r="Z692" t="str">
        <v>anbh_안병홍</v>
      </c>
      <c r="AA692">
        <v>43898.023506944446</v>
      </c>
      <c r="AB692">
        <f>W692*2</f>
        <v>369600</v>
      </c>
    </row>
    <row r="693">
      <c r="A693">
        <v>109923</v>
      </c>
      <c r="B693" t="str">
        <v>팰리세이드</v>
      </c>
      <c r="C693" t="str">
        <v>팰리세이드 디젤 2.2 프레스티지 7인승 - AT</v>
      </c>
      <c r="D693">
        <v>43448</v>
      </c>
      <c r="E693">
        <v>41420000</v>
      </c>
      <c r="F693" t="str">
        <v>경유</v>
      </c>
      <c r="G693" t="str">
        <v>AT</v>
      </c>
      <c r="H693">
        <v>2199</v>
      </c>
      <c r="I693" t="str">
        <v>오픈안함</v>
      </c>
      <c r="J693" t="str">
        <v>Y</v>
      </c>
      <c r="K693" t="str">
        <v>현대</v>
      </c>
      <c r="L693" t="str">
        <v>팰리세이드</v>
      </c>
      <c r="M693" t="str">
        <v>Y</v>
      </c>
      <c r="N693" t="str">
        <v>H5</v>
      </c>
      <c r="O693">
        <v>71</v>
      </c>
      <c r="Q693">
        <v>7</v>
      </c>
      <c r="R693" t="str">
        <v>S+등급</v>
      </c>
      <c r="S693" t="str">
        <v>현대_울산</v>
      </c>
      <c r="T693" t="str">
        <v>245/50R20</v>
      </c>
      <c r="U693">
        <v>216700</v>
      </c>
      <c r="V693" t="str">
        <v>245/50R20</v>
      </c>
      <c r="W693">
        <v>216700</v>
      </c>
      <c r="X693" t="str">
        <v>inni8888_김인규</v>
      </c>
      <c r="Y693">
        <v>43448.037453703706</v>
      </c>
      <c r="Z693" t="str">
        <v>anbh_안병홍</v>
      </c>
      <c r="AA693">
        <v>43898.02480324074</v>
      </c>
      <c r="AB693">
        <f>W693*2</f>
        <v>433400</v>
      </c>
    </row>
    <row r="694">
      <c r="A694">
        <v>109924</v>
      </c>
      <c r="B694" t="str">
        <v>팰리세이드</v>
      </c>
      <c r="C694" t="str">
        <v>팰리세이드 디젤 2.2 프레스티지 8인승 - AT</v>
      </c>
      <c r="D694">
        <v>43448</v>
      </c>
      <c r="E694">
        <v>41120000</v>
      </c>
      <c r="F694" t="str">
        <v>경유</v>
      </c>
      <c r="G694" t="str">
        <v>AT</v>
      </c>
      <c r="H694">
        <v>2199</v>
      </c>
      <c r="I694" t="str">
        <v>오픈안함</v>
      </c>
      <c r="J694" t="str">
        <v>Y</v>
      </c>
      <c r="K694" t="str">
        <v>현대</v>
      </c>
      <c r="L694" t="str">
        <v>팰리세이드</v>
      </c>
      <c r="M694" t="str">
        <v>Y</v>
      </c>
      <c r="N694" t="str">
        <v>H5</v>
      </c>
      <c r="O694">
        <v>71</v>
      </c>
      <c r="Q694">
        <v>8</v>
      </c>
      <c r="R694" t="str">
        <v>S+등급</v>
      </c>
      <c r="S694" t="str">
        <v>현대_울산</v>
      </c>
      <c r="T694" t="str">
        <v>245/50R20</v>
      </c>
      <c r="U694">
        <v>216700</v>
      </c>
      <c r="V694" t="str">
        <v>245/50R20</v>
      </c>
      <c r="W694">
        <v>216700</v>
      </c>
      <c r="X694" t="str">
        <v>inni8888_김인규</v>
      </c>
      <c r="Y694">
        <v>43448.045219907406</v>
      </c>
      <c r="Z694" t="str">
        <v>anbh_안병홍</v>
      </c>
      <c r="AA694">
        <v>43898.02465277778</v>
      </c>
      <c r="AB694">
        <f>W694*2</f>
        <v>433400</v>
      </c>
    </row>
  </sheetData>
  <pageMargins left="0.7" right="0.7" top="0.75" bottom="0.75" header="0.3" footer="0.3"/>
  <ignoredErrors>
    <ignoredError numberStoredAsText="1" sqref="A1:AC69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3:O119"/>
  <sheetViews>
    <sheetView workbookViewId="0" rightToLeft="0"/>
  </sheetViews>
  <sheetData>
    <row r="3">
      <c r="A3" t="str">
        <v>구분</v>
      </c>
      <c r="B3" t="str">
        <v>V+</v>
      </c>
      <c r="C3" t="str">
        <v>V</v>
      </c>
      <c r="D3" t="str">
        <v>S+</v>
      </c>
      <c r="E3" t="str">
        <v>S</v>
      </c>
      <c r="F3" t="str">
        <v>A</v>
      </c>
      <c r="G3" t="str">
        <v>B</v>
      </c>
      <c r="H3" t="str">
        <v>C</v>
      </c>
      <c r="I3" t="str">
        <v>D</v>
      </c>
      <c r="J3" t="str">
        <v>E</v>
      </c>
      <c r="K3" t="str">
        <v>F</v>
      </c>
      <c r="L3" t="str">
        <v>G</v>
      </c>
      <c r="N3" t="str">
        <v>V+</v>
      </c>
      <c r="O3">
        <v>2</v>
      </c>
    </row>
    <row r="4">
      <c r="A4">
        <v>1</v>
      </c>
      <c r="B4">
        <v>0.91</v>
      </c>
      <c r="C4">
        <v>0.89</v>
      </c>
      <c r="D4">
        <v>0.87</v>
      </c>
      <c r="E4">
        <v>0.85</v>
      </c>
      <c r="F4">
        <v>0.8300000000000001</v>
      </c>
      <c r="G4">
        <v>0.81</v>
      </c>
      <c r="H4">
        <v>0.79</v>
      </c>
      <c r="I4">
        <v>0.77</v>
      </c>
      <c r="J4">
        <v>0.75</v>
      </c>
      <c r="K4">
        <v>0.73</v>
      </c>
      <c r="L4">
        <v>0.71</v>
      </c>
      <c r="N4" t="str">
        <v>V</v>
      </c>
      <c r="O4">
        <v>3</v>
      </c>
    </row>
    <row r="5">
      <c r="A5">
        <v>2</v>
      </c>
      <c r="B5">
        <v>0.89</v>
      </c>
      <c r="C5">
        <v>0.87</v>
      </c>
      <c r="D5">
        <v>0.85</v>
      </c>
      <c r="E5">
        <v>0.8300000000000001</v>
      </c>
      <c r="F5">
        <v>0.81</v>
      </c>
      <c r="G5">
        <v>0.79</v>
      </c>
      <c r="H5">
        <v>0.77</v>
      </c>
      <c r="I5">
        <v>0.75</v>
      </c>
      <c r="J5">
        <v>0.73</v>
      </c>
      <c r="K5">
        <v>0.71</v>
      </c>
      <c r="L5">
        <v>0.6900000000000001</v>
      </c>
      <c r="N5" t="str">
        <v>S+</v>
      </c>
      <c r="O5">
        <v>4</v>
      </c>
    </row>
    <row r="6">
      <c r="A6">
        <v>3</v>
      </c>
      <c r="B6">
        <v>0.875</v>
      </c>
      <c r="C6">
        <v>0.855</v>
      </c>
      <c r="D6">
        <v>0.835</v>
      </c>
      <c r="E6">
        <v>0.8150000000000001</v>
      </c>
      <c r="F6">
        <v>0.795</v>
      </c>
      <c r="G6">
        <v>0.775</v>
      </c>
      <c r="H6">
        <v>0.755</v>
      </c>
      <c r="I6">
        <v>0.735</v>
      </c>
      <c r="J6">
        <v>0.715</v>
      </c>
      <c r="K6">
        <v>0.6950000000000001</v>
      </c>
      <c r="L6">
        <v>0.675</v>
      </c>
      <c r="N6" t="str">
        <v>S</v>
      </c>
      <c r="O6">
        <v>5</v>
      </c>
    </row>
    <row r="7">
      <c r="A7">
        <v>4</v>
      </c>
      <c r="B7">
        <v>0.86</v>
      </c>
      <c r="C7">
        <v>0.84</v>
      </c>
      <c r="D7">
        <v>0.8200000000000001</v>
      </c>
      <c r="E7">
        <v>0.8</v>
      </c>
      <c r="F7">
        <v>0.78</v>
      </c>
      <c r="G7">
        <v>0.76</v>
      </c>
      <c r="H7">
        <v>0.74</v>
      </c>
      <c r="I7">
        <v>0.72</v>
      </c>
      <c r="J7">
        <v>0.7000000000000001</v>
      </c>
      <c r="K7">
        <v>0.68</v>
      </c>
      <c r="L7">
        <v>0.66</v>
      </c>
      <c r="N7" t="str">
        <v>A</v>
      </c>
      <c r="O7">
        <v>6</v>
      </c>
    </row>
    <row r="8">
      <c r="A8">
        <v>5</v>
      </c>
      <c r="B8">
        <v>0.845</v>
      </c>
      <c r="C8">
        <v>0.8250000000000001</v>
      </c>
      <c r="D8">
        <v>0.805</v>
      </c>
      <c r="E8">
        <v>0.785</v>
      </c>
      <c r="F8">
        <v>0.765</v>
      </c>
      <c r="G8">
        <v>0.745</v>
      </c>
      <c r="H8">
        <v>0.725</v>
      </c>
      <c r="I8">
        <v>0.705</v>
      </c>
      <c r="J8">
        <v>0.685</v>
      </c>
      <c r="K8">
        <v>0.665</v>
      </c>
      <c r="L8">
        <v>0.645</v>
      </c>
      <c r="N8" t="str">
        <v>B</v>
      </c>
      <c r="O8">
        <v>7</v>
      </c>
    </row>
    <row r="9">
      <c r="A9">
        <v>6</v>
      </c>
      <c r="B9">
        <v>0.83</v>
      </c>
      <c r="C9">
        <v>0.81</v>
      </c>
      <c r="D9">
        <v>0.79</v>
      </c>
      <c r="E9">
        <v>0.77</v>
      </c>
      <c r="F9">
        <v>0.75</v>
      </c>
      <c r="G9">
        <v>0.73</v>
      </c>
      <c r="H9">
        <v>0.71</v>
      </c>
      <c r="I9">
        <v>0.6900000000000001</v>
      </c>
      <c r="J9">
        <v>0.67</v>
      </c>
      <c r="K9">
        <v>0.65</v>
      </c>
      <c r="L9">
        <v>0.63</v>
      </c>
      <c r="N9" t="str">
        <v>C</v>
      </c>
      <c r="O9">
        <v>8</v>
      </c>
    </row>
    <row r="10">
      <c r="A10">
        <v>7</v>
      </c>
      <c r="B10">
        <v>0.815</v>
      </c>
      <c r="C10">
        <v>0.795</v>
      </c>
      <c r="D10">
        <v>0.775</v>
      </c>
      <c r="E10">
        <v>0.755</v>
      </c>
      <c r="F10">
        <v>0.735</v>
      </c>
      <c r="G10">
        <v>0.715</v>
      </c>
      <c r="H10">
        <v>0.6950000000000001</v>
      </c>
      <c r="I10">
        <v>0.675</v>
      </c>
      <c r="J10">
        <v>0.655</v>
      </c>
      <c r="K10">
        <v>0.635</v>
      </c>
      <c r="L10">
        <v>0.615</v>
      </c>
      <c r="N10" t="str">
        <v>D</v>
      </c>
      <c r="O10">
        <v>9</v>
      </c>
    </row>
    <row r="11">
      <c r="A11">
        <v>8</v>
      </c>
      <c r="B11">
        <v>0.8</v>
      </c>
      <c r="C11">
        <v>0.78</v>
      </c>
      <c r="D11">
        <v>0.76</v>
      </c>
      <c r="E11">
        <v>0.74</v>
      </c>
      <c r="F11">
        <v>0.72</v>
      </c>
      <c r="G11">
        <v>0.7000000000000001</v>
      </c>
      <c r="H11">
        <v>0.68</v>
      </c>
      <c r="I11">
        <v>0.66</v>
      </c>
      <c r="J11">
        <v>0.64</v>
      </c>
      <c r="K11">
        <v>0.62</v>
      </c>
      <c r="L11">
        <v>0.6</v>
      </c>
      <c r="N11" t="str">
        <v>E</v>
      </c>
      <c r="O11">
        <v>10</v>
      </c>
    </row>
    <row r="12">
      <c r="A12">
        <v>9</v>
      </c>
      <c r="B12">
        <v>0.785</v>
      </c>
      <c r="C12">
        <v>0.765</v>
      </c>
      <c r="D12">
        <v>0.745</v>
      </c>
      <c r="E12">
        <v>0.725</v>
      </c>
      <c r="F12">
        <v>0.705</v>
      </c>
      <c r="G12">
        <v>0.685</v>
      </c>
      <c r="H12">
        <v>0.665</v>
      </c>
      <c r="I12">
        <v>0.645</v>
      </c>
      <c r="J12">
        <v>0.625</v>
      </c>
      <c r="K12">
        <v>0.605</v>
      </c>
      <c r="L12">
        <v>0.585</v>
      </c>
      <c r="N12" t="str">
        <v>F</v>
      </c>
      <c r="O12">
        <v>11</v>
      </c>
    </row>
    <row r="13">
      <c r="A13">
        <v>10</v>
      </c>
      <c r="B13">
        <v>0.77</v>
      </c>
      <c r="C13">
        <v>0.75</v>
      </c>
      <c r="D13">
        <v>0.73</v>
      </c>
      <c r="E13">
        <v>0.71</v>
      </c>
      <c r="F13">
        <v>0.6900000000000001</v>
      </c>
      <c r="G13">
        <v>0.67</v>
      </c>
      <c r="H13">
        <v>0.65</v>
      </c>
      <c r="I13">
        <v>0.63</v>
      </c>
      <c r="J13">
        <v>0.61</v>
      </c>
      <c r="K13">
        <v>0.59</v>
      </c>
      <c r="L13">
        <v>0.5700000000000001</v>
      </c>
      <c r="N13" t="str">
        <v>G</v>
      </c>
      <c r="O13">
        <v>12</v>
      </c>
    </row>
    <row r="14">
      <c r="A14">
        <v>11</v>
      </c>
      <c r="B14">
        <v>0.755</v>
      </c>
      <c r="C14">
        <v>0.735</v>
      </c>
      <c r="D14">
        <v>0.715</v>
      </c>
      <c r="E14">
        <v>0.6950000000000001</v>
      </c>
      <c r="F14">
        <v>0.675</v>
      </c>
      <c r="G14">
        <v>0.655</v>
      </c>
      <c r="H14">
        <v>0.635</v>
      </c>
      <c r="I14">
        <v>0.615</v>
      </c>
      <c r="J14">
        <v>0.595</v>
      </c>
      <c r="K14">
        <v>0.5750000000000001</v>
      </c>
      <c r="L14">
        <v>0.555</v>
      </c>
    </row>
    <row r="15">
      <c r="A15">
        <v>12</v>
      </c>
      <c r="B15">
        <v>0.74</v>
      </c>
      <c r="C15">
        <v>0.72</v>
      </c>
      <c r="D15">
        <v>0.7000000000000001</v>
      </c>
      <c r="E15">
        <v>0.68</v>
      </c>
      <c r="F15">
        <v>0.66</v>
      </c>
      <c r="G15">
        <v>0.64</v>
      </c>
      <c r="H15">
        <v>0.62</v>
      </c>
      <c r="I15">
        <v>0.6</v>
      </c>
      <c r="J15">
        <v>0.58</v>
      </c>
      <c r="K15">
        <v>0.56</v>
      </c>
      <c r="L15">
        <v>0.54</v>
      </c>
    </row>
    <row r="16">
      <c r="A16">
        <v>13</v>
      </c>
      <c r="B16">
        <v>0.73</v>
      </c>
      <c r="C16">
        <v>0.71</v>
      </c>
      <c r="D16">
        <v>0.6900000000000001</v>
      </c>
      <c r="E16">
        <v>0.67</v>
      </c>
      <c r="F16">
        <v>0.65</v>
      </c>
      <c r="G16">
        <v>0.63</v>
      </c>
      <c r="H16">
        <v>0.61</v>
      </c>
      <c r="I16">
        <v>0.59</v>
      </c>
      <c r="J16">
        <v>0.5700000000000001</v>
      </c>
      <c r="K16">
        <v>0.55</v>
      </c>
      <c r="L16">
        <v>0.53</v>
      </c>
    </row>
    <row r="17">
      <c r="A17">
        <v>14</v>
      </c>
      <c r="B17">
        <v>0.72</v>
      </c>
      <c r="C17">
        <v>0.7000000000000001</v>
      </c>
      <c r="D17">
        <v>0.68</v>
      </c>
      <c r="E17">
        <v>0.66</v>
      </c>
      <c r="F17">
        <v>0.64</v>
      </c>
      <c r="G17">
        <v>0.62</v>
      </c>
      <c r="H17">
        <v>0.6</v>
      </c>
      <c r="I17">
        <v>0.58</v>
      </c>
      <c r="J17">
        <v>0.56</v>
      </c>
      <c r="K17">
        <v>0.54</v>
      </c>
      <c r="L17">
        <v>0.52</v>
      </c>
    </row>
    <row r="18">
      <c r="A18">
        <v>15</v>
      </c>
      <c r="B18">
        <v>0.71</v>
      </c>
      <c r="C18">
        <v>0.6900000000000001</v>
      </c>
      <c r="D18">
        <v>0.67</v>
      </c>
      <c r="E18">
        <v>0.65</v>
      </c>
      <c r="F18">
        <v>0.63</v>
      </c>
      <c r="G18">
        <v>0.61</v>
      </c>
      <c r="H18">
        <v>0.59</v>
      </c>
      <c r="I18">
        <v>0.5700000000000001</v>
      </c>
      <c r="J18">
        <v>0.55</v>
      </c>
      <c r="K18">
        <v>0.53</v>
      </c>
      <c r="L18">
        <v>0.51</v>
      </c>
    </row>
    <row r="19">
      <c r="A19">
        <v>16</v>
      </c>
      <c r="B19">
        <v>0.7</v>
      </c>
      <c r="C19">
        <v>0.68</v>
      </c>
      <c r="D19">
        <v>0.66</v>
      </c>
      <c r="E19">
        <v>0.64</v>
      </c>
      <c r="F19">
        <v>0.62</v>
      </c>
      <c r="G19">
        <v>0.6</v>
      </c>
      <c r="H19">
        <v>0.58</v>
      </c>
      <c r="I19">
        <v>0.56</v>
      </c>
      <c r="J19">
        <v>0.54</v>
      </c>
      <c r="K19">
        <v>0.52</v>
      </c>
      <c r="L19">
        <v>0.5</v>
      </c>
      <c r="N19">
        <v>0.01</v>
      </c>
    </row>
    <row r="20">
      <c r="A20">
        <v>17</v>
      </c>
      <c r="B20">
        <v>0.69</v>
      </c>
      <c r="C20">
        <v>0.67</v>
      </c>
      <c r="D20">
        <v>0.65</v>
      </c>
      <c r="E20">
        <v>0.63</v>
      </c>
      <c r="F20">
        <v>0.61</v>
      </c>
      <c r="G20">
        <v>0.59</v>
      </c>
      <c r="H20">
        <v>0.5700000000000001</v>
      </c>
      <c r="I20">
        <v>0.55</v>
      </c>
      <c r="J20">
        <v>0.53</v>
      </c>
      <c r="K20">
        <v>0.51</v>
      </c>
      <c r="L20">
        <v>0.49</v>
      </c>
    </row>
    <row r="21">
      <c r="A21">
        <v>18</v>
      </c>
      <c r="B21">
        <v>0.68</v>
      </c>
      <c r="C21">
        <v>0.66</v>
      </c>
      <c r="D21">
        <v>0.64</v>
      </c>
      <c r="E21">
        <v>0.62</v>
      </c>
      <c r="F21">
        <v>0.6</v>
      </c>
      <c r="G21">
        <v>0.58</v>
      </c>
      <c r="H21">
        <v>0.56</v>
      </c>
      <c r="I21">
        <v>0.54</v>
      </c>
      <c r="J21">
        <v>0.52</v>
      </c>
      <c r="K21">
        <v>0.5</v>
      </c>
      <c r="L21">
        <v>0.48</v>
      </c>
    </row>
    <row r="22">
      <c r="A22">
        <v>19</v>
      </c>
      <c r="B22">
        <v>0.67</v>
      </c>
      <c r="C22">
        <v>0.65</v>
      </c>
      <c r="D22">
        <v>0.63</v>
      </c>
      <c r="E22">
        <v>0.61</v>
      </c>
      <c r="F22">
        <v>0.59</v>
      </c>
      <c r="G22">
        <v>0.5700000000000001</v>
      </c>
      <c r="H22">
        <v>0.55</v>
      </c>
      <c r="I22">
        <v>0.53</v>
      </c>
      <c r="J22">
        <v>0.51</v>
      </c>
      <c r="K22">
        <v>0.49</v>
      </c>
      <c r="L22">
        <v>0.47000000000000003</v>
      </c>
    </row>
    <row r="23">
      <c r="A23">
        <v>20</v>
      </c>
      <c r="B23">
        <v>0.66</v>
      </c>
      <c r="C23">
        <v>0.64</v>
      </c>
      <c r="D23">
        <v>0.62</v>
      </c>
      <c r="E23">
        <v>0.6</v>
      </c>
      <c r="F23">
        <v>0.58</v>
      </c>
      <c r="G23">
        <v>0.56</v>
      </c>
      <c r="H23">
        <v>0.54</v>
      </c>
      <c r="I23">
        <v>0.52</v>
      </c>
      <c r="J23">
        <v>0.5</v>
      </c>
      <c r="K23">
        <v>0.48</v>
      </c>
      <c r="L23">
        <v>0.46</v>
      </c>
    </row>
    <row r="24">
      <c r="A24">
        <v>21</v>
      </c>
      <c r="B24">
        <v>0.655</v>
      </c>
      <c r="C24">
        <v>0.635</v>
      </c>
      <c r="D24">
        <v>0.615</v>
      </c>
      <c r="E24">
        <v>0.595</v>
      </c>
      <c r="F24">
        <v>0.5750000000000001</v>
      </c>
      <c r="G24">
        <v>0.555</v>
      </c>
      <c r="H24">
        <v>0.535</v>
      </c>
      <c r="I24">
        <v>0.515</v>
      </c>
      <c r="J24">
        <v>0.495</v>
      </c>
      <c r="K24">
        <v>0.47500000000000003</v>
      </c>
      <c r="L24">
        <v>0.455</v>
      </c>
    </row>
    <row r="25">
      <c r="A25">
        <v>22</v>
      </c>
      <c r="B25">
        <v>0.65</v>
      </c>
      <c r="C25">
        <v>0.63</v>
      </c>
      <c r="D25">
        <v>0.61</v>
      </c>
      <c r="E25">
        <v>0.59</v>
      </c>
      <c r="F25">
        <v>0.5700000000000001</v>
      </c>
      <c r="G25">
        <v>0.55</v>
      </c>
      <c r="H25">
        <v>0.53</v>
      </c>
      <c r="I25">
        <v>0.51</v>
      </c>
      <c r="J25">
        <v>0.49</v>
      </c>
      <c r="K25">
        <v>0.47000000000000003</v>
      </c>
      <c r="L25">
        <v>0.45</v>
      </c>
    </row>
    <row r="26">
      <c r="A26">
        <v>23</v>
      </c>
      <c r="B26">
        <v>0.645</v>
      </c>
      <c r="C26">
        <v>0.625</v>
      </c>
      <c r="D26">
        <v>0.605</v>
      </c>
      <c r="E26">
        <v>0.585</v>
      </c>
      <c r="F26">
        <v>0.5650000000000001</v>
      </c>
      <c r="G26">
        <v>0.545</v>
      </c>
      <c r="H26">
        <v>0.525</v>
      </c>
      <c r="I26">
        <v>0.505</v>
      </c>
      <c r="J26">
        <v>0.485</v>
      </c>
      <c r="K26">
        <v>0.465</v>
      </c>
      <c r="L26">
        <v>0.445</v>
      </c>
    </row>
    <row r="27">
      <c r="A27">
        <v>24</v>
      </c>
      <c r="B27">
        <v>0.64</v>
      </c>
      <c r="C27">
        <v>0.62</v>
      </c>
      <c r="D27">
        <v>0.6</v>
      </c>
      <c r="E27">
        <v>0.58</v>
      </c>
      <c r="F27">
        <v>0.56</v>
      </c>
      <c r="G27">
        <v>0.54</v>
      </c>
      <c r="H27">
        <v>0.52</v>
      </c>
      <c r="I27">
        <v>0.5</v>
      </c>
      <c r="J27">
        <v>0.48</v>
      </c>
      <c r="K27">
        <v>0.46</v>
      </c>
      <c r="L27">
        <v>0.44</v>
      </c>
    </row>
    <row r="28">
      <c r="A28">
        <v>25</v>
      </c>
      <c r="B28">
        <v>0.63</v>
      </c>
      <c r="C28">
        <v>0.61</v>
      </c>
      <c r="D28">
        <v>0.59</v>
      </c>
      <c r="E28">
        <v>0.5700000000000001</v>
      </c>
      <c r="F28">
        <v>0.55</v>
      </c>
      <c r="G28">
        <v>0.53</v>
      </c>
      <c r="H28">
        <v>0.51</v>
      </c>
      <c r="I28">
        <v>0.49</v>
      </c>
      <c r="J28">
        <v>0.47000000000000003</v>
      </c>
      <c r="K28">
        <v>0.44</v>
      </c>
      <c r="L28">
        <v>0.42</v>
      </c>
    </row>
    <row r="29">
      <c r="A29">
        <v>26</v>
      </c>
      <c r="B29">
        <v>0.62</v>
      </c>
      <c r="C29">
        <v>0.6</v>
      </c>
      <c r="D29">
        <v>0.58</v>
      </c>
      <c r="E29">
        <v>0.56</v>
      </c>
      <c r="F29">
        <v>0.54</v>
      </c>
      <c r="G29">
        <v>0.52</v>
      </c>
      <c r="H29">
        <v>0.5</v>
      </c>
      <c r="I29">
        <v>0.48</v>
      </c>
      <c r="J29">
        <v>0.46</v>
      </c>
      <c r="K29">
        <v>0.43</v>
      </c>
      <c r="L29">
        <v>0.4</v>
      </c>
    </row>
    <row r="30">
      <c r="A30">
        <v>27</v>
      </c>
      <c r="B30">
        <v>0.61</v>
      </c>
      <c r="C30">
        <v>0.59</v>
      </c>
      <c r="D30">
        <v>0.5700000000000001</v>
      </c>
      <c r="E30">
        <v>0.55</v>
      </c>
      <c r="F30">
        <v>0.53</v>
      </c>
      <c r="G30">
        <v>0.51</v>
      </c>
      <c r="H30">
        <v>0.49</v>
      </c>
      <c r="I30">
        <v>0.47000000000000003</v>
      </c>
      <c r="J30">
        <v>0.45</v>
      </c>
      <c r="K30">
        <v>0.42</v>
      </c>
      <c r="L30">
        <v>0.39</v>
      </c>
    </row>
    <row r="31">
      <c r="A31">
        <v>28</v>
      </c>
      <c r="B31">
        <v>0.6</v>
      </c>
      <c r="C31">
        <v>0.58</v>
      </c>
      <c r="D31">
        <v>0.56</v>
      </c>
      <c r="E31">
        <v>0.54</v>
      </c>
      <c r="F31">
        <v>0.52</v>
      </c>
      <c r="G31">
        <v>0.5</v>
      </c>
      <c r="H31">
        <v>0.48</v>
      </c>
      <c r="I31">
        <v>0.46</v>
      </c>
      <c r="J31">
        <v>0.44</v>
      </c>
      <c r="K31">
        <v>0.41000000000000003</v>
      </c>
      <c r="L31">
        <v>0.38</v>
      </c>
    </row>
    <row r="32">
      <c r="A32">
        <v>29</v>
      </c>
      <c r="B32">
        <v>0.595</v>
      </c>
      <c r="C32">
        <v>0.5750000000000001</v>
      </c>
      <c r="D32">
        <v>0.555</v>
      </c>
      <c r="E32">
        <v>0.535</v>
      </c>
      <c r="F32">
        <v>0.515</v>
      </c>
      <c r="G32">
        <v>0.49</v>
      </c>
      <c r="H32">
        <v>0.47000000000000003</v>
      </c>
      <c r="I32">
        <v>0.45</v>
      </c>
      <c r="J32">
        <v>0.43</v>
      </c>
      <c r="K32">
        <v>0.4</v>
      </c>
      <c r="L32">
        <v>0.37</v>
      </c>
    </row>
    <row r="33">
      <c r="A33">
        <v>30</v>
      </c>
      <c r="B33">
        <v>0.59</v>
      </c>
      <c r="C33">
        <v>0.5700000000000001</v>
      </c>
      <c r="D33">
        <v>0.55</v>
      </c>
      <c r="E33">
        <v>0.53</v>
      </c>
      <c r="F33">
        <v>0.51</v>
      </c>
      <c r="G33">
        <v>0.48</v>
      </c>
      <c r="H33">
        <v>0.46</v>
      </c>
      <c r="I33">
        <v>0.44</v>
      </c>
      <c r="J33">
        <v>0.42</v>
      </c>
      <c r="K33">
        <v>0.39</v>
      </c>
      <c r="L33">
        <v>0.36</v>
      </c>
    </row>
    <row r="34">
      <c r="A34">
        <v>31</v>
      </c>
      <c r="B34">
        <v>0.585</v>
      </c>
      <c r="C34">
        <v>0.5650000000000001</v>
      </c>
      <c r="D34">
        <v>0.545</v>
      </c>
      <c r="E34">
        <v>0.525</v>
      </c>
      <c r="F34">
        <v>0.505</v>
      </c>
      <c r="G34">
        <v>0.47500000000000003</v>
      </c>
      <c r="H34">
        <v>0.45</v>
      </c>
      <c r="I34">
        <v>0.43</v>
      </c>
      <c r="J34">
        <v>0.41000000000000003</v>
      </c>
      <c r="K34">
        <v>0.38</v>
      </c>
      <c r="L34">
        <v>0.35000000000000003</v>
      </c>
    </row>
    <row r="35">
      <c r="A35">
        <v>32</v>
      </c>
      <c r="B35">
        <v>0.58</v>
      </c>
      <c r="C35">
        <v>0.56</v>
      </c>
      <c r="D35">
        <v>0.54</v>
      </c>
      <c r="E35">
        <v>0.52</v>
      </c>
      <c r="F35">
        <v>0.5</v>
      </c>
      <c r="G35">
        <v>0.47000000000000003</v>
      </c>
      <c r="H35">
        <v>0.445</v>
      </c>
      <c r="I35">
        <v>0.42</v>
      </c>
      <c r="J35">
        <v>0.4</v>
      </c>
      <c r="K35">
        <v>0.37</v>
      </c>
      <c r="L35">
        <v>0.34</v>
      </c>
    </row>
    <row r="36">
      <c r="A36">
        <v>33</v>
      </c>
      <c r="B36">
        <v>0.575</v>
      </c>
      <c r="C36">
        <v>0.555</v>
      </c>
      <c r="D36">
        <v>0.535</v>
      </c>
      <c r="E36">
        <v>0.515</v>
      </c>
      <c r="F36">
        <v>0.495</v>
      </c>
      <c r="G36">
        <v>0.465</v>
      </c>
      <c r="H36">
        <v>0.44</v>
      </c>
      <c r="I36">
        <v>0.41000000000000003</v>
      </c>
      <c r="J36">
        <v>0.39</v>
      </c>
      <c r="K36">
        <v>0.36</v>
      </c>
      <c r="L36">
        <v>0.33</v>
      </c>
    </row>
    <row r="37">
      <c r="A37">
        <v>34</v>
      </c>
      <c r="B37">
        <v>0.57</v>
      </c>
      <c r="C37">
        <v>0.55</v>
      </c>
      <c r="D37">
        <v>0.53</v>
      </c>
      <c r="E37">
        <v>0.51</v>
      </c>
      <c r="F37">
        <v>0.49</v>
      </c>
      <c r="G37">
        <v>0.46</v>
      </c>
      <c r="H37">
        <v>0.43</v>
      </c>
      <c r="I37">
        <v>0.4</v>
      </c>
      <c r="J37">
        <v>0.38</v>
      </c>
      <c r="K37">
        <v>0.35000000000000003</v>
      </c>
      <c r="L37">
        <v>0.32</v>
      </c>
    </row>
    <row r="38">
      <c r="A38">
        <v>35</v>
      </c>
      <c r="B38">
        <v>0.565</v>
      </c>
      <c r="C38">
        <v>0.545</v>
      </c>
      <c r="D38">
        <v>0.525</v>
      </c>
      <c r="E38">
        <v>0.505</v>
      </c>
      <c r="F38">
        <v>0.485</v>
      </c>
      <c r="G38">
        <v>0.455</v>
      </c>
      <c r="H38">
        <v>0.425</v>
      </c>
      <c r="I38">
        <v>0.395</v>
      </c>
      <c r="J38">
        <v>0.37</v>
      </c>
      <c r="K38">
        <v>0.34</v>
      </c>
      <c r="L38">
        <v>0.31</v>
      </c>
    </row>
    <row r="39">
      <c r="A39">
        <v>36</v>
      </c>
      <c r="B39">
        <v>0.56</v>
      </c>
      <c r="C39">
        <v>0.54</v>
      </c>
      <c r="D39">
        <v>0.52</v>
      </c>
      <c r="E39">
        <v>0.5</v>
      </c>
      <c r="F39">
        <v>0.48</v>
      </c>
      <c r="G39">
        <v>0.45</v>
      </c>
      <c r="H39">
        <v>0.42</v>
      </c>
      <c r="I39">
        <v>0.39</v>
      </c>
      <c r="J39">
        <v>0.36</v>
      </c>
      <c r="K39">
        <v>0.33</v>
      </c>
      <c r="L39">
        <v>0.3</v>
      </c>
    </row>
    <row r="40">
      <c r="A40">
        <v>37</v>
      </c>
      <c r="B40">
        <v>0.55</v>
      </c>
      <c r="C40">
        <v>0.53</v>
      </c>
      <c r="D40">
        <v>0.51</v>
      </c>
      <c r="E40">
        <v>0.49</v>
      </c>
      <c r="F40">
        <v>0.47000000000000003</v>
      </c>
      <c r="G40">
        <v>0.44</v>
      </c>
      <c r="H40">
        <v>0.41000000000000003</v>
      </c>
      <c r="I40">
        <v>0.38</v>
      </c>
      <c r="J40">
        <v>0.35000000000000003</v>
      </c>
      <c r="K40">
        <v>0.32</v>
      </c>
      <c r="L40">
        <v>0.29</v>
      </c>
    </row>
    <row r="41">
      <c r="A41">
        <v>38</v>
      </c>
      <c r="B41">
        <v>0.54</v>
      </c>
      <c r="C41">
        <v>0.52</v>
      </c>
      <c r="D41">
        <v>0.5</v>
      </c>
      <c r="E41">
        <v>0.48</v>
      </c>
      <c r="F41">
        <v>0.46</v>
      </c>
      <c r="G41">
        <v>0.43</v>
      </c>
      <c r="H41">
        <v>0.4</v>
      </c>
      <c r="I41">
        <v>0.37</v>
      </c>
      <c r="J41">
        <v>0.34</v>
      </c>
      <c r="K41">
        <v>0.31</v>
      </c>
      <c r="L41">
        <v>0.28</v>
      </c>
    </row>
    <row r="42">
      <c r="A42">
        <v>39</v>
      </c>
      <c r="B42">
        <v>0.53</v>
      </c>
      <c r="C42">
        <v>0.51</v>
      </c>
      <c r="D42">
        <v>0.49</v>
      </c>
      <c r="E42">
        <v>0.47000000000000003</v>
      </c>
      <c r="F42">
        <v>0.45</v>
      </c>
      <c r="G42">
        <v>0.42</v>
      </c>
      <c r="H42">
        <v>0.39</v>
      </c>
      <c r="I42">
        <v>0.36</v>
      </c>
      <c r="J42">
        <v>0.33</v>
      </c>
      <c r="K42">
        <v>0.3</v>
      </c>
      <c r="L42">
        <v>0.27</v>
      </c>
    </row>
    <row r="43">
      <c r="A43">
        <v>40</v>
      </c>
      <c r="B43">
        <v>0.52</v>
      </c>
      <c r="C43">
        <v>0.5</v>
      </c>
      <c r="D43">
        <v>0.48</v>
      </c>
      <c r="E43">
        <v>0.46</v>
      </c>
      <c r="F43">
        <v>0.44</v>
      </c>
      <c r="G43">
        <v>0.41000000000000003</v>
      </c>
      <c r="H43">
        <v>0.38</v>
      </c>
      <c r="I43">
        <v>0.35000000000000003</v>
      </c>
      <c r="J43">
        <v>0.32</v>
      </c>
      <c r="K43">
        <v>0.29</v>
      </c>
      <c r="L43">
        <v>0.26</v>
      </c>
    </row>
    <row r="44">
      <c r="A44">
        <v>41</v>
      </c>
      <c r="B44">
        <v>0.515</v>
      </c>
      <c r="C44">
        <v>0.495</v>
      </c>
      <c r="D44">
        <v>0.47500000000000003</v>
      </c>
      <c r="E44">
        <v>0.455</v>
      </c>
      <c r="F44">
        <v>0.435</v>
      </c>
      <c r="G44">
        <v>0.405</v>
      </c>
      <c r="H44">
        <v>0.375</v>
      </c>
      <c r="I44">
        <v>0.34500000000000003</v>
      </c>
      <c r="J44">
        <v>0.315</v>
      </c>
      <c r="K44">
        <v>0.28500000000000003</v>
      </c>
      <c r="L44">
        <v>0.255</v>
      </c>
    </row>
    <row r="45">
      <c r="A45">
        <v>42</v>
      </c>
      <c r="B45">
        <v>0.51</v>
      </c>
      <c r="C45">
        <v>0.49</v>
      </c>
      <c r="D45">
        <v>0.47000000000000003</v>
      </c>
      <c r="E45">
        <v>0.45</v>
      </c>
      <c r="F45">
        <v>0.43</v>
      </c>
      <c r="G45">
        <v>0.4</v>
      </c>
      <c r="H45">
        <v>0.37</v>
      </c>
      <c r="I45">
        <v>0.34</v>
      </c>
      <c r="J45">
        <v>0.31</v>
      </c>
      <c r="K45">
        <v>0.28</v>
      </c>
      <c r="L45">
        <v>0.25</v>
      </c>
    </row>
    <row r="46">
      <c r="A46">
        <v>43</v>
      </c>
      <c r="B46">
        <v>0.505</v>
      </c>
      <c r="C46">
        <v>0.485</v>
      </c>
      <c r="D46">
        <v>0.465</v>
      </c>
      <c r="E46">
        <v>0.445</v>
      </c>
      <c r="F46">
        <v>0.425</v>
      </c>
      <c r="G46">
        <v>0.395</v>
      </c>
      <c r="H46">
        <v>0.365</v>
      </c>
      <c r="I46">
        <v>0.335</v>
      </c>
      <c r="J46">
        <v>0.305</v>
      </c>
      <c r="K46">
        <v>0.275</v>
      </c>
      <c r="L46">
        <v>0.245</v>
      </c>
    </row>
    <row r="47">
      <c r="A47">
        <v>44</v>
      </c>
      <c r="B47">
        <v>0.5</v>
      </c>
      <c r="C47">
        <v>0.48</v>
      </c>
      <c r="D47">
        <v>0.46</v>
      </c>
      <c r="E47">
        <v>0.44</v>
      </c>
      <c r="F47">
        <v>0.42</v>
      </c>
      <c r="G47">
        <v>0.39</v>
      </c>
      <c r="H47">
        <v>0.36</v>
      </c>
      <c r="I47">
        <v>0.33</v>
      </c>
      <c r="J47">
        <v>0.3</v>
      </c>
      <c r="K47">
        <v>0.27</v>
      </c>
      <c r="L47">
        <v>0.24</v>
      </c>
    </row>
    <row r="48">
      <c r="A48">
        <v>45</v>
      </c>
      <c r="B48">
        <v>0.495</v>
      </c>
      <c r="C48">
        <v>0.47500000000000003</v>
      </c>
      <c r="D48">
        <v>0.455</v>
      </c>
      <c r="E48">
        <v>0.435</v>
      </c>
      <c r="F48">
        <v>0.41500000000000004</v>
      </c>
      <c r="G48">
        <v>0.385</v>
      </c>
      <c r="H48">
        <v>0.355</v>
      </c>
      <c r="I48">
        <v>0.325</v>
      </c>
      <c r="J48">
        <v>0.295</v>
      </c>
      <c r="K48">
        <v>0.265</v>
      </c>
      <c r="L48">
        <v>0.23500000000000001</v>
      </c>
    </row>
    <row r="49">
      <c r="A49">
        <v>46</v>
      </c>
      <c r="B49">
        <v>0.49</v>
      </c>
      <c r="C49">
        <v>0.47000000000000003</v>
      </c>
      <c r="D49">
        <v>0.45</v>
      </c>
      <c r="E49">
        <v>0.43</v>
      </c>
      <c r="F49">
        <v>0.41000000000000003</v>
      </c>
      <c r="G49">
        <v>0.38</v>
      </c>
      <c r="H49">
        <v>0.35000000000000003</v>
      </c>
      <c r="I49">
        <v>0.32</v>
      </c>
      <c r="J49">
        <v>0.29</v>
      </c>
      <c r="K49">
        <v>0.26</v>
      </c>
      <c r="L49">
        <v>0.23</v>
      </c>
    </row>
    <row r="50">
      <c r="A50">
        <v>47</v>
      </c>
      <c r="B50">
        <v>0.485</v>
      </c>
      <c r="C50">
        <v>0.465</v>
      </c>
      <c r="D50">
        <v>0.445</v>
      </c>
      <c r="E50">
        <v>0.425</v>
      </c>
      <c r="F50">
        <v>0.405</v>
      </c>
      <c r="G50">
        <v>0.375</v>
      </c>
      <c r="H50">
        <v>0.34500000000000003</v>
      </c>
      <c r="I50">
        <v>0.315</v>
      </c>
      <c r="J50">
        <v>0.28500000000000003</v>
      </c>
      <c r="K50">
        <v>0.255</v>
      </c>
      <c r="L50">
        <v>0.225</v>
      </c>
    </row>
    <row r="51">
      <c r="A51">
        <v>48</v>
      </c>
      <c r="B51">
        <v>0.48</v>
      </c>
      <c r="C51">
        <v>0.46</v>
      </c>
      <c r="D51">
        <v>0.44</v>
      </c>
      <c r="E51">
        <v>0.42</v>
      </c>
      <c r="F51">
        <v>0.4</v>
      </c>
      <c r="G51">
        <v>0.37</v>
      </c>
      <c r="H51">
        <v>0.34</v>
      </c>
      <c r="I51">
        <v>0.31</v>
      </c>
      <c r="J51">
        <v>0.28</v>
      </c>
      <c r="K51">
        <v>0.25</v>
      </c>
      <c r="L51">
        <v>0.22</v>
      </c>
    </row>
    <row r="52">
      <c r="A52">
        <v>49</v>
      </c>
      <c r="B52">
        <v>0.47</v>
      </c>
      <c r="C52">
        <v>0.45</v>
      </c>
      <c r="D52">
        <v>0.43</v>
      </c>
      <c r="E52">
        <v>0.41000000000000003</v>
      </c>
      <c r="F52">
        <v>0.39</v>
      </c>
      <c r="G52">
        <v>0.36</v>
      </c>
      <c r="H52">
        <v>0.33</v>
      </c>
      <c r="I52">
        <v>0.3</v>
      </c>
      <c r="J52">
        <v>0.27</v>
      </c>
      <c r="K52">
        <v>0.24</v>
      </c>
      <c r="L52">
        <v>0.215</v>
      </c>
    </row>
    <row r="53">
      <c r="A53">
        <v>50</v>
      </c>
      <c r="B53">
        <v>0.46</v>
      </c>
      <c r="C53">
        <v>0.44</v>
      </c>
      <c r="D53">
        <v>0.42</v>
      </c>
      <c r="E53">
        <v>0.4</v>
      </c>
      <c r="F53">
        <v>0.38</v>
      </c>
      <c r="G53">
        <v>0.35000000000000003</v>
      </c>
      <c r="H53">
        <v>0.32</v>
      </c>
      <c r="I53">
        <v>0.29</v>
      </c>
      <c r="J53">
        <v>0.26</v>
      </c>
      <c r="K53">
        <v>0.23</v>
      </c>
      <c r="L53">
        <v>0.21</v>
      </c>
    </row>
    <row r="54">
      <c r="A54">
        <v>51</v>
      </c>
      <c r="B54">
        <v>0.45</v>
      </c>
      <c r="C54">
        <v>0.43</v>
      </c>
      <c r="D54">
        <v>0.41000000000000003</v>
      </c>
      <c r="E54">
        <v>0.39</v>
      </c>
      <c r="F54">
        <v>0.37</v>
      </c>
      <c r="G54">
        <v>0.34</v>
      </c>
      <c r="H54">
        <v>0.31</v>
      </c>
      <c r="I54">
        <v>0.28</v>
      </c>
      <c r="J54">
        <v>0.25</v>
      </c>
      <c r="K54">
        <v>0.225</v>
      </c>
      <c r="L54">
        <v>0.20500000000000002</v>
      </c>
    </row>
    <row r="55">
      <c r="A55">
        <v>52</v>
      </c>
      <c r="B55">
        <v>0.44</v>
      </c>
      <c r="C55">
        <v>0.42</v>
      </c>
      <c r="D55">
        <v>0.4</v>
      </c>
      <c r="E55">
        <v>0.38</v>
      </c>
      <c r="F55">
        <v>0.36</v>
      </c>
      <c r="G55">
        <v>0.33</v>
      </c>
      <c r="H55">
        <v>0.3</v>
      </c>
      <c r="I55">
        <v>0.27</v>
      </c>
      <c r="J55">
        <v>0.24</v>
      </c>
      <c r="K55">
        <v>0.22</v>
      </c>
      <c r="L55">
        <v>0.2</v>
      </c>
    </row>
    <row r="56">
      <c r="A56">
        <v>53</v>
      </c>
      <c r="B56">
        <v>0.43</v>
      </c>
      <c r="C56">
        <v>0.41000000000000003</v>
      </c>
      <c r="D56">
        <v>0.39</v>
      </c>
      <c r="E56">
        <v>0.37</v>
      </c>
      <c r="F56">
        <v>0.35000000000000003</v>
      </c>
      <c r="G56">
        <v>0.32</v>
      </c>
      <c r="H56">
        <v>0.29</v>
      </c>
      <c r="I56">
        <v>0.26</v>
      </c>
      <c r="J56">
        <v>0.23</v>
      </c>
      <c r="K56">
        <v>0.215</v>
      </c>
      <c r="L56">
        <v>0.195</v>
      </c>
    </row>
    <row r="57">
      <c r="A57">
        <v>54</v>
      </c>
      <c r="B57">
        <v>0.42</v>
      </c>
      <c r="C57">
        <v>0.4</v>
      </c>
      <c r="D57">
        <v>0.38</v>
      </c>
      <c r="E57">
        <v>0.36</v>
      </c>
      <c r="F57">
        <v>0.34</v>
      </c>
      <c r="G57">
        <v>0.31</v>
      </c>
      <c r="H57">
        <v>0.28</v>
      </c>
      <c r="I57">
        <v>0.25</v>
      </c>
      <c r="J57">
        <v>0.22</v>
      </c>
      <c r="K57">
        <v>0.2</v>
      </c>
      <c r="L57">
        <v>0.19</v>
      </c>
    </row>
    <row r="58">
      <c r="A58">
        <v>55</v>
      </c>
      <c r="B58">
        <v>0.41</v>
      </c>
      <c r="C58">
        <v>0.39</v>
      </c>
      <c r="D58">
        <v>0.37</v>
      </c>
      <c r="E58">
        <v>0.35000000000000003</v>
      </c>
      <c r="F58">
        <v>0.33</v>
      </c>
      <c r="G58">
        <v>0.3</v>
      </c>
      <c r="H58">
        <v>0.27</v>
      </c>
      <c r="I58">
        <v>0.24</v>
      </c>
      <c r="J58">
        <v>0.21</v>
      </c>
      <c r="K58">
        <v>0.195</v>
      </c>
      <c r="L58">
        <v>0.185</v>
      </c>
    </row>
    <row r="59">
      <c r="A59">
        <v>56</v>
      </c>
      <c r="B59">
        <v>0.4</v>
      </c>
      <c r="C59">
        <v>0.38</v>
      </c>
      <c r="D59">
        <v>0.36</v>
      </c>
      <c r="E59">
        <v>0.34</v>
      </c>
      <c r="F59">
        <v>0.32</v>
      </c>
      <c r="G59">
        <v>0.29</v>
      </c>
      <c r="H59">
        <v>0.26</v>
      </c>
      <c r="I59">
        <v>0.23</v>
      </c>
      <c r="J59">
        <v>0.2</v>
      </c>
      <c r="K59">
        <v>0.19</v>
      </c>
      <c r="L59">
        <v>0.18</v>
      </c>
    </row>
    <row r="60">
      <c r="A60">
        <v>57</v>
      </c>
      <c r="B60">
        <v>0.395</v>
      </c>
      <c r="C60">
        <v>0.375</v>
      </c>
      <c r="D60">
        <v>0.355</v>
      </c>
      <c r="E60">
        <v>0.335</v>
      </c>
      <c r="F60">
        <v>0.315</v>
      </c>
      <c r="G60">
        <v>0.28500000000000003</v>
      </c>
      <c r="H60">
        <v>0.255</v>
      </c>
      <c r="I60">
        <v>0.225</v>
      </c>
      <c r="J60">
        <v>0.195</v>
      </c>
      <c r="K60">
        <v>0.185</v>
      </c>
      <c r="L60">
        <v>0.17500000000000002</v>
      </c>
    </row>
    <row r="61">
      <c r="A61">
        <v>58</v>
      </c>
      <c r="B61">
        <v>0.39</v>
      </c>
      <c r="C61">
        <v>0.37</v>
      </c>
      <c r="D61">
        <v>0.35000000000000003</v>
      </c>
      <c r="E61">
        <v>0.33</v>
      </c>
      <c r="F61">
        <v>0.31</v>
      </c>
      <c r="G61">
        <v>0.28</v>
      </c>
      <c r="H61">
        <v>0.25</v>
      </c>
      <c r="I61">
        <v>0.22</v>
      </c>
      <c r="J61">
        <v>0.19</v>
      </c>
      <c r="K61">
        <v>0.18</v>
      </c>
      <c r="L61">
        <v>0.17</v>
      </c>
    </row>
    <row r="62">
      <c r="A62">
        <v>59</v>
      </c>
      <c r="B62">
        <v>0.385</v>
      </c>
      <c r="C62">
        <v>0.365</v>
      </c>
      <c r="D62">
        <v>0.34500000000000003</v>
      </c>
      <c r="E62">
        <v>0.325</v>
      </c>
      <c r="F62">
        <v>0.305</v>
      </c>
      <c r="G62">
        <v>0.275</v>
      </c>
      <c r="H62">
        <v>0.245</v>
      </c>
      <c r="I62">
        <v>0.215</v>
      </c>
      <c r="J62">
        <v>0.185</v>
      </c>
      <c r="K62">
        <v>0.17500000000000002</v>
      </c>
      <c r="L62">
        <v>0.165</v>
      </c>
    </row>
    <row r="63">
      <c r="A63">
        <v>60</v>
      </c>
      <c r="B63">
        <v>0.38</v>
      </c>
      <c r="C63">
        <v>0.36</v>
      </c>
      <c r="D63">
        <v>0.34</v>
      </c>
      <c r="E63">
        <v>0.32</v>
      </c>
      <c r="F63">
        <v>0.3</v>
      </c>
      <c r="G63">
        <v>0.27</v>
      </c>
      <c r="H63">
        <v>0.24</v>
      </c>
      <c r="I63">
        <v>0.21</v>
      </c>
      <c r="J63">
        <v>0.18</v>
      </c>
      <c r="K63">
        <v>0.17</v>
      </c>
      <c r="L63">
        <v>0.16</v>
      </c>
    </row>
    <row r="64">
      <c r="A64">
        <v>61</v>
      </c>
      <c r="B64">
        <v>0.375</v>
      </c>
      <c r="C64">
        <v>0.355</v>
      </c>
      <c r="D64">
        <v>0.335</v>
      </c>
      <c r="E64">
        <v>0.315</v>
      </c>
      <c r="F64">
        <v>0.295</v>
      </c>
      <c r="G64">
        <v>0.265</v>
      </c>
      <c r="H64">
        <v>0.23500000000000001</v>
      </c>
      <c r="I64">
        <v>0.20500000000000002</v>
      </c>
      <c r="J64">
        <v>0.17500000000000002</v>
      </c>
      <c r="K64">
        <v>0.165</v>
      </c>
      <c r="L64">
        <v>0.155</v>
      </c>
    </row>
    <row r="65">
      <c r="A65">
        <v>62</v>
      </c>
      <c r="B65">
        <v>0.37</v>
      </c>
      <c r="C65">
        <v>0.35000000000000003</v>
      </c>
      <c r="D65">
        <v>0.33</v>
      </c>
      <c r="E65">
        <v>0.31</v>
      </c>
      <c r="F65">
        <v>0.29</v>
      </c>
      <c r="G65">
        <v>0.26</v>
      </c>
      <c r="H65">
        <v>0.23</v>
      </c>
      <c r="I65">
        <v>0.2</v>
      </c>
      <c r="J65">
        <v>0.17</v>
      </c>
      <c r="K65">
        <v>0.16</v>
      </c>
      <c r="L65">
        <v>0.15</v>
      </c>
    </row>
    <row r="66">
      <c r="A66">
        <v>63</v>
      </c>
      <c r="B66">
        <v>0.365</v>
      </c>
      <c r="C66">
        <v>0.34500000000000003</v>
      </c>
      <c r="D66">
        <v>0.325</v>
      </c>
      <c r="E66">
        <v>0.305</v>
      </c>
      <c r="F66">
        <v>0.28500000000000003</v>
      </c>
      <c r="G66">
        <v>0.255</v>
      </c>
      <c r="H66">
        <v>0.225</v>
      </c>
      <c r="I66">
        <v>0.195</v>
      </c>
      <c r="J66">
        <v>0.165</v>
      </c>
      <c r="K66">
        <v>0.155</v>
      </c>
      <c r="L66">
        <v>0.145</v>
      </c>
    </row>
    <row r="67">
      <c r="A67">
        <v>64</v>
      </c>
      <c r="B67">
        <v>0.36</v>
      </c>
      <c r="C67">
        <v>0.34</v>
      </c>
      <c r="D67">
        <v>0.32</v>
      </c>
      <c r="E67">
        <v>0.3</v>
      </c>
      <c r="F67">
        <v>0.28</v>
      </c>
      <c r="G67">
        <v>0.25</v>
      </c>
      <c r="H67">
        <v>0.22</v>
      </c>
      <c r="I67">
        <v>0.19</v>
      </c>
      <c r="J67">
        <v>0.16</v>
      </c>
      <c r="K67">
        <v>0.15</v>
      </c>
      <c r="L67">
        <v>0.14</v>
      </c>
    </row>
    <row r="68">
      <c r="A68">
        <v>65</v>
      </c>
      <c r="B68">
        <v>0.355</v>
      </c>
      <c r="C68">
        <v>0.335</v>
      </c>
      <c r="D68">
        <v>0.315</v>
      </c>
      <c r="E68">
        <v>0.295</v>
      </c>
      <c r="F68">
        <v>0.275</v>
      </c>
      <c r="G68">
        <v>0.245</v>
      </c>
      <c r="H68">
        <v>0.215</v>
      </c>
      <c r="I68">
        <v>0.185</v>
      </c>
      <c r="J68">
        <v>0.155</v>
      </c>
      <c r="K68">
        <v>0.145</v>
      </c>
      <c r="L68">
        <v>0.135</v>
      </c>
    </row>
    <row r="69">
      <c r="A69">
        <v>66</v>
      </c>
      <c r="B69">
        <v>0.35</v>
      </c>
      <c r="C69">
        <v>0.33</v>
      </c>
      <c r="D69">
        <v>0.31</v>
      </c>
      <c r="E69">
        <v>0.29</v>
      </c>
      <c r="F69">
        <v>0.27</v>
      </c>
      <c r="G69">
        <v>0.24</v>
      </c>
      <c r="H69">
        <v>0.21</v>
      </c>
      <c r="I69">
        <v>0.18</v>
      </c>
      <c r="J69">
        <v>0.15</v>
      </c>
      <c r="K69">
        <v>0.14</v>
      </c>
      <c r="L69">
        <v>0.13</v>
      </c>
    </row>
    <row r="70">
      <c r="A70">
        <v>67</v>
      </c>
      <c r="B70">
        <v>0.345</v>
      </c>
      <c r="C70">
        <v>0.325</v>
      </c>
      <c r="D70">
        <v>0.305</v>
      </c>
      <c r="E70">
        <v>0.28500000000000003</v>
      </c>
      <c r="F70">
        <v>0.265</v>
      </c>
      <c r="G70">
        <v>0.23500000000000001</v>
      </c>
      <c r="H70">
        <v>0.20500000000000002</v>
      </c>
      <c r="I70">
        <v>0.17500000000000002</v>
      </c>
      <c r="J70">
        <v>0.145</v>
      </c>
      <c r="K70">
        <v>0.135</v>
      </c>
      <c r="L70">
        <v>0.125</v>
      </c>
    </row>
    <row r="71">
      <c r="A71">
        <v>68</v>
      </c>
      <c r="B71">
        <v>0.34</v>
      </c>
      <c r="C71">
        <v>0.32</v>
      </c>
      <c r="D71">
        <v>0.3</v>
      </c>
      <c r="E71">
        <v>0.28</v>
      </c>
      <c r="F71">
        <v>0.26</v>
      </c>
      <c r="G71">
        <v>0.23</v>
      </c>
      <c r="H71">
        <v>0.2</v>
      </c>
      <c r="I71">
        <v>0.17</v>
      </c>
      <c r="J71">
        <v>0.14</v>
      </c>
      <c r="K71">
        <v>0.13</v>
      </c>
      <c r="L71">
        <v>0.12</v>
      </c>
    </row>
    <row r="72">
      <c r="A72">
        <v>69</v>
      </c>
      <c r="B72">
        <v>0.335</v>
      </c>
      <c r="C72">
        <v>0.315</v>
      </c>
      <c r="D72">
        <v>0.295</v>
      </c>
      <c r="E72">
        <v>0.275</v>
      </c>
      <c r="F72">
        <v>0.255</v>
      </c>
      <c r="G72">
        <v>0.225</v>
      </c>
      <c r="H72">
        <v>0.195</v>
      </c>
      <c r="I72">
        <v>0.165</v>
      </c>
      <c r="J72">
        <v>0.135</v>
      </c>
      <c r="K72">
        <v>0.125</v>
      </c>
      <c r="L72">
        <v>0.115</v>
      </c>
    </row>
    <row r="73">
      <c r="A73">
        <v>70</v>
      </c>
      <c r="B73">
        <v>0.33</v>
      </c>
      <c r="C73">
        <v>0.31</v>
      </c>
      <c r="D73">
        <v>0.29</v>
      </c>
      <c r="E73">
        <v>0.27</v>
      </c>
      <c r="F73">
        <v>0.25</v>
      </c>
      <c r="G73">
        <v>0.22</v>
      </c>
      <c r="H73">
        <v>0.19</v>
      </c>
      <c r="I73">
        <v>0.16</v>
      </c>
      <c r="J73">
        <v>0.13</v>
      </c>
      <c r="K73">
        <v>0.12</v>
      </c>
      <c r="L73">
        <v>0.11</v>
      </c>
    </row>
    <row r="74">
      <c r="A74">
        <v>71</v>
      </c>
      <c r="B74">
        <v>0.325</v>
      </c>
      <c r="C74">
        <v>0.305</v>
      </c>
      <c r="D74">
        <v>0.28500000000000003</v>
      </c>
      <c r="E74">
        <v>0.265</v>
      </c>
      <c r="F74">
        <v>0.245</v>
      </c>
      <c r="G74">
        <v>0.215</v>
      </c>
      <c r="H74">
        <v>0.185</v>
      </c>
      <c r="I74">
        <v>0.155</v>
      </c>
      <c r="J74">
        <v>0.125</v>
      </c>
      <c r="K74">
        <v>0.115</v>
      </c>
      <c r="L74">
        <v>0.105</v>
      </c>
    </row>
    <row r="75">
      <c r="A75">
        <v>72</v>
      </c>
      <c r="B75">
        <v>0.32</v>
      </c>
      <c r="C75">
        <v>0.3</v>
      </c>
      <c r="D75">
        <v>0.28</v>
      </c>
      <c r="E75">
        <v>0.26</v>
      </c>
      <c r="F75">
        <v>0.24</v>
      </c>
      <c r="G75">
        <v>0.21</v>
      </c>
      <c r="H75">
        <v>0.18</v>
      </c>
      <c r="I75">
        <v>0.15</v>
      </c>
      <c r="J75">
        <v>0.12</v>
      </c>
      <c r="K75">
        <v>0.11</v>
      </c>
      <c r="L75">
        <v>0.1</v>
      </c>
    </row>
    <row r="76">
      <c r="A76">
        <v>73</v>
      </c>
      <c r="B76">
        <v>0.31</v>
      </c>
      <c r="C76">
        <v>0.295</v>
      </c>
      <c r="D76">
        <v>0.275</v>
      </c>
      <c r="E76">
        <v>0.255</v>
      </c>
      <c r="F76">
        <v>0.23500000000000001</v>
      </c>
      <c r="G76">
        <v>0.20500000000000002</v>
      </c>
      <c r="H76">
        <v>0.17500000000000002</v>
      </c>
      <c r="I76">
        <v>0.145</v>
      </c>
      <c r="J76">
        <v>0.115</v>
      </c>
      <c r="K76">
        <v>0.105</v>
      </c>
      <c r="L76">
        <v>0.095</v>
      </c>
    </row>
    <row r="77">
      <c r="A77">
        <v>74</v>
      </c>
      <c r="B77">
        <v>0.29</v>
      </c>
      <c r="C77">
        <v>0.29</v>
      </c>
      <c r="D77">
        <v>0.27</v>
      </c>
      <c r="E77">
        <v>0.25</v>
      </c>
      <c r="F77">
        <v>0.23</v>
      </c>
      <c r="G77">
        <v>0.2</v>
      </c>
      <c r="H77">
        <v>0.17</v>
      </c>
      <c r="I77">
        <v>0.14</v>
      </c>
      <c r="J77">
        <v>0.11</v>
      </c>
      <c r="K77">
        <v>0.1</v>
      </c>
      <c r="L77">
        <v>0.09</v>
      </c>
    </row>
    <row r="78">
      <c r="A78">
        <v>75</v>
      </c>
      <c r="B78">
        <v>0.28</v>
      </c>
      <c r="C78">
        <v>0.28500000000000003</v>
      </c>
      <c r="D78">
        <v>0.265</v>
      </c>
      <c r="E78">
        <v>0.245</v>
      </c>
      <c r="F78">
        <v>0.225</v>
      </c>
      <c r="G78">
        <v>0.195</v>
      </c>
      <c r="H78">
        <v>0.165</v>
      </c>
      <c r="I78">
        <v>0.135</v>
      </c>
      <c r="J78">
        <v>0.105</v>
      </c>
      <c r="K78">
        <v>0.095</v>
      </c>
      <c r="L78">
        <v>0.085</v>
      </c>
    </row>
    <row r="79">
      <c r="A79">
        <v>76</v>
      </c>
      <c r="B79">
        <v>0.26</v>
      </c>
      <c r="C79">
        <v>0.28</v>
      </c>
      <c r="D79">
        <v>0.26</v>
      </c>
      <c r="E79">
        <v>0.24</v>
      </c>
      <c r="F79">
        <v>0.22</v>
      </c>
      <c r="G79">
        <v>0.19</v>
      </c>
      <c r="H79">
        <v>0.16</v>
      </c>
      <c r="I79">
        <v>0.13</v>
      </c>
      <c r="J79">
        <v>0.1</v>
      </c>
      <c r="K79">
        <v>0.09</v>
      </c>
      <c r="L79">
        <v>0.08</v>
      </c>
    </row>
    <row r="80">
      <c r="A80">
        <v>77</v>
      </c>
      <c r="B80">
        <v>0.24</v>
      </c>
      <c r="C80">
        <v>0.275</v>
      </c>
      <c r="D80">
        <v>0.255</v>
      </c>
      <c r="E80">
        <v>0.23500000000000001</v>
      </c>
      <c r="F80">
        <v>0.215</v>
      </c>
      <c r="G80">
        <v>0.185</v>
      </c>
      <c r="H80">
        <v>0.155</v>
      </c>
      <c r="I80">
        <v>0.125</v>
      </c>
      <c r="J80">
        <v>0.095</v>
      </c>
      <c r="K80">
        <v>0.085</v>
      </c>
      <c r="L80">
        <v>0.075</v>
      </c>
    </row>
    <row r="81">
      <c r="A81">
        <v>78</v>
      </c>
      <c r="B81">
        <v>0.23</v>
      </c>
      <c r="C81">
        <v>0.27</v>
      </c>
      <c r="D81">
        <v>0.25</v>
      </c>
      <c r="E81">
        <v>0.23</v>
      </c>
      <c r="F81">
        <v>0.21</v>
      </c>
      <c r="G81">
        <v>0.18</v>
      </c>
      <c r="H81">
        <v>0.15</v>
      </c>
      <c r="I81">
        <v>0.12</v>
      </c>
      <c r="J81">
        <v>0.09</v>
      </c>
      <c r="K81">
        <v>0.08</v>
      </c>
      <c r="L81">
        <v>0.07</v>
      </c>
    </row>
    <row r="82">
      <c r="A82">
        <v>79</v>
      </c>
      <c r="B82">
        <v>0.22</v>
      </c>
      <c r="C82">
        <v>0.265</v>
      </c>
      <c r="D82">
        <v>0.245</v>
      </c>
      <c r="E82">
        <v>0.225</v>
      </c>
      <c r="F82">
        <v>0.20500000000000002</v>
      </c>
      <c r="G82">
        <v>0.17500000000000002</v>
      </c>
      <c r="H82">
        <v>0.145</v>
      </c>
      <c r="I82">
        <v>0.115</v>
      </c>
      <c r="J82">
        <v>0.085</v>
      </c>
      <c r="K82">
        <v>0.075</v>
      </c>
      <c r="L82">
        <v>0.065</v>
      </c>
    </row>
    <row r="83">
      <c r="A83">
        <v>80</v>
      </c>
      <c r="B83">
        <v>0.21</v>
      </c>
      <c r="C83">
        <v>0.26</v>
      </c>
      <c r="D83">
        <v>0.24</v>
      </c>
      <c r="E83">
        <v>0.22</v>
      </c>
      <c r="F83">
        <v>0.2</v>
      </c>
      <c r="G83">
        <v>0.17</v>
      </c>
      <c r="H83">
        <v>0.14</v>
      </c>
      <c r="I83">
        <v>0.11</v>
      </c>
      <c r="J83">
        <v>0.08</v>
      </c>
      <c r="K83">
        <v>0.07</v>
      </c>
      <c r="L83">
        <v>0.06</v>
      </c>
    </row>
    <row r="84">
      <c r="A84">
        <v>81</v>
      </c>
      <c r="B84">
        <v>0.2</v>
      </c>
      <c r="C84">
        <v>0.255</v>
      </c>
      <c r="D84">
        <v>0.23500000000000001</v>
      </c>
      <c r="E84">
        <v>0.215</v>
      </c>
      <c r="F84">
        <v>0.195</v>
      </c>
      <c r="G84">
        <v>0.165</v>
      </c>
      <c r="H84">
        <v>0.135</v>
      </c>
      <c r="I84">
        <v>0.105</v>
      </c>
      <c r="J84">
        <v>0.075</v>
      </c>
      <c r="K84">
        <v>0.065</v>
      </c>
      <c r="L84">
        <v>0.055</v>
      </c>
    </row>
    <row r="85">
      <c r="A85">
        <v>82</v>
      </c>
      <c r="B85">
        <v>0.19</v>
      </c>
      <c r="C85">
        <v>0.25</v>
      </c>
      <c r="D85">
        <v>0.23</v>
      </c>
      <c r="E85">
        <v>0.21</v>
      </c>
      <c r="F85">
        <v>0.19</v>
      </c>
      <c r="G85">
        <v>0.16</v>
      </c>
      <c r="H85">
        <v>0.13</v>
      </c>
      <c r="I85">
        <v>0.1</v>
      </c>
      <c r="J85">
        <v>0.07</v>
      </c>
      <c r="K85">
        <v>0.06</v>
      </c>
      <c r="L85">
        <v>0.05</v>
      </c>
    </row>
    <row r="86">
      <c r="A86">
        <v>83</v>
      </c>
      <c r="B86">
        <v>0.18</v>
      </c>
      <c r="C86">
        <v>0.245</v>
      </c>
      <c r="D86">
        <v>0.225</v>
      </c>
      <c r="E86">
        <v>0.20500000000000002</v>
      </c>
      <c r="F86">
        <v>0.185</v>
      </c>
      <c r="G86">
        <v>0.155</v>
      </c>
      <c r="H86">
        <v>0.125</v>
      </c>
      <c r="I86">
        <v>0.095</v>
      </c>
      <c r="J86">
        <v>0.065</v>
      </c>
      <c r="K86">
        <v>0.055</v>
      </c>
      <c r="L86">
        <v>0.045</v>
      </c>
    </row>
    <row r="87">
      <c r="A87">
        <v>84</v>
      </c>
      <c r="B87">
        <v>0.17</v>
      </c>
      <c r="C87">
        <v>0.24</v>
      </c>
      <c r="D87">
        <v>0.22</v>
      </c>
      <c r="E87">
        <v>0.2</v>
      </c>
      <c r="F87">
        <v>0.18</v>
      </c>
      <c r="G87">
        <v>0.15</v>
      </c>
      <c r="H87">
        <v>0.12</v>
      </c>
      <c r="I87">
        <v>0.09</v>
      </c>
      <c r="J87">
        <v>0.06</v>
      </c>
      <c r="K87">
        <v>0.05</v>
      </c>
      <c r="L87">
        <v>0.04</v>
      </c>
    </row>
  </sheetData>
  <pageMargins left="0.7" right="0.7" top="0.75" bottom="0.75" header="0.3" footer="0.3"/>
  <ignoredErrors>
    <ignoredError numberStoredAsText="1" sqref="A3:O11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2:V89"/>
  <sheetViews>
    <sheetView workbookViewId="0" rightToLeft="0"/>
  </sheetViews>
  <sheetData>
    <row r="2">
      <c r="S2">
        <v>166020</v>
      </c>
      <c r="T2">
        <v>182100</v>
      </c>
      <c r="U2">
        <v>141920</v>
      </c>
      <c r="V2">
        <v>151310</v>
      </c>
    </row>
    <row r="3">
      <c r="C3" t="str">
        <v>임직원 미가입</v>
      </c>
      <c r="I3">
        <v>167450</v>
      </c>
      <c r="J3">
        <v>143140</v>
      </c>
      <c r="K3">
        <v>152620</v>
      </c>
      <c r="M3" t="str">
        <v>임직원 가입</v>
      </c>
      <c r="S3">
        <v>137440</v>
      </c>
      <c r="T3">
        <v>211940</v>
      </c>
      <c r="U3">
        <v>124130</v>
      </c>
      <c r="V3">
        <v>188180</v>
      </c>
    </row>
    <row r="4">
      <c r="E4" t="str">
        <v>만 26세이상</v>
      </c>
      <c r="F4" t="str">
        <v>만 21세이상</v>
      </c>
      <c r="I4">
        <v>138620</v>
      </c>
      <c r="J4">
        <v>125200</v>
      </c>
      <c r="K4">
        <v>189800</v>
      </c>
      <c r="O4" t="str">
        <v>만 26세이상</v>
      </c>
      <c r="P4" t="str">
        <v>만 21세이상</v>
      </c>
      <c r="U4">
        <v>175470</v>
      </c>
      <c r="V4">
        <v>190670</v>
      </c>
    </row>
    <row r="5">
      <c r="C5" t="str">
        <v>대인</v>
      </c>
      <c r="D5" t="str">
        <v>승용</v>
      </c>
      <c r="E5">
        <v>306070</v>
      </c>
      <c r="F5">
        <v>397420</v>
      </c>
      <c r="I5">
        <v>183660</v>
      </c>
      <c r="J5">
        <v>176980</v>
      </c>
      <c r="K5">
        <v>192320</v>
      </c>
      <c r="M5" t="str">
        <v>대인</v>
      </c>
      <c r="N5" t="str">
        <v>승용</v>
      </c>
      <c r="O5">
        <v>303460</v>
      </c>
      <c r="P5">
        <v>394040</v>
      </c>
      <c r="U5">
        <v>164810</v>
      </c>
      <c r="V5">
        <v>260620</v>
      </c>
    </row>
    <row r="6">
      <c r="D6" t="str">
        <v>다인승</v>
      </c>
      <c r="E6">
        <v>268340</v>
      </c>
      <c r="F6">
        <v>342420</v>
      </c>
      <c r="I6">
        <v>213760</v>
      </c>
      <c r="J6">
        <v>166230</v>
      </c>
      <c r="K6">
        <v>262870</v>
      </c>
      <c r="N6" t="str">
        <v>다인승</v>
      </c>
      <c r="O6">
        <v>266050</v>
      </c>
      <c r="P6">
        <v>339490</v>
      </c>
    </row>
    <row r="7">
      <c r="D7" t="str">
        <v>승합</v>
      </c>
      <c r="E7">
        <v>343210</v>
      </c>
      <c r="F7">
        <v>455190</v>
      </c>
      <c r="N7" t="str">
        <v>승합</v>
      </c>
      <c r="O7">
        <v>340280</v>
      </c>
      <c r="P7">
        <v>451290</v>
      </c>
    </row>
    <row r="9">
      <c r="D9" t="str">
        <v>26세 이상</v>
      </c>
      <c r="N9" t="str">
        <v>26세 이상</v>
      </c>
    </row>
    <row r="10">
      <c r="E10" t="str">
        <v>1억</v>
      </c>
      <c r="F10" t="str">
        <v>2억</v>
      </c>
      <c r="G10" t="str">
        <v>3억</v>
      </c>
      <c r="H10" t="str">
        <v>5억</v>
      </c>
      <c r="O10" t="str">
        <v>1억</v>
      </c>
      <c r="P10" t="str">
        <v>2억</v>
      </c>
      <c r="Q10" t="str">
        <v>3억</v>
      </c>
      <c r="R10" t="str">
        <v>5억</v>
      </c>
    </row>
    <row r="11">
      <c r="C11" t="str">
        <v>대물</v>
      </c>
      <c r="D11" t="str">
        <v>승용</v>
      </c>
      <c r="E11">
        <v>206150</v>
      </c>
      <c r="F11">
        <v>215630</v>
      </c>
      <c r="G11">
        <v>221170</v>
      </c>
      <c r="H11">
        <v>228150</v>
      </c>
      <c r="J11" t="str">
        <v>1억</v>
      </c>
      <c r="K11">
        <v>2</v>
      </c>
      <c r="M11" t="str">
        <v>대물</v>
      </c>
      <c r="N11" t="str">
        <v>승용</v>
      </c>
      <c r="O11">
        <v>204390</v>
      </c>
      <c r="P11">
        <v>213790</v>
      </c>
      <c r="Q11">
        <v>219280</v>
      </c>
      <c r="R11">
        <v>226200</v>
      </c>
      <c r="T11" t="str">
        <v>1억</v>
      </c>
      <c r="U11">
        <v>2</v>
      </c>
    </row>
    <row r="12">
      <c r="D12" t="str">
        <v>다인승</v>
      </c>
      <c r="E12">
        <v>220730</v>
      </c>
      <c r="F12">
        <v>230870</v>
      </c>
      <c r="G12">
        <v>236810</v>
      </c>
      <c r="H12">
        <v>244280</v>
      </c>
      <c r="J12" t="str">
        <v>2억</v>
      </c>
      <c r="K12">
        <v>3</v>
      </c>
      <c r="N12" t="str">
        <v>다인승</v>
      </c>
      <c r="O12">
        <v>218840</v>
      </c>
      <c r="P12">
        <v>228900</v>
      </c>
      <c r="Q12">
        <v>234790</v>
      </c>
      <c r="R12">
        <v>242200</v>
      </c>
      <c r="T12" t="str">
        <v>2억</v>
      </c>
      <c r="U12">
        <v>3</v>
      </c>
    </row>
    <row r="13">
      <c r="D13" t="str">
        <v>승합</v>
      </c>
      <c r="E13">
        <v>197000</v>
      </c>
      <c r="F13">
        <v>206060</v>
      </c>
      <c r="G13">
        <v>211350</v>
      </c>
      <c r="H13">
        <v>218020</v>
      </c>
      <c r="J13" t="str">
        <v>3억</v>
      </c>
      <c r="K13">
        <v>4</v>
      </c>
      <c r="N13" t="str">
        <v>승합</v>
      </c>
      <c r="O13">
        <v>195320</v>
      </c>
      <c r="P13">
        <v>204300</v>
      </c>
      <c r="Q13">
        <v>209550</v>
      </c>
      <c r="R13">
        <v>216160</v>
      </c>
      <c r="T13" t="str">
        <v>3억</v>
      </c>
      <c r="U13">
        <v>4</v>
      </c>
    </row>
    <row r="14">
      <c r="J14" t="str">
        <v>5억</v>
      </c>
      <c r="K14">
        <v>5</v>
      </c>
      <c r="T14" t="str">
        <v>5억</v>
      </c>
      <c r="U14">
        <v>5</v>
      </c>
    </row>
    <row r="15">
      <c r="D15" t="str">
        <v>21세 이상</v>
      </c>
      <c r="N15" t="str">
        <v>21세 이상</v>
      </c>
    </row>
    <row r="16">
      <c r="E16" t="str">
        <v>1억</v>
      </c>
      <c r="F16" t="str">
        <v>2억</v>
      </c>
      <c r="G16" t="str">
        <v>3억</v>
      </c>
      <c r="H16" t="str">
        <v>5억</v>
      </c>
      <c r="O16" t="str">
        <v>1억</v>
      </c>
      <c r="P16" t="str">
        <v>2억</v>
      </c>
      <c r="Q16" t="str">
        <v>3억</v>
      </c>
      <c r="R16" t="str">
        <v>5억</v>
      </c>
    </row>
    <row r="17">
      <c r="C17" t="str">
        <v>대물</v>
      </c>
      <c r="D17" t="str">
        <v>승용</v>
      </c>
      <c r="E17">
        <v>390370</v>
      </c>
      <c r="F17">
        <v>408310</v>
      </c>
      <c r="G17">
        <v>418800</v>
      </c>
      <c r="H17">
        <v>432020</v>
      </c>
      <c r="M17" t="str">
        <v>대물</v>
      </c>
      <c r="N17" t="str">
        <v>승용</v>
      </c>
      <c r="O17">
        <v>387030</v>
      </c>
      <c r="P17">
        <v>404810</v>
      </c>
      <c r="Q17">
        <v>415220</v>
      </c>
      <c r="R17">
        <v>428330</v>
      </c>
      <c r="U17" t="e">
        <f>IF(BA46="만 26세 이상",VLOOKUP(CL38,'보험료(공제)'!$N$38:$O$40,2,0),VLOOKUP(CL38,'보험료(공제)'!$N$38:$P$40,3,0))</f>
        <v>#N/A</v>
      </c>
    </row>
    <row r="18">
      <c r="D18" t="str">
        <v>다인승</v>
      </c>
      <c r="E18">
        <v>406120</v>
      </c>
      <c r="F18">
        <v>424790</v>
      </c>
      <c r="G18">
        <v>435710</v>
      </c>
      <c r="H18">
        <v>449460</v>
      </c>
      <c r="N18" t="str">
        <v>다인승</v>
      </c>
      <c r="O18">
        <v>402650</v>
      </c>
      <c r="P18">
        <v>421160</v>
      </c>
      <c r="Q18">
        <v>431990</v>
      </c>
      <c r="R18">
        <v>445620</v>
      </c>
    </row>
    <row r="19">
      <c r="D19" t="str">
        <v>승합</v>
      </c>
      <c r="E19">
        <v>373050</v>
      </c>
      <c r="F19">
        <v>390190</v>
      </c>
      <c r="G19">
        <v>400220</v>
      </c>
      <c r="H19">
        <v>412850</v>
      </c>
      <c r="N19" t="str">
        <v>승합</v>
      </c>
      <c r="O19">
        <v>369870</v>
      </c>
      <c r="P19">
        <v>386860</v>
      </c>
      <c r="Q19">
        <v>396810</v>
      </c>
      <c r="R19">
        <v>409330</v>
      </c>
    </row>
    <row r="22">
      <c r="D22" t="str">
        <v>26세 이상</v>
      </c>
      <c r="N22" t="str">
        <v>26세 이상</v>
      </c>
    </row>
    <row r="23">
      <c r="E23" t="str">
        <v>3천</v>
      </c>
      <c r="F23" t="str">
        <v>5천</v>
      </c>
      <c r="G23" t="str">
        <v>1억</v>
      </c>
      <c r="J23" t="str">
        <v>3천</v>
      </c>
      <c r="K23">
        <v>2</v>
      </c>
      <c r="O23" t="str">
        <v>3천</v>
      </c>
      <c r="P23" t="str">
        <v>5천</v>
      </c>
      <c r="Q23" t="str">
        <v>1억</v>
      </c>
      <c r="T23" t="str">
        <v>3천</v>
      </c>
      <c r="U23">
        <v>2</v>
      </c>
    </row>
    <row r="24">
      <c r="C24" t="str">
        <v>자손</v>
      </c>
      <c r="D24" t="str">
        <v>승용</v>
      </c>
      <c r="E24">
        <v>8880</v>
      </c>
      <c r="F24">
        <v>11450</v>
      </c>
      <c r="G24">
        <v>17390</v>
      </c>
      <c r="J24" t="str">
        <v>5천</v>
      </c>
      <c r="K24">
        <v>3</v>
      </c>
      <c r="M24" t="str">
        <v>자손</v>
      </c>
      <c r="N24" t="str">
        <v>승용</v>
      </c>
      <c r="O24">
        <v>8780</v>
      </c>
      <c r="P24">
        <v>11320</v>
      </c>
      <c r="Q24">
        <v>17190</v>
      </c>
      <c r="T24" t="str">
        <v>5천</v>
      </c>
      <c r="U24">
        <v>3</v>
      </c>
    </row>
    <row r="25">
      <c r="D25" t="str">
        <v>다인승</v>
      </c>
      <c r="E25">
        <v>7190</v>
      </c>
      <c r="F25">
        <v>9270</v>
      </c>
      <c r="G25">
        <v>14070</v>
      </c>
      <c r="J25" t="str">
        <v>1억</v>
      </c>
      <c r="K25">
        <v>4</v>
      </c>
      <c r="N25" t="str">
        <v>다인승</v>
      </c>
      <c r="O25">
        <v>7100</v>
      </c>
      <c r="P25">
        <v>9170</v>
      </c>
      <c r="Q25">
        <v>13910</v>
      </c>
      <c r="T25" t="str">
        <v>1억</v>
      </c>
      <c r="U25">
        <v>4</v>
      </c>
    </row>
    <row r="26">
      <c r="D26" t="str">
        <v>승합</v>
      </c>
      <c r="E26">
        <v>4690</v>
      </c>
      <c r="F26">
        <v>6050</v>
      </c>
      <c r="G26">
        <v>9180</v>
      </c>
      <c r="N26" t="str">
        <v>승합</v>
      </c>
      <c r="O26">
        <v>4640</v>
      </c>
      <c r="P26">
        <v>5980</v>
      </c>
      <c r="Q26">
        <v>9080</v>
      </c>
    </row>
    <row r="28">
      <c r="D28" t="str">
        <v>21세 이상</v>
      </c>
      <c r="N28" t="str">
        <v>21세 이상</v>
      </c>
    </row>
    <row r="29">
      <c r="E29" t="str">
        <v>1억</v>
      </c>
      <c r="F29" t="str">
        <v>2억</v>
      </c>
      <c r="G29" t="str">
        <v>3억</v>
      </c>
      <c r="O29" t="str">
        <v>3천</v>
      </c>
      <c r="P29" t="str">
        <v>5천</v>
      </c>
      <c r="Q29" t="str">
        <v>1억</v>
      </c>
    </row>
    <row r="30">
      <c r="C30" t="str">
        <v>자손</v>
      </c>
      <c r="D30" t="str">
        <v>승용</v>
      </c>
      <c r="E30">
        <v>16810</v>
      </c>
      <c r="F30">
        <v>21680</v>
      </c>
      <c r="G30">
        <v>32920</v>
      </c>
      <c r="M30" t="str">
        <v>자손</v>
      </c>
      <c r="N30" t="str">
        <v>승용</v>
      </c>
      <c r="O30">
        <v>16620</v>
      </c>
      <c r="P30">
        <v>21430</v>
      </c>
      <c r="Q30">
        <v>32540</v>
      </c>
    </row>
    <row r="31">
      <c r="D31" t="str">
        <v>다인승</v>
      </c>
      <c r="E31">
        <v>13240</v>
      </c>
      <c r="F31">
        <v>17080</v>
      </c>
      <c r="G31">
        <v>25930</v>
      </c>
      <c r="N31" t="str">
        <v>다인승</v>
      </c>
      <c r="O31">
        <v>13090</v>
      </c>
      <c r="P31">
        <v>16890</v>
      </c>
      <c r="Q31">
        <v>25640</v>
      </c>
    </row>
    <row r="32">
      <c r="D32" t="str">
        <v>승합</v>
      </c>
      <c r="E32">
        <v>8870</v>
      </c>
      <c r="F32">
        <v>11450</v>
      </c>
      <c r="G32">
        <v>17380</v>
      </c>
      <c r="N32" t="str">
        <v>승합</v>
      </c>
      <c r="O32">
        <v>8770</v>
      </c>
      <c r="P32">
        <v>11320</v>
      </c>
      <c r="Q32">
        <v>17180</v>
      </c>
    </row>
    <row r="37">
      <c r="E37" t="str">
        <v>26세 이상</v>
      </c>
      <c r="F37" t="str">
        <v>21세 이상</v>
      </c>
      <c r="O37" t="str">
        <v>26세 이상</v>
      </c>
      <c r="P37" t="str">
        <v>21세 이상</v>
      </c>
    </row>
    <row r="38">
      <c r="C38" t="str">
        <v>무보험차상해</v>
      </c>
      <c r="D38" t="str">
        <v>승용</v>
      </c>
      <c r="E38">
        <v>21160</v>
      </c>
      <c r="F38">
        <v>40060</v>
      </c>
      <c r="M38" t="str">
        <v>무보험차상해</v>
      </c>
      <c r="N38" t="str">
        <v>승용</v>
      </c>
      <c r="O38">
        <v>20980</v>
      </c>
      <c r="P38">
        <v>39710</v>
      </c>
    </row>
    <row r="39">
      <c r="D39" t="str">
        <v>다인승</v>
      </c>
      <c r="E39">
        <v>19900</v>
      </c>
      <c r="F39">
        <v>36660</v>
      </c>
      <c r="N39" t="str">
        <v>다인승</v>
      </c>
      <c r="O39">
        <v>19730</v>
      </c>
      <c r="P39">
        <v>36350</v>
      </c>
    </row>
    <row r="40">
      <c r="D40" t="str">
        <v>승합</v>
      </c>
      <c r="E40">
        <v>21160</v>
      </c>
      <c r="F40">
        <v>40060</v>
      </c>
      <c r="N40" t="str">
        <v>승합</v>
      </c>
      <c r="O40">
        <v>20980</v>
      </c>
      <c r="P40">
        <v>39710</v>
      </c>
    </row>
    <row r="44">
      <c r="C44" t="str">
        <v>긴급출동</v>
      </c>
      <c r="E44">
        <v>15560</v>
      </c>
      <c r="M44" t="str">
        <v>긴급출동</v>
      </c>
      <c r="O44">
        <v>15560</v>
      </c>
    </row>
    <row r="45">
      <c r="C45" t="str">
        <v>분담금할증</v>
      </c>
      <c r="E45">
        <v>13000</v>
      </c>
      <c r="M45" t="str">
        <v>분담금할증</v>
      </c>
      <c r="O45">
        <v>13000</v>
      </c>
    </row>
    <row r="50">
      <c r="C50" t="str">
        <v>26세이상</v>
      </c>
      <c r="M50" t="str">
        <v>26세이상</v>
      </c>
    </row>
    <row r="51">
      <c r="D51" t="str">
        <v>1억</v>
      </c>
      <c r="E51" t="str">
        <v>2억</v>
      </c>
      <c r="N51" t="str">
        <v>1억</v>
      </c>
      <c r="O51" t="str">
        <v>2억</v>
      </c>
    </row>
    <row r="52">
      <c r="C52" t="str">
        <v>승용</v>
      </c>
      <c r="D52">
        <v>33070</v>
      </c>
      <c r="E52">
        <v>33860</v>
      </c>
      <c r="G52" t="str">
        <v>1억</v>
      </c>
      <c r="H52">
        <v>2</v>
      </c>
      <c r="M52" t="str">
        <v>승용</v>
      </c>
      <c r="N52">
        <v>32700</v>
      </c>
      <c r="O52">
        <v>33480</v>
      </c>
      <c r="Q52" t="str">
        <v>1억</v>
      </c>
      <c r="R52">
        <v>2</v>
      </c>
    </row>
    <row r="53">
      <c r="C53" t="str">
        <v>다인승</v>
      </c>
      <c r="D53">
        <v>29220</v>
      </c>
      <c r="E53">
        <v>29940</v>
      </c>
      <c r="G53" t="str">
        <v>2억</v>
      </c>
      <c r="H53">
        <v>3</v>
      </c>
      <c r="M53" t="str">
        <v>다인승</v>
      </c>
      <c r="N53">
        <v>28890</v>
      </c>
      <c r="O53">
        <v>29600</v>
      </c>
      <c r="Q53" t="str">
        <v>2억</v>
      </c>
      <c r="R53">
        <v>3</v>
      </c>
    </row>
    <row r="54">
      <c r="C54" t="str">
        <v>승합</v>
      </c>
      <c r="D54">
        <v>19810</v>
      </c>
      <c r="E54">
        <v>20290</v>
      </c>
      <c r="M54" t="str">
        <v>승합</v>
      </c>
      <c r="N54">
        <v>19590</v>
      </c>
      <c r="O54">
        <v>20060</v>
      </c>
    </row>
    <row r="56">
      <c r="C56" t="str">
        <v>21세이상</v>
      </c>
      <c r="M56" t="str">
        <v>21세이상</v>
      </c>
    </row>
    <row r="57">
      <c r="C57" t="str">
        <v>승용</v>
      </c>
      <c r="D57">
        <v>62610</v>
      </c>
      <c r="E57">
        <v>64110</v>
      </c>
      <c r="M57" t="str">
        <v>승용</v>
      </c>
      <c r="N57">
        <v>61900</v>
      </c>
      <c r="O57">
        <v>63380</v>
      </c>
    </row>
    <row r="58">
      <c r="C58" t="str">
        <v>다인승</v>
      </c>
      <c r="D58">
        <v>53840</v>
      </c>
      <c r="E58">
        <v>55160</v>
      </c>
      <c r="M58" t="str">
        <v>다인승</v>
      </c>
      <c r="N58">
        <v>53230</v>
      </c>
      <c r="O58">
        <v>54530</v>
      </c>
    </row>
    <row r="59">
      <c r="C59" t="str">
        <v>승합</v>
      </c>
      <c r="D59">
        <v>37500</v>
      </c>
      <c r="E59">
        <v>38410</v>
      </c>
      <c r="M59" t="str">
        <v>승합</v>
      </c>
      <c r="N59">
        <v>37080</v>
      </c>
      <c r="O59">
        <v>37980</v>
      </c>
    </row>
    <row r="66">
      <c r="A66" t="str">
        <v>▶ 조이렌트카 보험료 테이블 요청(장기)</v>
      </c>
    </row>
    <row r="69">
      <c r="A69" t="str">
        <v>① 일반</v>
      </c>
      <c r="M69" t="str">
        <v>(단위 : 원)</v>
      </c>
    </row>
    <row r="70" xml:space="preserve">
      <c r="A70" t="str">
        <v>구분</v>
      </c>
      <c r="C70" t="str">
        <v>대물</v>
      </c>
      <c r="G70" t="str">
        <v>자손</v>
      </c>
      <c r="J70" t="str">
        <v>자상</v>
      </c>
      <c r="M70" t="str" xml:space="preserve">
        <v xml:space="preserve">무보험차상해
2억</v>
      </c>
      <c r="N70" t="str">
        <v>긴급출동</v>
      </c>
    </row>
    <row r="71">
      <c r="C71" t="str">
        <v>1억</v>
      </c>
      <c r="D71" t="str">
        <v>2억</v>
      </c>
      <c r="E71" t="str">
        <v>3억</v>
      </c>
      <c r="F71" t="str">
        <v>5억</v>
      </c>
      <c r="G71" t="str">
        <v>3천</v>
      </c>
      <c r="H71" t="str">
        <v>5천</v>
      </c>
      <c r="I71" t="str">
        <v>1억</v>
      </c>
      <c r="J71" t="str">
        <v>1억/1천</v>
      </c>
      <c r="K71" t="str">
        <v>2억/1천</v>
      </c>
      <c r="L71" t="str">
        <v>2억/3천</v>
      </c>
    </row>
    <row r="72">
      <c r="A72" t="str">
        <v>승용</v>
      </c>
      <c r="B72" t="str">
        <v>21세이상</v>
      </c>
      <c r="C72">
        <v>390370</v>
      </c>
      <c r="D72">
        <v>408310</v>
      </c>
      <c r="E72">
        <v>418800</v>
      </c>
      <c r="F72">
        <v>432020</v>
      </c>
      <c r="G72">
        <v>16810</v>
      </c>
      <c r="H72">
        <v>21680</v>
      </c>
      <c r="I72">
        <v>32920</v>
      </c>
      <c r="J72">
        <v>62610</v>
      </c>
      <c r="K72">
        <v>64110</v>
      </c>
      <c r="L72">
        <v>86090</v>
      </c>
      <c r="M72">
        <v>40060</v>
      </c>
      <c r="N72">
        <v>15560</v>
      </c>
    </row>
    <row r="73">
      <c r="B73" t="str">
        <v>26세이상</v>
      </c>
      <c r="C73">
        <v>206150</v>
      </c>
      <c r="D73">
        <v>215630</v>
      </c>
      <c r="E73">
        <v>221170</v>
      </c>
      <c r="F73">
        <v>228150</v>
      </c>
      <c r="G73">
        <v>8880</v>
      </c>
      <c r="H73">
        <v>11450</v>
      </c>
      <c r="I73">
        <v>17390</v>
      </c>
      <c r="J73">
        <v>33070</v>
      </c>
      <c r="K73">
        <v>33860</v>
      </c>
      <c r="L73">
        <v>45480</v>
      </c>
      <c r="M73">
        <v>21160</v>
      </c>
      <c r="N73">
        <v>15560</v>
      </c>
    </row>
    <row r="74">
      <c r="A74" t="str">
        <v>다인승</v>
      </c>
      <c r="B74" t="str">
        <v>21세이상</v>
      </c>
      <c r="C74">
        <v>406120</v>
      </c>
      <c r="D74">
        <v>424790</v>
      </c>
      <c r="E74">
        <v>435710</v>
      </c>
      <c r="F74">
        <v>449460</v>
      </c>
      <c r="G74">
        <v>13240</v>
      </c>
      <c r="H74">
        <v>17080</v>
      </c>
      <c r="I74">
        <v>25930</v>
      </c>
      <c r="J74">
        <v>53840</v>
      </c>
      <c r="K74">
        <v>55160</v>
      </c>
      <c r="L74">
        <v>74020</v>
      </c>
      <c r="M74">
        <v>36660</v>
      </c>
      <c r="N74">
        <v>15560</v>
      </c>
    </row>
    <row r="75">
      <c r="B75" t="str">
        <v>26세이상</v>
      </c>
      <c r="C75">
        <v>220730</v>
      </c>
      <c r="D75">
        <v>230870</v>
      </c>
      <c r="E75">
        <v>236810</v>
      </c>
      <c r="F75">
        <v>244280</v>
      </c>
      <c r="G75">
        <v>7190</v>
      </c>
      <c r="H75">
        <v>9270</v>
      </c>
      <c r="I75">
        <v>14070</v>
      </c>
      <c r="J75">
        <v>29220</v>
      </c>
      <c r="K75">
        <v>29940</v>
      </c>
      <c r="L75">
        <v>40170</v>
      </c>
      <c r="M75">
        <v>19900</v>
      </c>
      <c r="N75">
        <v>15560</v>
      </c>
    </row>
    <row r="76">
      <c r="A76" t="str">
        <v>승합</v>
      </c>
      <c r="B76" t="str">
        <v>21세이상</v>
      </c>
      <c r="C76">
        <v>373050</v>
      </c>
      <c r="D76">
        <v>390190</v>
      </c>
      <c r="E76">
        <v>400220</v>
      </c>
      <c r="F76">
        <v>412850</v>
      </c>
      <c r="G76">
        <v>8870</v>
      </c>
      <c r="H76">
        <v>11450</v>
      </c>
      <c r="I76">
        <v>17380</v>
      </c>
      <c r="J76">
        <v>37500</v>
      </c>
      <c r="K76">
        <v>38410</v>
      </c>
      <c r="L76">
        <v>51590</v>
      </c>
      <c r="M76">
        <v>40060</v>
      </c>
      <c r="N76">
        <v>15560</v>
      </c>
    </row>
    <row r="77">
      <c r="B77" t="str">
        <v>26세이상</v>
      </c>
      <c r="C77">
        <v>197000</v>
      </c>
      <c r="D77">
        <v>206060</v>
      </c>
      <c r="E77">
        <v>211350</v>
      </c>
      <c r="F77">
        <v>218020</v>
      </c>
      <c r="G77">
        <v>4690</v>
      </c>
      <c r="H77">
        <v>6050</v>
      </c>
      <c r="I77">
        <v>9180</v>
      </c>
      <c r="J77">
        <v>19810</v>
      </c>
      <c r="K77">
        <v>20290</v>
      </c>
      <c r="L77">
        <v>27250</v>
      </c>
      <c r="M77">
        <v>21160</v>
      </c>
      <c r="N77">
        <v>15560</v>
      </c>
    </row>
    <row r="78">
      <c r="A78" t="str">
        <v>주) 자손 부상가입금액 : 1500만원 기준</v>
      </c>
    </row>
    <row r="80">
      <c r="A80" t="str">
        <v>② 임직원</v>
      </c>
      <c r="M80" t="str">
        <v>(단위 : 원)</v>
      </c>
    </row>
    <row r="81" xml:space="preserve">
      <c r="A81" t="str">
        <v>구분</v>
      </c>
      <c r="C81" t="str">
        <v>대물</v>
      </c>
      <c r="G81" t="str">
        <v>자손</v>
      </c>
      <c r="J81" t="str">
        <v>자상</v>
      </c>
      <c r="M81" t="str" xml:space="preserve">
        <v xml:space="preserve">무보험차상해
2억</v>
      </c>
      <c r="N81" t="str">
        <v>긴급출동</v>
      </c>
    </row>
    <row r="82">
      <c r="C82" t="str">
        <v>1억</v>
      </c>
      <c r="D82" t="str">
        <v>2억</v>
      </c>
      <c r="E82" t="str">
        <v>3억</v>
      </c>
      <c r="F82" t="str">
        <v>5억</v>
      </c>
      <c r="G82" t="str">
        <v>3천</v>
      </c>
      <c r="H82" t="str">
        <v>5천</v>
      </c>
      <c r="I82" t="str">
        <v>1억</v>
      </c>
      <c r="J82" t="str">
        <v>1억/1천</v>
      </c>
      <c r="K82" t="str">
        <v>2억/1천</v>
      </c>
      <c r="L82" t="str">
        <v>2억/3천</v>
      </c>
    </row>
    <row r="83">
      <c r="A83" t="str">
        <v>승용</v>
      </c>
      <c r="B83" t="str">
        <v>21세이상</v>
      </c>
      <c r="C83">
        <v>387030</v>
      </c>
      <c r="D83">
        <v>404810</v>
      </c>
      <c r="E83">
        <v>415220</v>
      </c>
      <c r="F83">
        <v>428330</v>
      </c>
      <c r="G83">
        <v>16620</v>
      </c>
      <c r="H83">
        <v>21430</v>
      </c>
      <c r="I83">
        <v>32540</v>
      </c>
      <c r="J83">
        <v>61900</v>
      </c>
      <c r="K83">
        <v>63380</v>
      </c>
      <c r="L83">
        <v>85120</v>
      </c>
      <c r="M83">
        <v>39710</v>
      </c>
      <c r="N83">
        <v>15560</v>
      </c>
    </row>
    <row r="84">
      <c r="B84" t="str">
        <v>26세이상</v>
      </c>
      <c r="C84">
        <v>204390</v>
      </c>
      <c r="D84">
        <v>213790</v>
      </c>
      <c r="E84">
        <v>219280</v>
      </c>
      <c r="F84">
        <v>226200</v>
      </c>
      <c r="G84">
        <v>8780</v>
      </c>
      <c r="H84">
        <v>11320</v>
      </c>
      <c r="I84">
        <v>17190</v>
      </c>
      <c r="J84">
        <v>32700</v>
      </c>
      <c r="K84">
        <v>33480</v>
      </c>
      <c r="L84">
        <v>44960</v>
      </c>
      <c r="M84">
        <v>20980</v>
      </c>
      <c r="N84">
        <v>15560</v>
      </c>
    </row>
    <row r="85">
      <c r="A85" t="str">
        <v>다인승</v>
      </c>
      <c r="B85" t="str">
        <v>21세이상</v>
      </c>
      <c r="C85">
        <v>402650</v>
      </c>
      <c r="D85">
        <v>421160</v>
      </c>
      <c r="E85">
        <v>431990</v>
      </c>
      <c r="F85">
        <v>445620</v>
      </c>
      <c r="G85">
        <v>13090</v>
      </c>
      <c r="H85">
        <v>16890</v>
      </c>
      <c r="I85">
        <v>25640</v>
      </c>
      <c r="J85">
        <v>53230</v>
      </c>
      <c r="K85">
        <v>54530</v>
      </c>
      <c r="L85">
        <v>73180</v>
      </c>
      <c r="M85">
        <v>36350</v>
      </c>
      <c r="N85">
        <v>15560</v>
      </c>
    </row>
    <row r="86">
      <c r="B86" t="str">
        <v>26세이상</v>
      </c>
      <c r="C86">
        <v>218840</v>
      </c>
      <c r="D86">
        <v>228900</v>
      </c>
      <c r="E86">
        <v>234790</v>
      </c>
      <c r="F86">
        <v>242200</v>
      </c>
      <c r="G86">
        <v>7100</v>
      </c>
      <c r="H86">
        <v>9170</v>
      </c>
      <c r="I86">
        <v>13910</v>
      </c>
      <c r="J86">
        <v>28890</v>
      </c>
      <c r="K86">
        <v>29600</v>
      </c>
      <c r="L86">
        <v>39720</v>
      </c>
      <c r="M86">
        <v>19730</v>
      </c>
      <c r="N86">
        <v>15560</v>
      </c>
    </row>
    <row r="87">
      <c r="A87" t="str">
        <v>승합</v>
      </c>
      <c r="B87" t="str">
        <v>21세이상</v>
      </c>
      <c r="C87">
        <v>369870</v>
      </c>
      <c r="D87">
        <v>386860</v>
      </c>
      <c r="E87">
        <v>396810</v>
      </c>
      <c r="F87">
        <v>409330</v>
      </c>
      <c r="G87">
        <v>8770</v>
      </c>
      <c r="H87">
        <v>11320</v>
      </c>
      <c r="I87">
        <v>17180</v>
      </c>
      <c r="J87">
        <v>37080</v>
      </c>
      <c r="K87">
        <v>37980</v>
      </c>
      <c r="L87">
        <v>51010</v>
      </c>
      <c r="M87">
        <v>39710</v>
      </c>
      <c r="N87">
        <v>15560</v>
      </c>
    </row>
    <row r="88">
      <c r="B88" t="str">
        <v>26세이상</v>
      </c>
      <c r="C88">
        <v>195320</v>
      </c>
      <c r="D88">
        <v>204300</v>
      </c>
      <c r="E88">
        <v>209550</v>
      </c>
      <c r="F88">
        <v>216160</v>
      </c>
      <c r="G88">
        <v>4640</v>
      </c>
      <c r="H88">
        <v>5980</v>
      </c>
      <c r="I88">
        <v>9080</v>
      </c>
      <c r="J88">
        <v>19590</v>
      </c>
      <c r="K88">
        <v>20060</v>
      </c>
      <c r="L88">
        <v>26940</v>
      </c>
      <c r="M88">
        <v>20980</v>
      </c>
      <c r="N88">
        <v>15560</v>
      </c>
    </row>
    <row r="89">
      <c r="A89" t="str">
        <v>주) 자손 부상가입금액 : 1500만원 기준</v>
      </c>
    </row>
  </sheetData>
  <mergeCells count="21">
    <mergeCell ref="A66:E66"/>
    <mergeCell ref="M69:N69"/>
    <mergeCell ref="A70:B71"/>
    <mergeCell ref="C70:F70"/>
    <mergeCell ref="G70:I70"/>
    <mergeCell ref="J70:L70"/>
    <mergeCell ref="M70:M71"/>
    <mergeCell ref="N70:N71"/>
    <mergeCell ref="M80:N80"/>
    <mergeCell ref="A81:B82"/>
    <mergeCell ref="C81:F81"/>
    <mergeCell ref="G81:I81"/>
    <mergeCell ref="J81:L81"/>
    <mergeCell ref="M81:M82"/>
    <mergeCell ref="N81:N82"/>
    <mergeCell ref="A83:A84"/>
    <mergeCell ref="A85:A86"/>
    <mergeCell ref="A87:A88"/>
    <mergeCell ref="A72:A73"/>
    <mergeCell ref="A74:A75"/>
    <mergeCell ref="A76:A77"/>
  </mergeCells>
  <pageMargins left="0.7" right="0.7" top="0.75" bottom="0.75" header="0.3" footer="0.3"/>
  <ignoredErrors>
    <ignoredError numberStoredAsText="1" sqref="A2:V8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4:C17"/>
  <sheetViews>
    <sheetView workbookViewId="0" rightToLeft="0"/>
  </sheetViews>
  <sheetData>
    <row r="4">
      <c r="A4" t="str">
        <v>측후면</v>
      </c>
      <c r="B4" t="str">
        <v>없음</v>
      </c>
      <c r="C4">
        <v>0</v>
      </c>
    </row>
    <row r="5">
      <c r="A5" t="str">
        <v>측후면</v>
      </c>
      <c r="B5" t="str">
        <v>쿠폰 GG</v>
      </c>
      <c r="C5">
        <v>0</v>
      </c>
    </row>
    <row r="6">
      <c r="A6" t="str">
        <v>측후면</v>
      </c>
      <c r="B6" t="str">
        <v>쿠폰 3M</v>
      </c>
      <c r="C6">
        <v>0</v>
      </c>
    </row>
    <row r="7">
      <c r="A7" t="str">
        <v>측후면</v>
      </c>
      <c r="B7" t="str">
        <v>루마 슈퍼</v>
      </c>
      <c r="C7">
        <v>220000</v>
      </c>
    </row>
    <row r="8">
      <c r="A8" t="str">
        <v>측후면</v>
      </c>
      <c r="B8" t="str">
        <v>루마 버택스300</v>
      </c>
      <c r="C8">
        <v>280000</v>
      </c>
    </row>
    <row r="9">
      <c r="A9" t="str">
        <v>측후면</v>
      </c>
      <c r="B9" t="str">
        <v>루마 버택스500</v>
      </c>
      <c r="C9">
        <v>385000</v>
      </c>
    </row>
    <row r="10">
      <c r="A10" t="str">
        <v>측후면</v>
      </c>
      <c r="B10" t="str">
        <v>루마 버택스700</v>
      </c>
      <c r="C10">
        <v>525000</v>
      </c>
    </row>
    <row r="11">
      <c r="A11" t="str">
        <v>측후면</v>
      </c>
      <c r="B11" t="str">
        <v>루마 버택스900</v>
      </c>
      <c r="C11">
        <v>700000</v>
      </c>
    </row>
    <row r="12">
      <c r="A12" t="str">
        <v>전면</v>
      </c>
      <c r="B12" t="str">
        <v>없음</v>
      </c>
      <c r="C12">
        <v>0</v>
      </c>
    </row>
    <row r="13">
      <c r="A13" t="str">
        <v>전면</v>
      </c>
      <c r="B13" t="str">
        <v>루마 GG</v>
      </c>
      <c r="C13">
        <v>77000</v>
      </c>
    </row>
    <row r="14">
      <c r="A14" t="str">
        <v>전면</v>
      </c>
      <c r="B14" t="str">
        <v>쿨맥스</v>
      </c>
      <c r="C14">
        <v>100000</v>
      </c>
    </row>
    <row r="15">
      <c r="A15" t="str">
        <v>전면</v>
      </c>
      <c r="B15" t="str">
        <v>루마 슈퍼</v>
      </c>
      <c r="C15">
        <v>130000</v>
      </c>
    </row>
    <row r="16">
      <c r="A16" t="str">
        <v>전면</v>
      </c>
      <c r="B16" t="str">
        <v>루마 버택스300</v>
      </c>
      <c r="C16">
        <v>210000</v>
      </c>
    </row>
    <row r="17">
      <c r="A17" t="str">
        <v>전면</v>
      </c>
      <c r="B17" t="str">
        <v>루마 버택스500</v>
      </c>
      <c r="C17">
        <v>280000</v>
      </c>
    </row>
  </sheetData>
  <pageMargins left="0.7" right="0.7" top="0.75" bottom="0.75" header="0.3" footer="0.3"/>
  <ignoredErrors>
    <ignoredError numberStoredAsText="1" sqref="A4:C17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63"/>
  <sheetViews>
    <sheetView workbookViewId="0" rightToLeft="0"/>
  </sheetViews>
  <sheetData>
    <row r="1">
      <c r="A1" t="str">
        <v>차량 관리등급별, 운행거리 및 개월수에 따른 월정비비용</v>
      </c>
    </row>
    <row r="2">
      <c r="C2" t="str">
        <v>월정비비(실속형_수정)</v>
      </c>
      <c r="M2" t="str">
        <v>연간정비비(실속형 수정+엔진오일)</v>
      </c>
      <c r="W2" t="str">
        <v>연간정비비(실속형 수정+대차)</v>
      </c>
    </row>
    <row r="3">
      <c r="A3" t="str">
        <v>운전거리</v>
      </c>
      <c r="B3" t="str">
        <v>개월수</v>
      </c>
      <c r="C3" t="str">
        <v>경형</v>
      </c>
      <c r="D3" t="str">
        <v>소형</v>
      </c>
      <c r="E3" t="str">
        <v>중형</v>
      </c>
      <c r="F3" t="str">
        <v>대형</v>
      </c>
      <c r="G3" t="str">
        <v>고급</v>
      </c>
      <c r="H3" t="str">
        <v>최고급</v>
      </c>
      <c r="I3" t="str">
        <v>SUV1</v>
      </c>
      <c r="J3" t="str">
        <v>SUV2</v>
      </c>
      <c r="K3" t="str">
        <v>SUV3</v>
      </c>
      <c r="L3" t="str">
        <v>승합</v>
      </c>
      <c r="M3" t="str">
        <v>개월수</v>
      </c>
      <c r="N3" t="str">
        <v>1,000 cc 이하</v>
      </c>
      <c r="O3" t="str">
        <v>1.0~1.6cc</v>
      </c>
      <c r="P3" t="str">
        <v>1.7~2.2cc</v>
      </c>
      <c r="Q3" t="str">
        <v>2.3~3.3cc</v>
      </c>
      <c r="R3" t="str">
        <v>3.4~4.4cc</v>
      </c>
      <c r="S3" t="str">
        <v>4.5cc이상</v>
      </c>
      <c r="T3" t="str">
        <v>RV 2.5cc미만</v>
      </c>
      <c r="U3" t="str">
        <v>RV 2.5cc이상</v>
      </c>
      <c r="V3" t="str">
        <v>승합</v>
      </c>
      <c r="W3" t="str">
        <v>개월수</v>
      </c>
      <c r="X3" t="str">
        <v>1,000 cc 이하</v>
      </c>
      <c r="Y3" t="str">
        <v>1.0~1.6cc</v>
      </c>
      <c r="Z3" t="str">
        <v>1.7~2.2cc</v>
      </c>
      <c r="AA3" t="str">
        <v>2.3~3.3cc</v>
      </c>
      <c r="AB3" t="str">
        <v>3.4~4.4cc</v>
      </c>
      <c r="AC3" t="str">
        <v>4.5cc이상</v>
      </c>
      <c r="AD3" t="str">
        <v>RV 2.5cc미만</v>
      </c>
      <c r="AE3" t="str">
        <v>RV 2.5cc이상</v>
      </c>
      <c r="AF3" t="str">
        <v>승합</v>
      </c>
    </row>
    <row r="4">
      <c r="A4" t="str">
        <v>0.5만Km</v>
      </c>
      <c r="B4">
        <v>12</v>
      </c>
      <c r="C4">
        <v>7333.333333333333</v>
      </c>
      <c r="D4">
        <v>12000</v>
      </c>
      <c r="E4">
        <v>14666.666666666666</v>
      </c>
      <c r="F4">
        <v>16666.666666666664</v>
      </c>
      <c r="G4">
        <v>18666.666666666664</v>
      </c>
      <c r="H4">
        <v>30666.666666666668</v>
      </c>
      <c r="I4">
        <v>16666.666666666664</v>
      </c>
      <c r="J4">
        <v>18666.666666666664</v>
      </c>
      <c r="L4">
        <v>14713.333333333334</v>
      </c>
      <c r="M4">
        <v>12</v>
      </c>
      <c r="N4">
        <v>9966.666666666668</v>
      </c>
      <c r="O4">
        <v>14633.333333333334</v>
      </c>
      <c r="P4">
        <v>17300</v>
      </c>
      <c r="Q4">
        <v>20166.666666666664</v>
      </c>
      <c r="R4">
        <v>23526.666666666664</v>
      </c>
      <c r="S4">
        <v>36600</v>
      </c>
      <c r="T4">
        <v>20746.666666666664</v>
      </c>
      <c r="U4">
        <v>22746.666666666664</v>
      </c>
      <c r="V4">
        <v>19213.333333333336</v>
      </c>
      <c r="W4">
        <v>12</v>
      </c>
      <c r="X4">
        <v>8801.066666666668</v>
      </c>
      <c r="Y4">
        <v>13766.4</v>
      </c>
      <c r="Z4">
        <v>17397.333333333336</v>
      </c>
      <c r="AA4">
        <v>21010.133333333335</v>
      </c>
      <c r="AB4">
        <v>25402.311111111114</v>
      </c>
      <c r="AC4">
        <v>39524.26666666667</v>
      </c>
      <c r="AD4">
        <v>19704.533333333333</v>
      </c>
      <c r="AE4">
        <v>22438.4</v>
      </c>
      <c r="AF4">
        <v>19236</v>
      </c>
    </row>
    <row r="5">
      <c r="B5">
        <v>24</v>
      </c>
      <c r="C5">
        <v>8690</v>
      </c>
      <c r="D5">
        <v>13356.666666666666</v>
      </c>
      <c r="E5">
        <v>16023.333333333334</v>
      </c>
      <c r="F5">
        <v>18023.333333333336</v>
      </c>
      <c r="G5">
        <v>20023.333333333336</v>
      </c>
      <c r="H5">
        <v>32023.333333333332</v>
      </c>
      <c r="I5">
        <v>18023.333333333336</v>
      </c>
      <c r="J5">
        <v>20023.333333333336</v>
      </c>
      <c r="L5">
        <v>15813.333333333334</v>
      </c>
      <c r="M5">
        <v>24</v>
      </c>
      <c r="N5">
        <v>11323.333333333332</v>
      </c>
      <c r="O5">
        <v>15990</v>
      </c>
      <c r="P5">
        <v>18656.666666666664</v>
      </c>
      <c r="Q5">
        <v>21523.333333333336</v>
      </c>
      <c r="R5">
        <v>24883.333333333336</v>
      </c>
      <c r="S5">
        <v>37956.66666666667</v>
      </c>
      <c r="T5">
        <v>22103.333333333336</v>
      </c>
      <c r="U5">
        <v>24103.333333333336</v>
      </c>
      <c r="V5">
        <v>20313.333333333336</v>
      </c>
      <c r="W5">
        <v>24</v>
      </c>
      <c r="X5">
        <v>10157.733333333334</v>
      </c>
      <c r="Y5">
        <v>15123.066666666666</v>
      </c>
      <c r="Z5">
        <v>18754</v>
      </c>
      <c r="AA5">
        <v>22366.8</v>
      </c>
      <c r="AB5">
        <v>26758.97777777778</v>
      </c>
      <c r="AC5">
        <v>40880.933333333334</v>
      </c>
      <c r="AD5">
        <v>21061.2</v>
      </c>
      <c r="AE5">
        <v>23795.066666666666</v>
      </c>
      <c r="AF5">
        <v>20336</v>
      </c>
    </row>
    <row r="6">
      <c r="B6">
        <v>30</v>
      </c>
      <c r="C6">
        <v>9282.777777777777</v>
      </c>
      <c r="D6">
        <v>13949.444444444443</v>
      </c>
      <c r="E6">
        <v>16616.111111111113</v>
      </c>
      <c r="F6">
        <v>18616.111111111113</v>
      </c>
      <c r="G6">
        <v>20616.111111111113</v>
      </c>
      <c r="H6">
        <v>32616.111111111113</v>
      </c>
      <c r="I6">
        <v>18616.111111111113</v>
      </c>
      <c r="J6">
        <v>20616.111111111113</v>
      </c>
      <c r="L6">
        <v>15996.666666666668</v>
      </c>
      <c r="M6">
        <v>30</v>
      </c>
      <c r="N6">
        <v>11916.111111111111</v>
      </c>
      <c r="O6">
        <v>16582.777777777777</v>
      </c>
      <c r="P6">
        <v>19249.444444444445</v>
      </c>
      <c r="Q6">
        <v>22116.111111111113</v>
      </c>
      <c r="R6">
        <v>25476.111111111113</v>
      </c>
      <c r="S6">
        <v>38549.44444444445</v>
      </c>
      <c r="T6">
        <v>22696.111111111113</v>
      </c>
      <c r="U6">
        <v>24696.111111111113</v>
      </c>
      <c r="V6">
        <v>20496.666666666668</v>
      </c>
      <c r="W6">
        <v>30</v>
      </c>
      <c r="X6">
        <v>10750.511111111111</v>
      </c>
      <c r="Y6">
        <v>15715.844444444443</v>
      </c>
      <c r="Z6">
        <v>19346.777777777777</v>
      </c>
      <c r="AA6">
        <v>22959.577777777777</v>
      </c>
      <c r="AB6">
        <v>27351.755555555555</v>
      </c>
      <c r="AC6">
        <v>41473.711111111115</v>
      </c>
      <c r="AD6">
        <v>21653.977777777778</v>
      </c>
      <c r="AE6">
        <v>24387.844444444443</v>
      </c>
      <c r="AF6">
        <v>20519.333333333332</v>
      </c>
    </row>
    <row r="7">
      <c r="B7">
        <v>36</v>
      </c>
      <c r="C7">
        <v>9875.555555555557</v>
      </c>
      <c r="D7">
        <v>14542.222222222223</v>
      </c>
      <c r="E7">
        <v>17208.888888888887</v>
      </c>
      <c r="F7">
        <v>19208.888888888887</v>
      </c>
      <c r="G7">
        <v>21208.888888888887</v>
      </c>
      <c r="H7">
        <v>33208.88888888889</v>
      </c>
      <c r="I7">
        <v>19208.888888888887</v>
      </c>
      <c r="J7">
        <v>21208.888888888887</v>
      </c>
      <c r="L7">
        <v>16180</v>
      </c>
      <c r="M7">
        <v>36</v>
      </c>
      <c r="N7">
        <v>12508.888888888889</v>
      </c>
      <c r="O7">
        <v>17175.555555555555</v>
      </c>
      <c r="P7">
        <v>19842.222222222223</v>
      </c>
      <c r="Q7">
        <v>22708.888888888887</v>
      </c>
      <c r="R7">
        <v>26068.888888888887</v>
      </c>
      <c r="S7">
        <v>39142.222222222226</v>
      </c>
      <c r="T7">
        <v>23288.888888888887</v>
      </c>
      <c r="U7">
        <v>25288.888888888887</v>
      </c>
      <c r="V7">
        <v>20680</v>
      </c>
      <c r="W7">
        <v>36</v>
      </c>
      <c r="X7">
        <v>11343.288888888888</v>
      </c>
      <c r="Y7">
        <v>16308.622222222222</v>
      </c>
      <c r="Z7">
        <v>19939.555555555555</v>
      </c>
      <c r="AA7">
        <v>23552.355555555558</v>
      </c>
      <c r="AB7">
        <v>27944.533333333333</v>
      </c>
      <c r="AC7">
        <v>42066.48888888889</v>
      </c>
      <c r="AD7">
        <v>22246.755555555555</v>
      </c>
      <c r="AE7">
        <v>24980.62222222222</v>
      </c>
      <c r="AF7">
        <v>20702.666666666664</v>
      </c>
    </row>
    <row r="8">
      <c r="B8">
        <v>42</v>
      </c>
      <c r="C8">
        <v>10171.944444444443</v>
      </c>
      <c r="D8">
        <v>14838.611111111113</v>
      </c>
      <c r="E8">
        <v>17505.277777777774</v>
      </c>
      <c r="F8">
        <v>19505.277777777774</v>
      </c>
      <c r="G8">
        <v>21505.277777777774</v>
      </c>
      <c r="H8">
        <v>33505.277777777774</v>
      </c>
      <c r="I8">
        <v>19505.277777777774</v>
      </c>
      <c r="J8">
        <v>21505.277777777774</v>
      </c>
      <c r="L8">
        <v>16271.666666666668</v>
      </c>
      <c r="M8">
        <v>42</v>
      </c>
      <c r="N8">
        <v>12805.277777777777</v>
      </c>
      <c r="O8">
        <v>17471.944444444445</v>
      </c>
      <c r="P8">
        <v>20138.611111111113</v>
      </c>
      <c r="Q8">
        <v>23005.277777777774</v>
      </c>
      <c r="R8">
        <v>26365.277777777774</v>
      </c>
      <c r="S8">
        <v>39438.61111111111</v>
      </c>
      <c r="T8">
        <v>23585.277777777774</v>
      </c>
      <c r="U8">
        <v>25585.277777777774</v>
      </c>
      <c r="V8">
        <v>20771.666666666668</v>
      </c>
      <c r="W8">
        <v>42</v>
      </c>
      <c r="X8">
        <v>11639.677777777779</v>
      </c>
      <c r="Y8">
        <v>16605.01111111111</v>
      </c>
      <c r="Z8">
        <v>20235.944444444445</v>
      </c>
      <c r="AA8">
        <v>23848.744444444445</v>
      </c>
      <c r="AB8">
        <v>28240.922222222223</v>
      </c>
      <c r="AC8">
        <v>42362.87777777777</v>
      </c>
      <c r="AD8">
        <v>22543.144444444442</v>
      </c>
      <c r="AE8">
        <v>25277.01111111111</v>
      </c>
      <c r="AF8">
        <v>20794.333333333332</v>
      </c>
    </row>
    <row r="9">
      <c r="B9">
        <v>48</v>
      </c>
      <c r="C9">
        <v>10468.333333333332</v>
      </c>
      <c r="D9">
        <v>15135</v>
      </c>
      <c r="E9">
        <v>17801.666666666664</v>
      </c>
      <c r="F9">
        <v>19801.666666666664</v>
      </c>
      <c r="G9">
        <v>21801.666666666664</v>
      </c>
      <c r="H9">
        <v>33801.66666666667</v>
      </c>
      <c r="I9">
        <v>19801.666666666664</v>
      </c>
      <c r="J9">
        <v>21801.666666666664</v>
      </c>
      <c r="L9">
        <v>16363.333333333334</v>
      </c>
      <c r="M9">
        <v>48</v>
      </c>
      <c r="N9">
        <v>13101.666666666668</v>
      </c>
      <c r="O9">
        <v>17768.333333333336</v>
      </c>
      <c r="P9">
        <v>20435</v>
      </c>
      <c r="Q9">
        <v>23301.666666666664</v>
      </c>
      <c r="R9">
        <v>26661.666666666668</v>
      </c>
      <c r="S9">
        <v>39735</v>
      </c>
      <c r="T9">
        <v>23881.666666666664</v>
      </c>
      <c r="U9">
        <v>25881.666666666664</v>
      </c>
      <c r="V9">
        <v>20863.333333333336</v>
      </c>
      <c r="W9">
        <v>48</v>
      </c>
      <c r="X9">
        <v>11936.066666666668</v>
      </c>
      <c r="Y9">
        <v>16901.4</v>
      </c>
      <c r="Z9">
        <v>20532.333333333336</v>
      </c>
      <c r="AA9">
        <v>24145.133333333335</v>
      </c>
      <c r="AB9">
        <v>28537.311111111114</v>
      </c>
      <c r="AC9">
        <v>42659.26666666667</v>
      </c>
      <c r="AD9">
        <v>22839.533333333333</v>
      </c>
      <c r="AE9">
        <v>25573.4</v>
      </c>
      <c r="AF9">
        <v>20886</v>
      </c>
    </row>
    <row r="10">
      <c r="B10">
        <v>54</v>
      </c>
      <c r="C10">
        <v>10646.166666666666</v>
      </c>
      <c r="D10">
        <v>15312.833333333332</v>
      </c>
      <c r="E10">
        <v>17979.5</v>
      </c>
      <c r="F10">
        <v>19979.5</v>
      </c>
      <c r="G10">
        <v>21979.5</v>
      </c>
      <c r="H10">
        <v>33979.5</v>
      </c>
      <c r="I10">
        <v>19979.5</v>
      </c>
      <c r="J10">
        <v>21979.5</v>
      </c>
      <c r="L10">
        <v>16418.333333333336</v>
      </c>
      <c r="M10">
        <v>54</v>
      </c>
      <c r="N10">
        <v>13279.5</v>
      </c>
      <c r="O10">
        <v>17946.166666666668</v>
      </c>
      <c r="P10">
        <v>20612.833333333332</v>
      </c>
      <c r="Q10">
        <v>23479.5</v>
      </c>
      <c r="R10">
        <v>26839.5</v>
      </c>
      <c r="S10">
        <v>39912.833333333336</v>
      </c>
      <c r="T10">
        <v>24059.5</v>
      </c>
      <c r="U10">
        <v>26059.5</v>
      </c>
      <c r="V10">
        <v>20918.333333333336</v>
      </c>
      <c r="W10">
        <v>54</v>
      </c>
      <c r="X10">
        <v>12113.9</v>
      </c>
      <c r="Y10">
        <v>17079.23333333333</v>
      </c>
      <c r="Z10">
        <v>20710.166666666668</v>
      </c>
      <c r="AA10">
        <v>24322.966666666667</v>
      </c>
      <c r="AB10">
        <v>28715.14444444445</v>
      </c>
      <c r="AC10">
        <v>42837.1</v>
      </c>
      <c r="AD10">
        <v>23017.36666666667</v>
      </c>
      <c r="AE10">
        <v>25751.23333333333</v>
      </c>
      <c r="AF10">
        <v>20941</v>
      </c>
    </row>
    <row r="11">
      <c r="B11">
        <v>60</v>
      </c>
      <c r="C11">
        <v>10824</v>
      </c>
      <c r="D11">
        <v>15490.666666666666</v>
      </c>
      <c r="E11">
        <v>18157.333333333336</v>
      </c>
      <c r="F11">
        <v>20157.333333333336</v>
      </c>
      <c r="G11">
        <v>22157.333333333336</v>
      </c>
      <c r="H11">
        <v>34157.33333333333</v>
      </c>
      <c r="I11">
        <v>20157.333333333336</v>
      </c>
      <c r="J11">
        <v>22157.333333333336</v>
      </c>
      <c r="L11">
        <v>16473.333333333336</v>
      </c>
      <c r="M11">
        <v>60</v>
      </c>
      <c r="N11">
        <v>13457.333333333334</v>
      </c>
      <c r="O11">
        <v>18124</v>
      </c>
      <c r="P11">
        <v>20790.666666666664</v>
      </c>
      <c r="Q11">
        <v>23657.333333333336</v>
      </c>
      <c r="R11">
        <v>27017.333333333332</v>
      </c>
      <c r="S11">
        <v>40090.66666666667</v>
      </c>
      <c r="T11">
        <v>24237.333333333336</v>
      </c>
      <c r="U11">
        <v>26237.333333333332</v>
      </c>
      <c r="V11">
        <v>20973.333333333336</v>
      </c>
      <c r="W11">
        <v>60</v>
      </c>
      <c r="X11">
        <v>12291.733333333334</v>
      </c>
      <c r="Y11">
        <v>17257.066666666666</v>
      </c>
      <c r="Z11">
        <v>20888</v>
      </c>
      <c r="AA11">
        <v>24500.8</v>
      </c>
      <c r="AB11">
        <v>28892.97777777778</v>
      </c>
      <c r="AC11">
        <v>43014.933333333334</v>
      </c>
      <c r="AD11">
        <v>23195.2</v>
      </c>
      <c r="AE11">
        <v>25929.066666666666</v>
      </c>
      <c r="AF11">
        <v>20996</v>
      </c>
    </row>
    <row r="12">
      <c r="B12">
        <v>66</v>
      </c>
      <c r="C12">
        <v>10942.555555555557</v>
      </c>
      <c r="D12">
        <v>15609.222222222223</v>
      </c>
      <c r="E12">
        <v>18275.888888888887</v>
      </c>
      <c r="F12">
        <v>20275.888888888887</v>
      </c>
      <c r="G12">
        <v>22275.888888888887</v>
      </c>
      <c r="H12">
        <v>34275.88888888889</v>
      </c>
      <c r="I12">
        <v>20275.888888888887</v>
      </c>
      <c r="J12">
        <v>22275.888888888887</v>
      </c>
      <c r="L12">
        <v>16510</v>
      </c>
      <c r="M12">
        <v>66</v>
      </c>
      <c r="N12">
        <v>12673.416666666668</v>
      </c>
      <c r="O12">
        <v>17456.75</v>
      </c>
      <c r="P12">
        <v>20190.083333333332</v>
      </c>
      <c r="Q12">
        <v>23128.416666666668</v>
      </c>
      <c r="R12">
        <v>26572.416666666668</v>
      </c>
      <c r="S12">
        <v>39972.583333333336</v>
      </c>
      <c r="T12">
        <v>23722.916666666668</v>
      </c>
      <c r="U12">
        <v>25772.916666666668</v>
      </c>
      <c r="V12">
        <v>21151.166666666668</v>
      </c>
      <c r="W12">
        <v>66</v>
      </c>
      <c r="X12">
        <v>11478.676666666666</v>
      </c>
      <c r="Y12">
        <v>16568.143333333333</v>
      </c>
      <c r="Z12">
        <v>20289.85</v>
      </c>
      <c r="AA12">
        <v>23992.97</v>
      </c>
      <c r="AB12">
        <v>28494.95222222223</v>
      </c>
      <c r="AC12">
        <v>42969.956666666665</v>
      </c>
      <c r="AD12">
        <v>22654.73</v>
      </c>
      <c r="AE12">
        <v>25456.943333333336</v>
      </c>
      <c r="AF12">
        <v>21174.4</v>
      </c>
    </row>
    <row r="13">
      <c r="B13">
        <v>72</v>
      </c>
      <c r="C13">
        <v>11061.111111111111</v>
      </c>
      <c r="D13">
        <v>15727.777777777777</v>
      </c>
      <c r="E13">
        <v>18394.444444444445</v>
      </c>
      <c r="F13">
        <v>20394.444444444445</v>
      </c>
      <c r="G13">
        <v>22394.444444444445</v>
      </c>
      <c r="H13">
        <v>34394.444444444445</v>
      </c>
      <c r="I13">
        <v>20394.444444444445</v>
      </c>
      <c r="J13">
        <v>22394.444444444445</v>
      </c>
      <c r="L13">
        <v>16546.666666666664</v>
      </c>
      <c r="M13">
        <v>72</v>
      </c>
      <c r="N13">
        <v>11889.5</v>
      </c>
      <c r="O13">
        <v>16789.5</v>
      </c>
      <c r="P13">
        <v>19589.5</v>
      </c>
      <c r="Q13">
        <v>22599.500000000004</v>
      </c>
      <c r="R13">
        <v>26127.500000000004</v>
      </c>
      <c r="S13">
        <v>39854.50000000001</v>
      </c>
      <c r="T13">
        <v>23208.500000000004</v>
      </c>
      <c r="U13">
        <v>25308.500000000004</v>
      </c>
      <c r="V13">
        <v>21329.000000000004</v>
      </c>
      <c r="W13">
        <v>72</v>
      </c>
      <c r="X13">
        <v>10665.619999999999</v>
      </c>
      <c r="Y13">
        <v>15879.219999999998</v>
      </c>
      <c r="Z13">
        <v>19691.7</v>
      </c>
      <c r="AA13">
        <v>23485.140000000003</v>
      </c>
      <c r="AB13">
        <v>28096.926666666674</v>
      </c>
      <c r="AC13">
        <v>42924.979999999996</v>
      </c>
      <c r="AD13">
        <v>22114.260000000002</v>
      </c>
      <c r="AE13">
        <v>24984.82</v>
      </c>
      <c r="AF13">
        <v>21352.8</v>
      </c>
    </row>
    <row r="14">
      <c r="B14">
        <v>80</v>
      </c>
      <c r="C14">
        <v>11792</v>
      </c>
      <c r="D14">
        <v>16692</v>
      </c>
      <c r="E14">
        <v>19492</v>
      </c>
      <c r="F14">
        <v>21592</v>
      </c>
      <c r="G14">
        <v>23692</v>
      </c>
      <c r="H14">
        <v>36292</v>
      </c>
      <c r="I14">
        <v>21592</v>
      </c>
      <c r="J14">
        <v>23692</v>
      </c>
      <c r="L14">
        <v>17429</v>
      </c>
      <c r="M14">
        <v>80</v>
      </c>
      <c r="N14">
        <v>12511.916666666668</v>
      </c>
      <c r="O14">
        <v>17411.916666666668</v>
      </c>
      <c r="P14">
        <v>20211.916666666664</v>
      </c>
      <c r="Q14">
        <v>23221.916666666668</v>
      </c>
      <c r="R14">
        <v>26749.916666666668</v>
      </c>
      <c r="S14">
        <v>40476.91666666667</v>
      </c>
      <c r="T14">
        <v>23830.916666666668</v>
      </c>
      <c r="U14">
        <v>25930.916666666668</v>
      </c>
      <c r="V14">
        <v>21521.500000000004</v>
      </c>
      <c r="W14">
        <v>80</v>
      </c>
      <c r="X14">
        <v>11288.036666666667</v>
      </c>
      <c r="Y14">
        <v>16501.636666666665</v>
      </c>
      <c r="Z14">
        <v>20314.11666666667</v>
      </c>
      <c r="AA14">
        <v>24107.556666666667</v>
      </c>
      <c r="AB14">
        <v>28719.343333333334</v>
      </c>
      <c r="AC14">
        <v>43547.39666666667</v>
      </c>
      <c r="AD14">
        <v>22736.67666666667</v>
      </c>
      <c r="AE14">
        <v>25607.236666666668</v>
      </c>
      <c r="AF14">
        <v>21545.3</v>
      </c>
    </row>
    <row r="15">
      <c r="A15" t="str">
        <v>1만Km</v>
      </c>
      <c r="B15">
        <v>24</v>
      </c>
      <c r="C15">
        <v>18583</v>
      </c>
      <c r="D15">
        <v>18036</v>
      </c>
      <c r="E15">
        <v>20633</v>
      </c>
      <c r="F15">
        <v>25262</v>
      </c>
      <c r="G15">
        <v>28336</v>
      </c>
      <c r="H15">
        <v>36812</v>
      </c>
      <c r="I15">
        <v>19840</v>
      </c>
      <c r="J15">
        <v>24308</v>
      </c>
      <c r="K15">
        <v>30550</v>
      </c>
      <c r="L15">
        <v>25401</v>
      </c>
      <c r="M15">
        <v>24</v>
      </c>
      <c r="N15">
        <v>11795.138888888889</v>
      </c>
      <c r="O15">
        <v>16656.25</v>
      </c>
      <c r="P15">
        <v>19434.027777777777</v>
      </c>
      <c r="Q15">
        <v>22420.13888888889</v>
      </c>
      <c r="R15">
        <v>25920.13888888889</v>
      </c>
      <c r="S15">
        <v>39538.194444444445</v>
      </c>
      <c r="T15">
        <v>23024.30555555556</v>
      </c>
      <c r="U15">
        <v>25107.63888888889</v>
      </c>
      <c r="V15">
        <v>21159.722222222223</v>
      </c>
      <c r="W15">
        <v>24</v>
      </c>
      <c r="X15">
        <v>10580.972222222223</v>
      </c>
      <c r="Y15">
        <v>15753.194444444443</v>
      </c>
      <c r="Z15">
        <v>19535.416666666668</v>
      </c>
      <c r="AA15">
        <v>23298.75</v>
      </c>
      <c r="AB15">
        <v>27873.93518518519</v>
      </c>
      <c r="AC15">
        <v>42584.305555555555</v>
      </c>
      <c r="AD15">
        <v>21938.75</v>
      </c>
      <c r="AE15">
        <v>24786.527777777777</v>
      </c>
      <c r="AF15">
        <v>21183.333333333336</v>
      </c>
    </row>
    <row r="16">
      <c r="A16" t="str">
        <v>1만Km</v>
      </c>
      <c r="B16">
        <v>30</v>
      </c>
      <c r="C16">
        <v>20596</v>
      </c>
      <c r="D16">
        <v>18284</v>
      </c>
      <c r="E16">
        <v>20855</v>
      </c>
      <c r="F16">
        <v>25441</v>
      </c>
      <c r="G16">
        <v>28485</v>
      </c>
      <c r="H16">
        <v>36881</v>
      </c>
      <c r="I16">
        <v>20071</v>
      </c>
      <c r="J16">
        <v>24495</v>
      </c>
      <c r="K16">
        <v>30679</v>
      </c>
      <c r="L16">
        <v>25197</v>
      </c>
      <c r="M16">
        <v>30</v>
      </c>
      <c r="N16">
        <v>12412.61574074074</v>
      </c>
      <c r="O16">
        <v>17273.726851851854</v>
      </c>
      <c r="P16">
        <v>20051.50462962963</v>
      </c>
      <c r="Q16">
        <v>23037.615740740745</v>
      </c>
      <c r="R16">
        <v>26537.615740740745</v>
      </c>
      <c r="S16">
        <v>40155.67129629631</v>
      </c>
      <c r="T16">
        <v>23641.78240740741</v>
      </c>
      <c r="U16">
        <v>25725.115740740745</v>
      </c>
      <c r="V16">
        <v>21350.69444444445</v>
      </c>
      <c r="W16">
        <v>30</v>
      </c>
      <c r="X16">
        <v>11198.449074074075</v>
      </c>
      <c r="Y16">
        <v>16370.671296296296</v>
      </c>
      <c r="Z16">
        <v>20152.89351851852</v>
      </c>
      <c r="AA16">
        <v>23916.226851851854</v>
      </c>
      <c r="AB16">
        <v>28491.41203703704</v>
      </c>
      <c r="AC16">
        <v>43201.78240740741</v>
      </c>
      <c r="AD16">
        <v>22556.226851851854</v>
      </c>
      <c r="AE16">
        <v>25404.00462962963</v>
      </c>
      <c r="AF16">
        <v>21374.305555555555</v>
      </c>
    </row>
    <row r="17">
      <c r="A17" t="str">
        <v>1만Km</v>
      </c>
      <c r="B17">
        <v>36</v>
      </c>
      <c r="C17">
        <v>22897</v>
      </c>
      <c r="D17">
        <v>18448</v>
      </c>
      <c r="E17">
        <v>21004</v>
      </c>
      <c r="F17">
        <v>25560</v>
      </c>
      <c r="G17">
        <v>28585</v>
      </c>
      <c r="H17">
        <v>36926</v>
      </c>
      <c r="I17">
        <v>20224</v>
      </c>
      <c r="J17">
        <v>24620</v>
      </c>
      <c r="K17">
        <v>30764</v>
      </c>
      <c r="L17">
        <v>25061</v>
      </c>
      <c r="M17">
        <v>36</v>
      </c>
      <c r="N17">
        <v>13030.092592592593</v>
      </c>
      <c r="O17">
        <v>17891.203703703704</v>
      </c>
      <c r="P17">
        <v>20668.98148148148</v>
      </c>
      <c r="Q17">
        <v>23655.09259259259</v>
      </c>
      <c r="R17">
        <v>27155.09259259259</v>
      </c>
      <c r="S17">
        <v>40773.14814814815</v>
      </c>
      <c r="T17">
        <v>24259.25925925926</v>
      </c>
      <c r="U17">
        <v>26342.59259259259</v>
      </c>
      <c r="V17">
        <v>21541.666666666668</v>
      </c>
      <c r="W17">
        <v>36</v>
      </c>
      <c r="X17">
        <v>11815.925925925927</v>
      </c>
      <c r="Y17">
        <v>16988.14814814815</v>
      </c>
      <c r="Z17">
        <v>20770.370370370372</v>
      </c>
      <c r="AA17">
        <v>24533.703703703704</v>
      </c>
      <c r="AB17">
        <v>29108.888888888887</v>
      </c>
      <c r="AC17">
        <v>43819.25925925926</v>
      </c>
      <c r="AD17">
        <v>23173.703703703704</v>
      </c>
      <c r="AE17">
        <v>26021.48148148148</v>
      </c>
      <c r="AF17">
        <v>21565.277777777777</v>
      </c>
    </row>
    <row r="18">
      <c r="A18" t="str">
        <v>1만Km</v>
      </c>
      <c r="B18">
        <v>42</v>
      </c>
      <c r="C18">
        <v>24278</v>
      </c>
      <c r="D18">
        <v>18566</v>
      </c>
      <c r="E18">
        <v>21110</v>
      </c>
      <c r="F18">
        <v>25645</v>
      </c>
      <c r="G18">
        <v>28656</v>
      </c>
      <c r="H18">
        <v>36959</v>
      </c>
      <c r="I18">
        <v>20334</v>
      </c>
      <c r="J18">
        <v>24710</v>
      </c>
      <c r="K18">
        <v>30825</v>
      </c>
      <c r="L18">
        <v>24964</v>
      </c>
      <c r="M18">
        <v>42</v>
      </c>
      <c r="N18">
        <v>13338.83101851852</v>
      </c>
      <c r="O18">
        <v>18199.94212962963</v>
      </c>
      <c r="P18">
        <v>20977.71990740741</v>
      </c>
      <c r="Q18">
        <v>23963.83101851852</v>
      </c>
      <c r="R18">
        <v>27463.83101851852</v>
      </c>
      <c r="S18">
        <v>41081.88657407408</v>
      </c>
      <c r="T18">
        <v>24567.997685185182</v>
      </c>
      <c r="U18">
        <v>26651.33101851852</v>
      </c>
      <c r="V18">
        <v>21637.15277777778</v>
      </c>
      <c r="W18">
        <v>42</v>
      </c>
      <c r="X18">
        <v>12124.664351851852</v>
      </c>
      <c r="Y18">
        <v>17296.886574074077</v>
      </c>
      <c r="Z18">
        <v>21079.108796296296</v>
      </c>
      <c r="AA18">
        <v>24842.44212962963</v>
      </c>
      <c r="AB18">
        <v>29417.627314814818</v>
      </c>
      <c r="AC18">
        <v>44127.99768518518</v>
      </c>
      <c r="AD18">
        <v>23482.44212962963</v>
      </c>
      <c r="AE18">
        <v>26330.21990740741</v>
      </c>
      <c r="AF18">
        <v>21660.763888888887</v>
      </c>
    </row>
    <row r="19">
      <c r="A19" t="str">
        <v>1만Km</v>
      </c>
      <c r="B19">
        <v>48</v>
      </c>
      <c r="C19">
        <v>26033</v>
      </c>
      <c r="D19">
        <v>18655</v>
      </c>
      <c r="E19">
        <v>21189</v>
      </c>
      <c r="F19">
        <v>25708</v>
      </c>
      <c r="G19">
        <v>28709</v>
      </c>
      <c r="H19">
        <v>36983</v>
      </c>
      <c r="I19">
        <v>20416</v>
      </c>
      <c r="J19">
        <v>24777</v>
      </c>
      <c r="K19">
        <v>30871</v>
      </c>
      <c r="L19">
        <v>24891</v>
      </c>
      <c r="M19">
        <v>48</v>
      </c>
      <c r="N19">
        <v>13647.569444444445</v>
      </c>
      <c r="O19">
        <v>18508.68055555556</v>
      </c>
      <c r="P19">
        <v>21286.458333333336</v>
      </c>
      <c r="Q19">
        <v>24272.569444444445</v>
      </c>
      <c r="R19">
        <v>27772.56944444445</v>
      </c>
      <c r="S19">
        <v>41390.625</v>
      </c>
      <c r="T19">
        <v>24876.73611111111</v>
      </c>
      <c r="U19">
        <v>26960.069444444445</v>
      </c>
      <c r="V19">
        <v>21732.63888888889</v>
      </c>
      <c r="W19">
        <v>48</v>
      </c>
      <c r="X19">
        <v>12433.40277777778</v>
      </c>
      <c r="Y19">
        <v>17605.625</v>
      </c>
      <c r="Z19">
        <v>21387.847222222223</v>
      </c>
      <c r="AA19">
        <v>25151.18055555556</v>
      </c>
      <c r="AB19">
        <v>29726.365740740745</v>
      </c>
      <c r="AC19">
        <v>44436.73611111112</v>
      </c>
      <c r="AD19">
        <v>23791.18055555556</v>
      </c>
      <c r="AE19">
        <v>26638.958333333336</v>
      </c>
      <c r="AF19">
        <v>21756.25</v>
      </c>
    </row>
    <row r="20">
      <c r="A20" t="str">
        <v>1만Km</v>
      </c>
      <c r="B20">
        <v>54</v>
      </c>
      <c r="C20">
        <v>26852</v>
      </c>
      <c r="D20">
        <v>18682</v>
      </c>
      <c r="E20">
        <v>21203</v>
      </c>
      <c r="F20">
        <v>25698</v>
      </c>
      <c r="G20">
        <v>28682</v>
      </c>
      <c r="H20">
        <v>36913</v>
      </c>
      <c r="I20">
        <v>20434</v>
      </c>
      <c r="J20">
        <v>24771</v>
      </c>
      <c r="K20">
        <v>30833</v>
      </c>
      <c r="L20">
        <v>24780</v>
      </c>
      <c r="M20">
        <v>54</v>
      </c>
      <c r="N20">
        <v>13832.8125</v>
      </c>
      <c r="O20">
        <v>18693.923611111113</v>
      </c>
      <c r="P20">
        <v>21471.701388888887</v>
      </c>
      <c r="Q20">
        <v>24457.8125</v>
      </c>
      <c r="R20">
        <v>27957.8125</v>
      </c>
      <c r="S20">
        <v>41575.86805555556</v>
      </c>
      <c r="T20">
        <v>25061.979166666668</v>
      </c>
      <c r="U20">
        <v>27145.3125</v>
      </c>
      <c r="V20">
        <v>21789.93055555556</v>
      </c>
      <c r="W20">
        <v>54</v>
      </c>
      <c r="X20">
        <v>12618.645833333334</v>
      </c>
      <c r="Y20">
        <v>17790.868055555555</v>
      </c>
      <c r="Z20">
        <v>21573.09027777778</v>
      </c>
      <c r="AA20">
        <v>25336.423611111113</v>
      </c>
      <c r="AB20">
        <v>29911.608796296303</v>
      </c>
      <c r="AC20">
        <v>44621.97916666667</v>
      </c>
      <c r="AD20">
        <v>23976.423611111113</v>
      </c>
      <c r="AE20">
        <v>26824.201388888887</v>
      </c>
      <c r="AF20">
        <v>21813.541666666668</v>
      </c>
    </row>
    <row r="21">
      <c r="A21" t="str">
        <v>1만Km</v>
      </c>
      <c r="B21">
        <v>60</v>
      </c>
      <c r="C21">
        <v>28058</v>
      </c>
      <c r="D21">
        <v>18667</v>
      </c>
      <c r="E21">
        <v>21172</v>
      </c>
      <c r="F21">
        <v>25637</v>
      </c>
      <c r="G21">
        <v>28601</v>
      </c>
      <c r="H21">
        <v>36777</v>
      </c>
      <c r="I21">
        <v>20407</v>
      </c>
      <c r="J21">
        <v>24716</v>
      </c>
      <c r="K21">
        <v>30737</v>
      </c>
      <c r="L21">
        <v>24642</v>
      </c>
      <c r="M21">
        <v>60</v>
      </c>
      <c r="N21">
        <v>14018.055555555557</v>
      </c>
      <c r="O21">
        <v>18879.166666666668</v>
      </c>
      <c r="P21">
        <v>21656.944444444445</v>
      </c>
      <c r="Q21">
        <v>24643.05555555556</v>
      </c>
      <c r="R21">
        <v>28143.055555555555</v>
      </c>
      <c r="S21">
        <v>41761.11111111112</v>
      </c>
      <c r="T21">
        <v>25247.222222222223</v>
      </c>
      <c r="U21">
        <v>27330.555555555555</v>
      </c>
      <c r="V21">
        <v>21847.222222222223</v>
      </c>
      <c r="W21">
        <v>60</v>
      </c>
      <c r="X21">
        <v>12803.888888888889</v>
      </c>
      <c r="Y21">
        <v>17976.11111111111</v>
      </c>
      <c r="Z21">
        <v>21758.333333333336</v>
      </c>
      <c r="AA21">
        <v>25521.666666666668</v>
      </c>
      <c r="AB21">
        <v>30096.851851851858</v>
      </c>
      <c r="AC21">
        <v>44807.22222222222</v>
      </c>
      <c r="AD21">
        <v>24161.666666666668</v>
      </c>
      <c r="AE21">
        <v>27009.444444444445</v>
      </c>
      <c r="AF21">
        <v>21870.833333333336</v>
      </c>
    </row>
    <row r="22">
      <c r="A22" t="str">
        <v>1.5만Km</v>
      </c>
      <c r="B22">
        <v>24</v>
      </c>
      <c r="C22">
        <v>13650</v>
      </c>
      <c r="D22">
        <v>18800</v>
      </c>
      <c r="E22">
        <v>21520</v>
      </c>
      <c r="F22">
        <v>26370</v>
      </c>
      <c r="G22">
        <v>29590</v>
      </c>
      <c r="H22">
        <v>38470</v>
      </c>
      <c r="I22">
        <v>20690</v>
      </c>
      <c r="J22">
        <v>25370</v>
      </c>
      <c r="K22">
        <v>31910</v>
      </c>
      <c r="L22">
        <v>26420</v>
      </c>
      <c r="M22">
        <v>24</v>
      </c>
      <c r="N22">
        <v>12307.971014492754</v>
      </c>
      <c r="O22">
        <v>17380.434782608696</v>
      </c>
      <c r="P22">
        <v>20278.985507246376</v>
      </c>
      <c r="Q22">
        <v>23394.927536231888</v>
      </c>
      <c r="R22">
        <v>27047.101449275364</v>
      </c>
      <c r="S22">
        <v>41257.2463768116</v>
      </c>
      <c r="T22">
        <v>24025.362318840584</v>
      </c>
      <c r="U22">
        <v>26199.275362318844</v>
      </c>
      <c r="V22">
        <v>22079.71014492754</v>
      </c>
      <c r="W22">
        <v>24</v>
      </c>
      <c r="X22">
        <v>11041.014492753624</v>
      </c>
      <c r="Y22">
        <v>16438.115942028984</v>
      </c>
      <c r="Z22">
        <v>20384.782608695652</v>
      </c>
      <c r="AA22">
        <v>24311.739130434784</v>
      </c>
      <c r="AB22">
        <v>29085.845410628026</v>
      </c>
      <c r="AC22">
        <v>44435.79710144928</v>
      </c>
      <c r="AD22">
        <v>22892.608695652176</v>
      </c>
      <c r="AE22">
        <v>25864.202898550724</v>
      </c>
      <c r="AF22">
        <v>22104.34782608696</v>
      </c>
    </row>
    <row r="23">
      <c r="A23" t="str">
        <v>1.5만Km</v>
      </c>
      <c r="B23">
        <v>30</v>
      </c>
      <c r="C23">
        <v>13939</v>
      </c>
      <c r="D23">
        <v>19040</v>
      </c>
      <c r="E23">
        <v>21734</v>
      </c>
      <c r="F23">
        <v>26538</v>
      </c>
      <c r="G23">
        <v>29727</v>
      </c>
      <c r="H23">
        <v>38523</v>
      </c>
      <c r="I23">
        <v>20912</v>
      </c>
      <c r="J23">
        <v>25547</v>
      </c>
      <c r="K23">
        <v>32025</v>
      </c>
      <c r="L23">
        <v>26206</v>
      </c>
      <c r="M23">
        <v>30</v>
      </c>
      <c r="N23">
        <v>12952.294685990339</v>
      </c>
      <c r="O23">
        <v>18024.758454106282</v>
      </c>
      <c r="P23">
        <v>20923.309178743963</v>
      </c>
      <c r="Q23">
        <v>24039.25120772947</v>
      </c>
      <c r="R23">
        <v>27691.42512077295</v>
      </c>
      <c r="S23">
        <v>41901.570048309186</v>
      </c>
      <c r="T23">
        <v>24669.685990338166</v>
      </c>
      <c r="U23">
        <v>26843.59903381643</v>
      </c>
      <c r="V23">
        <v>22278.98550724638</v>
      </c>
      <c r="W23">
        <v>30</v>
      </c>
      <c r="X23">
        <v>11685.338164251209</v>
      </c>
      <c r="Y23">
        <v>17082.43961352657</v>
      </c>
      <c r="Z23">
        <v>21029.10628019324</v>
      </c>
      <c r="AA23">
        <v>24956.06280193237</v>
      </c>
      <c r="AB23">
        <v>29730.169082125605</v>
      </c>
      <c r="AC23">
        <v>45080.120772946866</v>
      </c>
      <c r="AD23">
        <v>23536.932367149762</v>
      </c>
      <c r="AE23">
        <v>26508.52657004831</v>
      </c>
      <c r="AF23">
        <v>22303.623188405796</v>
      </c>
    </row>
    <row r="24">
      <c r="A24" t="str">
        <v>1.5만Km</v>
      </c>
      <c r="B24">
        <v>36</v>
      </c>
      <c r="C24">
        <v>14132</v>
      </c>
      <c r="D24">
        <v>19200</v>
      </c>
      <c r="E24">
        <v>21877</v>
      </c>
      <c r="F24">
        <v>26650</v>
      </c>
      <c r="G24">
        <v>29819</v>
      </c>
      <c r="H24">
        <v>38558</v>
      </c>
      <c r="I24">
        <v>21060</v>
      </c>
      <c r="J24">
        <v>25666</v>
      </c>
      <c r="K24">
        <v>32102</v>
      </c>
      <c r="L24">
        <v>26064</v>
      </c>
      <c r="M24">
        <v>36</v>
      </c>
      <c r="N24">
        <v>13596.618357487923</v>
      </c>
      <c r="O24">
        <v>18669.082125603865</v>
      </c>
      <c r="P24">
        <v>21567.63285024155</v>
      </c>
      <c r="Q24">
        <v>24683.574879227053</v>
      </c>
      <c r="R24">
        <v>28335.748792270533</v>
      </c>
      <c r="S24">
        <v>42545.89371980677</v>
      </c>
      <c r="T24">
        <v>25314.00966183575</v>
      </c>
      <c r="U24">
        <v>27487.92270531401</v>
      </c>
      <c r="V24">
        <v>22478.26086956522</v>
      </c>
      <c r="W24">
        <v>36</v>
      </c>
      <c r="X24">
        <v>12329.661835748793</v>
      </c>
      <c r="Y24">
        <v>17726.763285024157</v>
      </c>
      <c r="Z24">
        <v>21673.429951690825</v>
      </c>
      <c r="AA24">
        <v>25600.386473429953</v>
      </c>
      <c r="AB24">
        <v>30374.492753623188</v>
      </c>
      <c r="AC24">
        <v>45724.444444444445</v>
      </c>
      <c r="AD24">
        <v>24181.256038647345</v>
      </c>
      <c r="AE24">
        <v>27152.850241545897</v>
      </c>
      <c r="AF24">
        <v>22502.89855072464</v>
      </c>
    </row>
    <row r="25">
      <c r="A25" t="str">
        <v>1.5만Km</v>
      </c>
      <c r="B25">
        <v>42</v>
      </c>
      <c r="C25">
        <v>14269</v>
      </c>
      <c r="D25">
        <v>19314</v>
      </c>
      <c r="E25">
        <v>21979</v>
      </c>
      <c r="F25">
        <v>26730</v>
      </c>
      <c r="G25">
        <v>29884</v>
      </c>
      <c r="H25">
        <v>38583</v>
      </c>
      <c r="I25">
        <v>21166</v>
      </c>
      <c r="J25">
        <v>25750</v>
      </c>
      <c r="K25">
        <v>32157</v>
      </c>
      <c r="L25">
        <v>25962</v>
      </c>
      <c r="M25">
        <v>42</v>
      </c>
      <c r="N25">
        <v>13918.780193236717</v>
      </c>
      <c r="O25">
        <v>18991.24396135266</v>
      </c>
      <c r="P25">
        <v>21889.794685990342</v>
      </c>
      <c r="Q25">
        <v>25005.736714975843</v>
      </c>
      <c r="R25">
        <v>28657.910628019323</v>
      </c>
      <c r="S25">
        <v>42868.05555555556</v>
      </c>
      <c r="T25">
        <v>25636.17149758454</v>
      </c>
      <c r="U25">
        <v>27810.084541062803</v>
      </c>
      <c r="V25">
        <v>22577.89855072464</v>
      </c>
      <c r="W25">
        <v>42</v>
      </c>
      <c r="X25">
        <v>12651.823671497586</v>
      </c>
      <c r="Y25">
        <v>18048.92512077295</v>
      </c>
      <c r="Z25">
        <v>21995.591787439615</v>
      </c>
      <c r="AA25">
        <v>25922.548309178746</v>
      </c>
      <c r="AB25">
        <v>30696.654589371985</v>
      </c>
      <c r="AC25">
        <v>46046.606280193235</v>
      </c>
      <c r="AD25">
        <v>24503.417874396135</v>
      </c>
      <c r="AE25">
        <v>27475.01207729469</v>
      </c>
      <c r="AF25">
        <v>22602.536231884056</v>
      </c>
    </row>
    <row r="26">
      <c r="A26" t="str">
        <v>1.5만Km</v>
      </c>
      <c r="B26">
        <v>48</v>
      </c>
      <c r="C26">
        <v>14373</v>
      </c>
      <c r="D26">
        <v>19400</v>
      </c>
      <c r="E26">
        <v>22055</v>
      </c>
      <c r="F26">
        <v>26790</v>
      </c>
      <c r="G26">
        <v>29933</v>
      </c>
      <c r="H26">
        <v>38602</v>
      </c>
      <c r="I26">
        <v>21245</v>
      </c>
      <c r="J26">
        <v>25814</v>
      </c>
      <c r="K26">
        <v>32198</v>
      </c>
      <c r="L26">
        <v>25886</v>
      </c>
      <c r="M26">
        <v>48</v>
      </c>
      <c r="N26">
        <v>14240.94202898551</v>
      </c>
      <c r="O26">
        <v>19313.40579710145</v>
      </c>
      <c r="P26">
        <v>22211.956521739132</v>
      </c>
      <c r="Q26">
        <v>25327.89855072464</v>
      </c>
      <c r="R26">
        <v>28980.07246376812</v>
      </c>
      <c r="S26">
        <v>43190.21739130435</v>
      </c>
      <c r="T26">
        <v>25958.333333333336</v>
      </c>
      <c r="U26">
        <v>28132.246376811596</v>
      </c>
      <c r="V26">
        <v>22677.53623188406</v>
      </c>
      <c r="W26">
        <v>48</v>
      </c>
      <c r="X26">
        <v>12973.985507246378</v>
      </c>
      <c r="Y26">
        <v>18371.08695652174</v>
      </c>
      <c r="Z26">
        <v>22317.753623188408</v>
      </c>
      <c r="AA26">
        <v>26244.71014492754</v>
      </c>
      <c r="AB26">
        <v>31018.816425120778</v>
      </c>
      <c r="AC26">
        <v>46368.76811594203</v>
      </c>
      <c r="AD26">
        <v>24825.57971014493</v>
      </c>
      <c r="AE26">
        <v>27797.17391304348</v>
      </c>
      <c r="AF26">
        <v>22702.17391304348</v>
      </c>
    </row>
    <row r="27">
      <c r="A27" t="str">
        <v>1.5만Km</v>
      </c>
      <c r="B27">
        <v>54</v>
      </c>
      <c r="C27">
        <v>14423</v>
      </c>
      <c r="D27">
        <v>19423</v>
      </c>
      <c r="E27">
        <v>22064</v>
      </c>
      <c r="F27">
        <v>26774</v>
      </c>
      <c r="G27">
        <v>29900</v>
      </c>
      <c r="H27">
        <v>38522</v>
      </c>
      <c r="I27">
        <v>21258</v>
      </c>
      <c r="J27">
        <v>25803</v>
      </c>
      <c r="K27">
        <v>32153</v>
      </c>
      <c r="L27">
        <v>25769</v>
      </c>
      <c r="M27">
        <v>54</v>
      </c>
      <c r="N27">
        <v>14434.239130434784</v>
      </c>
      <c r="O27">
        <v>19506.702898550728</v>
      </c>
      <c r="P27">
        <v>22405.253623188404</v>
      </c>
      <c r="Q27">
        <v>25521.195652173916</v>
      </c>
      <c r="R27">
        <v>29173.369565217392</v>
      </c>
      <c r="S27">
        <v>43383.51449275363</v>
      </c>
      <c r="T27">
        <v>26151.63043478261</v>
      </c>
      <c r="U27">
        <v>28325.54347826087</v>
      </c>
      <c r="V27">
        <v>22737.318840579712</v>
      </c>
      <c r="W27">
        <v>54</v>
      </c>
      <c r="X27">
        <v>13167.282608695654</v>
      </c>
      <c r="Y27">
        <v>18564.384057971012</v>
      </c>
      <c r="Z27">
        <v>22511.050724637684</v>
      </c>
      <c r="AA27">
        <v>26438.007246376816</v>
      </c>
      <c r="AB27">
        <v>31212.113526570058</v>
      </c>
      <c r="AC27">
        <v>46562.06521739131</v>
      </c>
      <c r="AD27">
        <v>25018.876811594208</v>
      </c>
      <c r="AE27">
        <v>27990.471014492752</v>
      </c>
      <c r="AF27">
        <v>22761.956521739132</v>
      </c>
    </row>
    <row r="28">
      <c r="A28" t="str">
        <v>1.5만Km</v>
      </c>
      <c r="B28">
        <v>60</v>
      </c>
      <c r="C28">
        <v>14437</v>
      </c>
      <c r="D28">
        <v>19404</v>
      </c>
      <c r="E28">
        <v>22027</v>
      </c>
      <c r="F28">
        <v>26705</v>
      </c>
      <c r="G28">
        <v>29811</v>
      </c>
      <c r="H28">
        <v>38376</v>
      </c>
      <c r="I28">
        <v>21227</v>
      </c>
      <c r="J28">
        <v>25741</v>
      </c>
      <c r="K28">
        <v>32049</v>
      </c>
      <c r="L28">
        <v>25624</v>
      </c>
      <c r="M28">
        <v>60</v>
      </c>
      <c r="N28">
        <v>14627.53623188406</v>
      </c>
      <c r="O28">
        <v>19700</v>
      </c>
      <c r="P28">
        <v>22598.55072463768</v>
      </c>
      <c r="Q28">
        <v>25714.49275362319</v>
      </c>
      <c r="R28">
        <v>29366.666666666668</v>
      </c>
      <c r="S28">
        <v>43576.8115942029</v>
      </c>
      <c r="T28">
        <v>26344.927536231888</v>
      </c>
      <c r="U28">
        <v>28518.840579710144</v>
      </c>
      <c r="V28">
        <v>22797.101449275364</v>
      </c>
      <c r="W28">
        <v>60</v>
      </c>
      <c r="X28">
        <v>13360.579710144928</v>
      </c>
      <c r="Y28">
        <v>18757.68115942029</v>
      </c>
      <c r="Z28">
        <v>22704.34782608696</v>
      </c>
      <c r="AA28">
        <v>26631.304347826088</v>
      </c>
      <c r="AB28">
        <v>31405.41062801933</v>
      </c>
      <c r="AC28">
        <v>46755.36231884058</v>
      </c>
      <c r="AD28">
        <v>25212.17391304348</v>
      </c>
      <c r="AE28">
        <v>28183.76811594203</v>
      </c>
      <c r="AF28">
        <v>22821.739130434784</v>
      </c>
    </row>
    <row r="29">
      <c r="A29" t="str">
        <v>2만Km</v>
      </c>
      <c r="B29">
        <v>24</v>
      </c>
      <c r="C29">
        <v>14233</v>
      </c>
      <c r="D29">
        <v>19640</v>
      </c>
      <c r="E29">
        <v>22496</v>
      </c>
      <c r="F29">
        <v>27589</v>
      </c>
      <c r="G29">
        <v>30970</v>
      </c>
      <c r="H29">
        <v>40294</v>
      </c>
      <c r="I29">
        <v>21625</v>
      </c>
      <c r="J29">
        <v>26539</v>
      </c>
      <c r="K29">
        <v>33406</v>
      </c>
      <c r="L29">
        <v>27541</v>
      </c>
      <c r="M29">
        <v>24</v>
      </c>
      <c r="N29">
        <v>12867.42424242424</v>
      </c>
      <c r="O29">
        <v>18170.454545454544</v>
      </c>
      <c r="P29">
        <v>21200.757575757572</v>
      </c>
      <c r="Q29">
        <v>24458.333333333332</v>
      </c>
      <c r="R29">
        <v>28276.515151515152</v>
      </c>
      <c r="S29">
        <v>43132.57575757576</v>
      </c>
      <c r="T29">
        <v>25117.42424242424</v>
      </c>
      <c r="U29">
        <v>27390.151515151512</v>
      </c>
      <c r="V29">
        <v>23083.333333333332</v>
      </c>
      <c r="W29">
        <v>24</v>
      </c>
      <c r="X29">
        <v>11542.878787878786</v>
      </c>
      <c r="Y29">
        <v>17185.30303030303</v>
      </c>
      <c r="Z29">
        <v>21311.363636363636</v>
      </c>
      <c r="AA29">
        <v>25416.81818181818</v>
      </c>
      <c r="AB29">
        <v>30407.929292929293</v>
      </c>
      <c r="AC29">
        <v>46455.60606060606</v>
      </c>
      <c r="AD29">
        <v>23933.181818181816</v>
      </c>
      <c r="AE29">
        <v>27039.84848484848</v>
      </c>
      <c r="AF29">
        <v>23109.090909090908</v>
      </c>
    </row>
    <row r="30">
      <c r="A30" t="str">
        <v>2만Km</v>
      </c>
      <c r="B30">
        <v>30</v>
      </c>
      <c r="C30">
        <v>14516</v>
      </c>
      <c r="D30">
        <v>19872</v>
      </c>
      <c r="E30">
        <v>22701</v>
      </c>
      <c r="F30">
        <v>27745</v>
      </c>
      <c r="G30">
        <v>31094</v>
      </c>
      <c r="H30">
        <v>40329</v>
      </c>
      <c r="I30">
        <v>21838</v>
      </c>
      <c r="J30">
        <v>26705</v>
      </c>
      <c r="K30">
        <v>33506</v>
      </c>
      <c r="L30">
        <v>27317</v>
      </c>
      <c r="M30">
        <v>30</v>
      </c>
      <c r="N30">
        <v>13541.035353535352</v>
      </c>
      <c r="O30">
        <v>18844.065656565654</v>
      </c>
      <c r="P30">
        <v>21874.368686868685</v>
      </c>
      <c r="Q30">
        <v>25131.944444444445</v>
      </c>
      <c r="R30">
        <v>28950.12626262626</v>
      </c>
      <c r="S30">
        <v>43806.18686868687</v>
      </c>
      <c r="T30">
        <v>25791.035353535353</v>
      </c>
      <c r="U30">
        <v>28063.762626262625</v>
      </c>
      <c r="V30">
        <v>23291.666666666668</v>
      </c>
      <c r="W30">
        <v>30</v>
      </c>
      <c r="X30">
        <v>12216.489898989897</v>
      </c>
      <c r="Y30">
        <v>17858.914141414138</v>
      </c>
      <c r="Z30">
        <v>21984.974747474746</v>
      </c>
      <c r="AA30">
        <v>26090.42929292929</v>
      </c>
      <c r="AB30">
        <v>31081.540404040403</v>
      </c>
      <c r="AC30">
        <v>47129.217171717166</v>
      </c>
      <c r="AD30">
        <v>24606.79292929293</v>
      </c>
      <c r="AE30">
        <v>27713.459595959594</v>
      </c>
      <c r="AF30">
        <v>23317.424242424237</v>
      </c>
    </row>
    <row r="31">
      <c r="A31" t="str">
        <v>2만Km</v>
      </c>
      <c r="B31">
        <v>36</v>
      </c>
      <c r="C31">
        <v>14705</v>
      </c>
      <c r="D31">
        <v>20027</v>
      </c>
      <c r="E31">
        <v>22837</v>
      </c>
      <c r="F31">
        <v>27849</v>
      </c>
      <c r="G31">
        <v>31176</v>
      </c>
      <c r="H31">
        <v>40352</v>
      </c>
      <c r="I31">
        <v>21980</v>
      </c>
      <c r="J31">
        <v>26816</v>
      </c>
      <c r="K31">
        <v>33574</v>
      </c>
      <c r="L31">
        <v>27167</v>
      </c>
      <c r="M31">
        <v>36</v>
      </c>
      <c r="N31">
        <v>14214.646464646463</v>
      </c>
      <c r="O31">
        <v>19517.676767676767</v>
      </c>
      <c r="P31">
        <v>22547.979797979795</v>
      </c>
      <c r="Q31">
        <v>25805.55555555555</v>
      </c>
      <c r="R31">
        <v>29623.73737373737</v>
      </c>
      <c r="S31">
        <v>44479.79797979798</v>
      </c>
      <c r="T31">
        <v>26464.646464646463</v>
      </c>
      <c r="U31">
        <v>28737.373737373735</v>
      </c>
      <c r="V31">
        <v>23499.999999999996</v>
      </c>
      <c r="W31">
        <v>36</v>
      </c>
      <c r="X31">
        <v>12890.101010101009</v>
      </c>
      <c r="Y31">
        <v>18532.52525252525</v>
      </c>
      <c r="Z31">
        <v>22658.58585858586</v>
      </c>
      <c r="AA31">
        <v>26764.040404040403</v>
      </c>
      <c r="AB31">
        <v>31755.15151515151</v>
      </c>
      <c r="AC31">
        <v>47802.828282828275</v>
      </c>
      <c r="AD31">
        <v>25280.40404040404</v>
      </c>
      <c r="AE31">
        <v>28387.070707070703</v>
      </c>
      <c r="AF31">
        <v>23525.757575757572</v>
      </c>
    </row>
    <row r="32">
      <c r="A32" t="str">
        <v>2만Km</v>
      </c>
      <c r="B32">
        <v>42</v>
      </c>
      <c r="C32">
        <v>14840</v>
      </c>
      <c r="D32">
        <v>20137</v>
      </c>
      <c r="E32">
        <v>22935</v>
      </c>
      <c r="F32">
        <v>27923</v>
      </c>
      <c r="G32">
        <v>31235</v>
      </c>
      <c r="H32">
        <v>40369</v>
      </c>
      <c r="I32">
        <v>22081</v>
      </c>
      <c r="J32">
        <v>26895</v>
      </c>
      <c r="K32">
        <v>33622</v>
      </c>
      <c r="L32">
        <v>27061</v>
      </c>
      <c r="M32">
        <v>42</v>
      </c>
      <c r="N32">
        <v>14551.45202020202</v>
      </c>
      <c r="O32">
        <v>19854.48232323232</v>
      </c>
      <c r="P32">
        <v>22884.785353535353</v>
      </c>
      <c r="Q32">
        <v>26142.361111111106</v>
      </c>
      <c r="R32">
        <v>29960.542929292926</v>
      </c>
      <c r="S32">
        <v>44816.60353535353</v>
      </c>
      <c r="T32">
        <v>26801.452020202014</v>
      </c>
      <c r="U32">
        <v>29074.179292929286</v>
      </c>
      <c r="V32">
        <v>23604.166666666668</v>
      </c>
      <c r="W32">
        <v>42</v>
      </c>
      <c r="X32">
        <v>13226.906565656565</v>
      </c>
      <c r="Y32">
        <v>18869.33080808081</v>
      </c>
      <c r="Z32">
        <v>22995.39141414141</v>
      </c>
      <c r="AA32">
        <v>27100.845959595958</v>
      </c>
      <c r="AB32">
        <v>32091.95707070707</v>
      </c>
      <c r="AC32">
        <v>48139.63383838383</v>
      </c>
      <c r="AD32">
        <v>25617.209595959594</v>
      </c>
      <c r="AE32">
        <v>28723.87626262626</v>
      </c>
      <c r="AF32">
        <v>23629.924242424237</v>
      </c>
    </row>
    <row r="33">
      <c r="A33" t="str">
        <v>2만Km</v>
      </c>
      <c r="B33">
        <v>48</v>
      </c>
      <c r="C33">
        <v>14941</v>
      </c>
      <c r="D33">
        <v>20220</v>
      </c>
      <c r="E33">
        <v>23008</v>
      </c>
      <c r="F33">
        <v>27979</v>
      </c>
      <c r="G33">
        <v>31280</v>
      </c>
      <c r="H33">
        <v>40382</v>
      </c>
      <c r="I33">
        <v>22157</v>
      </c>
      <c r="J33">
        <v>26954</v>
      </c>
      <c r="K33">
        <v>33658</v>
      </c>
      <c r="L33">
        <v>26981</v>
      </c>
      <c r="M33">
        <v>48</v>
      </c>
      <c r="N33">
        <v>14888.257575757576</v>
      </c>
      <c r="O33">
        <v>20191.28787878788</v>
      </c>
      <c r="P33">
        <v>23221.590909090908</v>
      </c>
      <c r="Q33">
        <v>26479.166666666664</v>
      </c>
      <c r="R33">
        <v>30297.348484848484</v>
      </c>
      <c r="S33">
        <v>45153.40909090909</v>
      </c>
      <c r="T33">
        <v>27138.257575757572</v>
      </c>
      <c r="U33">
        <v>29410.984848484844</v>
      </c>
      <c r="V33">
        <v>23708.333333333332</v>
      </c>
      <c r="W33">
        <v>48</v>
      </c>
      <c r="X33">
        <v>13563.71212121212</v>
      </c>
      <c r="Y33">
        <v>19206.13636363636</v>
      </c>
      <c r="Z33">
        <v>23332.196969696968</v>
      </c>
      <c r="AA33">
        <v>27437.651515151512</v>
      </c>
      <c r="AB33">
        <v>32428.762626262625</v>
      </c>
      <c r="AC33">
        <v>48476.43939393939</v>
      </c>
      <c r="AD33">
        <v>25954.015151515152</v>
      </c>
      <c r="AE33">
        <v>29060.681818181816</v>
      </c>
      <c r="AF33">
        <v>23734.090909090908</v>
      </c>
    </row>
    <row r="34">
      <c r="A34" t="str">
        <v>2만Km</v>
      </c>
      <c r="B34">
        <v>54</v>
      </c>
      <c r="C34">
        <v>14988</v>
      </c>
      <c r="D34">
        <v>20239</v>
      </c>
      <c r="E34">
        <v>23012</v>
      </c>
      <c r="F34">
        <v>27957</v>
      </c>
      <c r="G34">
        <v>31239</v>
      </c>
      <c r="H34">
        <v>40293</v>
      </c>
      <c r="I34">
        <v>22166</v>
      </c>
      <c r="J34">
        <v>26937</v>
      </c>
      <c r="K34">
        <v>33605</v>
      </c>
      <c r="L34">
        <v>26857</v>
      </c>
      <c r="M34">
        <v>54</v>
      </c>
      <c r="N34">
        <v>15090.340909090908</v>
      </c>
      <c r="O34">
        <v>20393.371212121212</v>
      </c>
      <c r="P34">
        <v>23423.674242424237</v>
      </c>
      <c r="Q34">
        <v>26681.249999999996</v>
      </c>
      <c r="R34">
        <v>30499.431818181816</v>
      </c>
      <c r="S34">
        <v>45355.492424242424</v>
      </c>
      <c r="T34">
        <v>27340.340909090908</v>
      </c>
      <c r="U34">
        <v>29613.06818181818</v>
      </c>
      <c r="V34">
        <v>23770.833333333332</v>
      </c>
      <c r="W34">
        <v>54</v>
      </c>
      <c r="X34">
        <v>13765.795454545454</v>
      </c>
      <c r="Y34">
        <v>19408.219696969692</v>
      </c>
      <c r="Z34">
        <v>23534.280303030304</v>
      </c>
      <c r="AA34">
        <v>27639.734848484848</v>
      </c>
      <c r="AB34">
        <v>32630.84595959596</v>
      </c>
      <c r="AC34">
        <v>48678.52272727272</v>
      </c>
      <c r="AD34">
        <v>26156.098484848484</v>
      </c>
      <c r="AE34">
        <v>29262.76515151515</v>
      </c>
      <c r="AF34">
        <v>23796.590909090908</v>
      </c>
    </row>
    <row r="35">
      <c r="A35" t="str">
        <v>2만Km</v>
      </c>
      <c r="B35">
        <v>60</v>
      </c>
      <c r="C35">
        <v>14998</v>
      </c>
      <c r="D35">
        <v>20214</v>
      </c>
      <c r="E35">
        <v>22969</v>
      </c>
      <c r="F35">
        <v>27881</v>
      </c>
      <c r="G35">
        <v>31142</v>
      </c>
      <c r="H35">
        <v>40135</v>
      </c>
      <c r="I35">
        <v>22128</v>
      </c>
      <c r="J35">
        <v>26868</v>
      </c>
      <c r="K35">
        <v>33491</v>
      </c>
      <c r="L35">
        <v>26706</v>
      </c>
      <c r="M35">
        <v>60</v>
      </c>
      <c r="N35">
        <v>15292.424242424242</v>
      </c>
      <c r="O35">
        <v>20595.454545454544</v>
      </c>
      <c r="P35">
        <v>23625.757575757572</v>
      </c>
      <c r="Q35">
        <v>26883.333333333332</v>
      </c>
      <c r="R35">
        <v>30701.51515151515</v>
      </c>
      <c r="S35">
        <v>45557.57575757575</v>
      </c>
      <c r="T35">
        <v>27542.42424242424</v>
      </c>
      <c r="U35">
        <v>29815.151515151512</v>
      </c>
      <c r="V35">
        <v>23833.333333333332</v>
      </c>
      <c r="W35">
        <v>60</v>
      </c>
      <c r="X35">
        <v>13967.878787878786</v>
      </c>
      <c r="Y35">
        <v>19610.30303030303</v>
      </c>
      <c r="Z35">
        <v>23736.363636363636</v>
      </c>
      <c r="AA35">
        <v>27841.81818181818</v>
      </c>
      <c r="AB35">
        <v>32832.92929292929</v>
      </c>
      <c r="AC35">
        <v>48880.60606060606</v>
      </c>
      <c r="AD35">
        <v>26358.181818181816</v>
      </c>
      <c r="AE35">
        <v>29464.84848484848</v>
      </c>
      <c r="AF35">
        <v>23859.090909090908</v>
      </c>
    </row>
    <row r="36">
      <c r="A36" t="str">
        <v>2.5만Km</v>
      </c>
      <c r="B36">
        <v>24</v>
      </c>
      <c r="C36">
        <v>14233</v>
      </c>
      <c r="D36">
        <v>19640</v>
      </c>
      <c r="E36">
        <v>22496</v>
      </c>
      <c r="F36">
        <v>27589</v>
      </c>
      <c r="G36">
        <v>30970</v>
      </c>
      <c r="H36">
        <v>40294</v>
      </c>
      <c r="I36">
        <v>21625</v>
      </c>
      <c r="J36">
        <v>26539</v>
      </c>
      <c r="K36">
        <v>33406</v>
      </c>
      <c r="L36">
        <v>27541</v>
      </c>
      <c r="M36">
        <v>24</v>
      </c>
      <c r="N36">
        <v>13480.15873015873</v>
      </c>
      <c r="O36">
        <v>19035.714285714286</v>
      </c>
      <c r="P36">
        <v>22210.31746031746</v>
      </c>
      <c r="Q36">
        <v>25623.015873015873</v>
      </c>
      <c r="R36">
        <v>29623.015873015873</v>
      </c>
      <c r="S36">
        <v>45186.50793650794</v>
      </c>
      <c r="T36">
        <v>26313.492063492064</v>
      </c>
      <c r="U36">
        <v>28694.444444444445</v>
      </c>
      <c r="V36">
        <v>24182.539682539682</v>
      </c>
      <c r="W36">
        <v>24</v>
      </c>
      <c r="X36">
        <v>12092.539682539682</v>
      </c>
      <c r="Y36">
        <v>18003.65079365079</v>
      </c>
      <c r="Z36">
        <v>22326.190476190477</v>
      </c>
      <c r="AA36">
        <v>26627.142857142855</v>
      </c>
      <c r="AB36">
        <v>31855.925925925927</v>
      </c>
      <c r="AC36">
        <v>48667.777777777774</v>
      </c>
      <c r="AD36">
        <v>25072.85714285714</v>
      </c>
      <c r="AE36">
        <v>28327.460317460314</v>
      </c>
      <c r="AF36">
        <v>24209.52380952381</v>
      </c>
    </row>
    <row r="37">
      <c r="A37" t="str">
        <v>2.5만Km</v>
      </c>
      <c r="B37">
        <v>30</v>
      </c>
      <c r="C37">
        <v>14516</v>
      </c>
      <c r="D37">
        <v>19872</v>
      </c>
      <c r="E37">
        <v>22701</v>
      </c>
      <c r="F37">
        <v>27745</v>
      </c>
      <c r="G37">
        <v>31094</v>
      </c>
      <c r="H37">
        <v>40329</v>
      </c>
      <c r="I37">
        <v>21838</v>
      </c>
      <c r="J37">
        <v>26705</v>
      </c>
      <c r="K37">
        <v>33506</v>
      </c>
      <c r="L37">
        <v>27317</v>
      </c>
      <c r="M37">
        <v>30</v>
      </c>
      <c r="N37">
        <v>14185.84656084656</v>
      </c>
      <c r="O37">
        <v>19741.402116402114</v>
      </c>
      <c r="P37">
        <v>22916.00529100529</v>
      </c>
      <c r="Q37">
        <v>26328.703703703704</v>
      </c>
      <c r="R37">
        <v>30328.703703703704</v>
      </c>
      <c r="S37">
        <v>45892.19576719577</v>
      </c>
      <c r="T37">
        <v>27019.179894179895</v>
      </c>
      <c r="U37">
        <v>29400.132275132277</v>
      </c>
      <c r="V37">
        <v>24400.793650793654</v>
      </c>
      <c r="W37">
        <v>30</v>
      </c>
      <c r="X37">
        <v>12798.227513227512</v>
      </c>
      <c r="Y37">
        <v>18709.338624338623</v>
      </c>
      <c r="Z37">
        <v>23031.878306878305</v>
      </c>
      <c r="AA37">
        <v>27332.830687830687</v>
      </c>
      <c r="AB37">
        <v>32561.613756613755</v>
      </c>
      <c r="AC37">
        <v>49373.46560846561</v>
      </c>
      <c r="AD37">
        <v>25778.544973544973</v>
      </c>
      <c r="AE37">
        <v>29033.148148148146</v>
      </c>
      <c r="AF37">
        <v>24427.777777777774</v>
      </c>
    </row>
    <row r="38">
      <c r="A38" t="str">
        <v>2.5만Km</v>
      </c>
      <c r="B38">
        <v>36</v>
      </c>
      <c r="C38">
        <v>14705</v>
      </c>
      <c r="D38">
        <v>20027</v>
      </c>
      <c r="E38">
        <v>22837</v>
      </c>
      <c r="F38">
        <v>27849</v>
      </c>
      <c r="G38">
        <v>31176</v>
      </c>
      <c r="H38">
        <v>40352</v>
      </c>
      <c r="I38">
        <v>21980</v>
      </c>
      <c r="J38">
        <v>26816</v>
      </c>
      <c r="K38">
        <v>33574</v>
      </c>
      <c r="L38">
        <v>27167</v>
      </c>
      <c r="M38">
        <v>36</v>
      </c>
      <c r="N38">
        <v>14891.534391534391</v>
      </c>
      <c r="O38">
        <v>20447.089947089946</v>
      </c>
      <c r="P38">
        <v>23621.69312169312</v>
      </c>
      <c r="Q38">
        <v>27034.391534391532</v>
      </c>
      <c r="R38">
        <v>31034.391534391532</v>
      </c>
      <c r="S38">
        <v>46597.8835978836</v>
      </c>
      <c r="T38">
        <v>27724.867724867723</v>
      </c>
      <c r="U38">
        <v>30105.820105820105</v>
      </c>
      <c r="V38">
        <v>24619.04761904762</v>
      </c>
      <c r="W38">
        <v>36</v>
      </c>
      <c r="X38">
        <v>13503.915343915343</v>
      </c>
      <c r="Y38">
        <v>19415.026455026455</v>
      </c>
      <c r="Z38">
        <v>23737.566137566137</v>
      </c>
      <c r="AA38">
        <v>28038.51851851852</v>
      </c>
      <c r="AB38">
        <v>33267.30158730158</v>
      </c>
      <c r="AC38">
        <v>50079.15343915344</v>
      </c>
      <c r="AD38">
        <v>26484.232804232804</v>
      </c>
      <c r="AE38">
        <v>29738.835978835978</v>
      </c>
      <c r="AF38">
        <v>24646.031746031746</v>
      </c>
    </row>
    <row r="39">
      <c r="A39" t="str">
        <v>2.5만Km</v>
      </c>
      <c r="B39">
        <v>42</v>
      </c>
      <c r="C39">
        <v>14840</v>
      </c>
      <c r="D39">
        <v>20137</v>
      </c>
      <c r="E39">
        <v>22935</v>
      </c>
      <c r="F39">
        <v>27923</v>
      </c>
      <c r="G39">
        <v>31235</v>
      </c>
      <c r="H39">
        <v>40369</v>
      </c>
      <c r="I39">
        <v>22081</v>
      </c>
      <c r="J39">
        <v>26895</v>
      </c>
      <c r="K39">
        <v>33622</v>
      </c>
      <c r="L39">
        <v>27061</v>
      </c>
      <c r="M39">
        <v>42</v>
      </c>
      <c r="N39">
        <v>15244.378306878307</v>
      </c>
      <c r="O39">
        <v>20799.93386243386</v>
      </c>
      <c r="P39">
        <v>23974.537037037036</v>
      </c>
      <c r="Q39">
        <v>27387.235449735446</v>
      </c>
      <c r="R39">
        <v>31387.235449735446</v>
      </c>
      <c r="S39">
        <v>46950.72751322751</v>
      </c>
      <c r="T39">
        <v>28077.711640211637</v>
      </c>
      <c r="U39">
        <v>30458.664021164015</v>
      </c>
      <c r="V39">
        <v>24728.174603174604</v>
      </c>
      <c r="W39">
        <v>42</v>
      </c>
      <c r="X39">
        <v>13856.75925925926</v>
      </c>
      <c r="Y39">
        <v>19767.870370370372</v>
      </c>
      <c r="Z39">
        <v>24090.41005291005</v>
      </c>
      <c r="AA39">
        <v>28391.362433862432</v>
      </c>
      <c r="AB39">
        <v>33620.14550264551</v>
      </c>
      <c r="AC39">
        <v>50431.99735449735</v>
      </c>
      <c r="AD39">
        <v>26837.07671957672</v>
      </c>
      <c r="AE39">
        <v>30091.679894179895</v>
      </c>
      <c r="AF39">
        <v>24755.158730158728</v>
      </c>
    </row>
    <row r="40">
      <c r="A40" t="str">
        <v>2.5만Km</v>
      </c>
      <c r="B40">
        <v>48</v>
      </c>
      <c r="C40">
        <v>14941</v>
      </c>
      <c r="D40">
        <v>20220</v>
      </c>
      <c r="E40">
        <v>23008</v>
      </c>
      <c r="F40">
        <v>27979</v>
      </c>
      <c r="G40">
        <v>31280</v>
      </c>
      <c r="H40">
        <v>40382</v>
      </c>
      <c r="I40">
        <v>22157</v>
      </c>
      <c r="J40">
        <v>26954</v>
      </c>
      <c r="K40">
        <v>33658</v>
      </c>
      <c r="L40">
        <v>26981</v>
      </c>
      <c r="M40">
        <v>48</v>
      </c>
      <c r="N40">
        <v>15597.222222222223</v>
      </c>
      <c r="O40">
        <v>21152.777777777777</v>
      </c>
      <c r="P40">
        <v>24327.38095238095</v>
      </c>
      <c r="Q40">
        <v>27740.079365079364</v>
      </c>
      <c r="R40">
        <v>31740.079365079368</v>
      </c>
      <c r="S40">
        <v>47303.57142857143</v>
      </c>
      <c r="T40">
        <v>28430.555555555555</v>
      </c>
      <c r="U40">
        <v>30811.507936507933</v>
      </c>
      <c r="V40">
        <v>24837.301587301587</v>
      </c>
      <c r="W40">
        <v>48</v>
      </c>
      <c r="X40">
        <v>14209.603174603175</v>
      </c>
      <c r="Y40">
        <v>20120.714285714286</v>
      </c>
      <c r="Z40">
        <v>24443.25396825397</v>
      </c>
      <c r="AA40">
        <v>28744.20634920635</v>
      </c>
      <c r="AB40">
        <v>33972.98941798942</v>
      </c>
      <c r="AC40">
        <v>50784.84126984127</v>
      </c>
      <c r="AD40">
        <v>27189.920634920636</v>
      </c>
      <c r="AE40">
        <v>30444.52380952381</v>
      </c>
      <c r="AF40">
        <v>24864.285714285714</v>
      </c>
    </row>
    <row r="41">
      <c r="A41" t="str">
        <v>2.5만Km</v>
      </c>
      <c r="B41">
        <v>54</v>
      </c>
      <c r="C41">
        <v>14988</v>
      </c>
      <c r="D41">
        <v>20239</v>
      </c>
      <c r="E41">
        <v>23012</v>
      </c>
      <c r="F41">
        <v>27957</v>
      </c>
      <c r="G41">
        <v>31239</v>
      </c>
      <c r="H41">
        <v>40293</v>
      </c>
      <c r="I41">
        <v>22166</v>
      </c>
      <c r="J41">
        <v>26937</v>
      </c>
      <c r="K41">
        <v>33605</v>
      </c>
      <c r="L41">
        <v>26857</v>
      </c>
      <c r="M41">
        <v>54</v>
      </c>
      <c r="N41">
        <v>15808.92857142857</v>
      </c>
      <c r="O41">
        <v>21364.484126984127</v>
      </c>
      <c r="P41">
        <v>24539.087301587297</v>
      </c>
      <c r="Q41">
        <v>27951.785714285714</v>
      </c>
      <c r="R41">
        <v>31951.785714285714</v>
      </c>
      <c r="S41">
        <v>47515.27777777778</v>
      </c>
      <c r="T41">
        <v>28642.261904761905</v>
      </c>
      <c r="U41">
        <v>31023.214285714283</v>
      </c>
      <c r="V41">
        <v>24902.777777777777</v>
      </c>
      <c r="W41">
        <v>54</v>
      </c>
      <c r="X41">
        <v>14421.309523809523</v>
      </c>
      <c r="Y41">
        <v>20332.420634920632</v>
      </c>
      <c r="Z41">
        <v>24654.960317460318</v>
      </c>
      <c r="AA41">
        <v>28955.9126984127</v>
      </c>
      <c r="AB41">
        <v>34184.69576719577</v>
      </c>
      <c r="AC41">
        <v>50996.54761904762</v>
      </c>
      <c r="AD41">
        <v>27401.626984126986</v>
      </c>
      <c r="AE41">
        <v>30656.230158730155</v>
      </c>
      <c r="AF41">
        <v>24929.761904761905</v>
      </c>
    </row>
    <row r="42">
      <c r="A42" t="str">
        <v>2.5만Km</v>
      </c>
      <c r="B42">
        <v>60</v>
      </c>
      <c r="C42">
        <v>14998</v>
      </c>
      <c r="D42">
        <v>20214</v>
      </c>
      <c r="E42">
        <v>22969</v>
      </c>
      <c r="F42">
        <v>27881</v>
      </c>
      <c r="G42">
        <v>31142</v>
      </c>
      <c r="H42">
        <v>40135</v>
      </c>
      <c r="I42">
        <v>22128</v>
      </c>
      <c r="J42">
        <v>26868</v>
      </c>
      <c r="K42">
        <v>33491</v>
      </c>
      <c r="L42">
        <v>26706</v>
      </c>
      <c r="M42">
        <v>60</v>
      </c>
      <c r="N42">
        <v>16020.63492063492</v>
      </c>
      <c r="O42">
        <v>21576.190476190477</v>
      </c>
      <c r="P42">
        <v>24750.79365079365</v>
      </c>
      <c r="Q42">
        <v>28163.492063492064</v>
      </c>
      <c r="R42">
        <v>32163.49206349206</v>
      </c>
      <c r="S42">
        <v>47726.98412698413</v>
      </c>
      <c r="T42">
        <v>28853.968253968254</v>
      </c>
      <c r="U42">
        <v>31234.920634920632</v>
      </c>
      <c r="V42">
        <v>24968.25396825397</v>
      </c>
      <c r="W42">
        <v>60</v>
      </c>
      <c r="X42">
        <v>14633.015873015871</v>
      </c>
      <c r="Y42">
        <v>20544.126984126982</v>
      </c>
      <c r="Z42">
        <v>24866.666666666664</v>
      </c>
      <c r="AA42">
        <v>29167.619047619046</v>
      </c>
      <c r="AB42">
        <v>34396.40211640212</v>
      </c>
      <c r="AC42">
        <v>51208.253968253965</v>
      </c>
      <c r="AD42">
        <v>27613.333333333332</v>
      </c>
      <c r="AE42">
        <v>30867.936507936505</v>
      </c>
      <c r="AF42">
        <v>24995.238095238095</v>
      </c>
    </row>
    <row r="43">
      <c r="A43" t="str">
        <v>3만Km</v>
      </c>
      <c r="B43">
        <v>24</v>
      </c>
      <c r="C43">
        <v>15456</v>
      </c>
      <c r="D43">
        <v>21404</v>
      </c>
      <c r="E43">
        <v>24546</v>
      </c>
      <c r="F43">
        <v>30147</v>
      </c>
      <c r="G43">
        <v>33866</v>
      </c>
      <c r="H43">
        <v>44123</v>
      </c>
      <c r="I43">
        <v>23587</v>
      </c>
      <c r="J43">
        <v>28992</v>
      </c>
      <c r="K43">
        <v>36546</v>
      </c>
      <c r="L43">
        <v>29895</v>
      </c>
      <c r="M43">
        <v>24</v>
      </c>
      <c r="N43">
        <v>14154.166666666666</v>
      </c>
      <c r="O43">
        <v>19987.5</v>
      </c>
      <c r="P43">
        <v>23320.833333333332</v>
      </c>
      <c r="Q43">
        <v>26904.166666666668</v>
      </c>
      <c r="R43">
        <v>31104.166666666668</v>
      </c>
      <c r="S43">
        <v>47445.833333333336</v>
      </c>
      <c r="T43">
        <v>27629.166666666668</v>
      </c>
      <c r="U43">
        <v>30129.166666666668</v>
      </c>
      <c r="V43">
        <v>25391.666666666668</v>
      </c>
      <c r="W43">
        <v>24</v>
      </c>
      <c r="X43">
        <v>12697.166666666666</v>
      </c>
      <c r="Y43">
        <v>18903.833333333332</v>
      </c>
      <c r="Z43">
        <v>23442.5</v>
      </c>
      <c r="AA43">
        <v>27958.5</v>
      </c>
      <c r="AB43">
        <v>33448.722222222226</v>
      </c>
      <c r="AC43">
        <v>51101.166666666664</v>
      </c>
      <c r="AD43">
        <v>26326.5</v>
      </c>
      <c r="AE43">
        <v>29743.833333333332</v>
      </c>
      <c r="AF43">
        <v>25420</v>
      </c>
    </row>
    <row r="44">
      <c r="A44" t="str">
        <v>3만Km</v>
      </c>
      <c r="B44">
        <v>30</v>
      </c>
      <c r="C44">
        <v>15728</v>
      </c>
      <c r="D44">
        <v>21619</v>
      </c>
      <c r="E44">
        <v>24731</v>
      </c>
      <c r="F44">
        <v>30279</v>
      </c>
      <c r="G44">
        <v>33963</v>
      </c>
      <c r="H44">
        <v>44122</v>
      </c>
      <c r="I44">
        <v>23781</v>
      </c>
      <c r="J44">
        <v>29135</v>
      </c>
      <c r="K44">
        <v>36617</v>
      </c>
      <c r="L44">
        <v>29648</v>
      </c>
      <c r="M44">
        <v>30</v>
      </c>
      <c r="N44">
        <v>14895.138888888889</v>
      </c>
      <c r="O44">
        <v>20728.472222222223</v>
      </c>
      <c r="P44">
        <v>24061.805555555555</v>
      </c>
      <c r="Q44">
        <v>27645.13888888889</v>
      </c>
      <c r="R44">
        <v>31845.13888888889</v>
      </c>
      <c r="S44">
        <v>48186.80555555556</v>
      </c>
      <c r="T44">
        <v>28370.13888888889</v>
      </c>
      <c r="U44">
        <v>30870.13888888889</v>
      </c>
      <c r="V44">
        <v>25620.833333333336</v>
      </c>
      <c r="W44">
        <v>30</v>
      </c>
      <c r="X44">
        <v>13438.138888888889</v>
      </c>
      <c r="Y44">
        <v>19644.805555555555</v>
      </c>
      <c r="Z44">
        <v>24183.472222222223</v>
      </c>
      <c r="AA44">
        <v>28699.472222222223</v>
      </c>
      <c r="AB44">
        <v>34189.694444444445</v>
      </c>
      <c r="AC44">
        <v>51842.13888888889</v>
      </c>
      <c r="AD44">
        <v>27067.472222222223</v>
      </c>
      <c r="AE44">
        <v>30484.805555555555</v>
      </c>
      <c r="AF44">
        <v>25649.166666666664</v>
      </c>
    </row>
    <row r="45">
      <c r="A45" t="str">
        <v>3만Km</v>
      </c>
      <c r="B45">
        <v>36</v>
      </c>
      <c r="C45">
        <v>15909</v>
      </c>
      <c r="D45">
        <v>21763</v>
      </c>
      <c r="E45">
        <v>24854</v>
      </c>
      <c r="F45">
        <v>30367</v>
      </c>
      <c r="G45">
        <v>34027</v>
      </c>
      <c r="H45">
        <v>44121</v>
      </c>
      <c r="I45">
        <v>23911</v>
      </c>
      <c r="J45">
        <v>29231</v>
      </c>
      <c r="K45">
        <v>36664</v>
      </c>
      <c r="L45">
        <v>29484</v>
      </c>
      <c r="M45">
        <v>36</v>
      </c>
      <c r="N45">
        <v>15636.111111111111</v>
      </c>
      <c r="O45">
        <v>21469.444444444445</v>
      </c>
      <c r="P45">
        <v>24802.777777777777</v>
      </c>
      <c r="Q45">
        <v>28386.11111111111</v>
      </c>
      <c r="R45">
        <v>32586.11111111111</v>
      </c>
      <c r="S45">
        <v>48927.77777777778</v>
      </c>
      <c r="T45">
        <v>29111.11111111111</v>
      </c>
      <c r="U45">
        <v>31611.11111111111</v>
      </c>
      <c r="V45">
        <v>25850</v>
      </c>
      <c r="W45">
        <v>36</v>
      </c>
      <c r="X45">
        <v>14179.111111111111</v>
      </c>
      <c r="Y45">
        <v>20385.777777777777</v>
      </c>
      <c r="Z45">
        <v>24924.444444444445</v>
      </c>
      <c r="AA45">
        <v>29440.444444444445</v>
      </c>
      <c r="AB45">
        <v>34930.666666666664</v>
      </c>
      <c r="AC45">
        <v>52583.11111111111</v>
      </c>
      <c r="AD45">
        <v>27808.444444444445</v>
      </c>
      <c r="AE45">
        <v>31225.777777777777</v>
      </c>
      <c r="AF45">
        <v>25878.333333333332</v>
      </c>
    </row>
    <row r="46">
      <c r="A46" t="str">
        <v>3만Km</v>
      </c>
      <c r="B46">
        <v>42</v>
      </c>
      <c r="C46">
        <v>16038</v>
      </c>
      <c r="D46">
        <v>21865</v>
      </c>
      <c r="E46">
        <v>24943</v>
      </c>
      <c r="F46">
        <v>30430</v>
      </c>
      <c r="G46">
        <v>34073</v>
      </c>
      <c r="H46">
        <v>44120</v>
      </c>
      <c r="I46">
        <v>24004</v>
      </c>
      <c r="J46">
        <v>29299</v>
      </c>
      <c r="K46">
        <v>36698</v>
      </c>
      <c r="L46">
        <v>29367</v>
      </c>
      <c r="M46">
        <v>42</v>
      </c>
      <c r="N46">
        <v>16006.597222222223</v>
      </c>
      <c r="O46">
        <v>21839.930555555555</v>
      </c>
      <c r="P46">
        <v>25173.26388888889</v>
      </c>
      <c r="Q46">
        <v>28756.59722222222</v>
      </c>
      <c r="R46">
        <v>32956.59722222222</v>
      </c>
      <c r="S46">
        <v>49298.26388888889</v>
      </c>
      <c r="T46">
        <v>29481.59722222222</v>
      </c>
      <c r="U46">
        <v>31981.59722222222</v>
      </c>
      <c r="V46">
        <v>25964.583333333336</v>
      </c>
      <c r="W46">
        <v>42</v>
      </c>
      <c r="X46">
        <v>14549.597222222223</v>
      </c>
      <c r="Y46">
        <v>20756.26388888889</v>
      </c>
      <c r="Z46">
        <v>25294.930555555555</v>
      </c>
      <c r="AA46">
        <v>29810.930555555555</v>
      </c>
      <c r="AB46">
        <v>35301.15277777778</v>
      </c>
      <c r="AC46">
        <v>52953.59722222222</v>
      </c>
      <c r="AD46">
        <v>28178.930555555555</v>
      </c>
      <c r="AE46">
        <v>31596.26388888889</v>
      </c>
      <c r="AF46">
        <v>25992.916666666664</v>
      </c>
    </row>
    <row r="47">
      <c r="A47" t="str">
        <v>3만Km</v>
      </c>
      <c r="B47">
        <v>48</v>
      </c>
      <c r="C47">
        <v>16135</v>
      </c>
      <c r="D47">
        <v>21942</v>
      </c>
      <c r="E47">
        <v>25009</v>
      </c>
      <c r="F47">
        <v>30477</v>
      </c>
      <c r="G47">
        <v>34108</v>
      </c>
      <c r="H47">
        <v>44120</v>
      </c>
      <c r="I47">
        <v>24073</v>
      </c>
      <c r="J47">
        <v>29350</v>
      </c>
      <c r="K47">
        <v>36724</v>
      </c>
      <c r="L47">
        <v>29279</v>
      </c>
      <c r="M47">
        <v>48</v>
      </c>
      <c r="N47">
        <v>16377.083333333334</v>
      </c>
      <c r="O47">
        <v>22210.416666666668</v>
      </c>
      <c r="P47">
        <v>25543.75</v>
      </c>
      <c r="Q47">
        <v>29127.083333333332</v>
      </c>
      <c r="R47">
        <v>33327.083333333336</v>
      </c>
      <c r="S47">
        <v>49668.75</v>
      </c>
      <c r="T47">
        <v>29852.083333333332</v>
      </c>
      <c r="U47">
        <v>32352.083333333332</v>
      </c>
      <c r="V47">
        <v>26079.166666666668</v>
      </c>
      <c r="W47">
        <v>48</v>
      </c>
      <c r="X47">
        <v>14920.083333333334</v>
      </c>
      <c r="Y47">
        <v>21126.75</v>
      </c>
      <c r="Z47">
        <v>25665.416666666668</v>
      </c>
      <c r="AA47">
        <v>30181.416666666668</v>
      </c>
      <c r="AB47">
        <v>35671.63888888889</v>
      </c>
      <c r="AC47">
        <v>53324.083333333336</v>
      </c>
      <c r="AD47">
        <v>28549.416666666668</v>
      </c>
      <c r="AE47">
        <v>31966.75</v>
      </c>
      <c r="AF47">
        <v>26107.5</v>
      </c>
    </row>
    <row r="48">
      <c r="A48" t="str">
        <v>3만Km</v>
      </c>
      <c r="B48">
        <v>54</v>
      </c>
      <c r="C48">
        <v>16176</v>
      </c>
      <c r="D48">
        <v>21952</v>
      </c>
      <c r="E48">
        <v>25002</v>
      </c>
      <c r="F48">
        <v>30441</v>
      </c>
      <c r="G48">
        <v>34052</v>
      </c>
      <c r="H48">
        <v>44011</v>
      </c>
      <c r="I48">
        <v>24071</v>
      </c>
      <c r="J48">
        <v>29320</v>
      </c>
      <c r="K48">
        <v>36654</v>
      </c>
      <c r="L48">
        <v>29143</v>
      </c>
      <c r="M48">
        <v>54</v>
      </c>
      <c r="N48">
        <v>16599.375</v>
      </c>
      <c r="O48">
        <v>22432.708333333336</v>
      </c>
      <c r="P48">
        <v>25766.041666666664</v>
      </c>
      <c r="Q48">
        <v>29349.375</v>
      </c>
      <c r="R48">
        <v>33549.375</v>
      </c>
      <c r="S48">
        <v>49891.04166666667</v>
      </c>
      <c r="T48">
        <v>30074.375</v>
      </c>
      <c r="U48">
        <v>32574.375</v>
      </c>
      <c r="V48">
        <v>26147.916666666668</v>
      </c>
      <c r="W48">
        <v>54</v>
      </c>
      <c r="X48">
        <v>15142.375</v>
      </c>
      <c r="Y48">
        <v>21349.041666666664</v>
      </c>
      <c r="Z48">
        <v>25887.708333333336</v>
      </c>
      <c r="AA48">
        <v>30403.708333333336</v>
      </c>
      <c r="AB48">
        <v>35893.93055555556</v>
      </c>
      <c r="AC48">
        <v>53546.375</v>
      </c>
      <c r="AD48">
        <v>28771.708333333336</v>
      </c>
      <c r="AE48">
        <v>32189.041666666664</v>
      </c>
      <c r="AF48">
        <v>26176.25</v>
      </c>
    </row>
    <row r="49">
      <c r="A49" t="str">
        <v>3만Km</v>
      </c>
      <c r="B49">
        <v>60</v>
      </c>
      <c r="C49">
        <v>16178</v>
      </c>
      <c r="D49">
        <v>21915</v>
      </c>
      <c r="E49">
        <v>24946</v>
      </c>
      <c r="F49">
        <v>30349</v>
      </c>
      <c r="G49">
        <v>33936</v>
      </c>
      <c r="H49">
        <v>43828</v>
      </c>
      <c r="I49">
        <v>24021</v>
      </c>
      <c r="J49">
        <v>29235</v>
      </c>
      <c r="K49">
        <v>36520</v>
      </c>
      <c r="L49">
        <v>28976</v>
      </c>
      <c r="M49">
        <v>60</v>
      </c>
      <c r="N49">
        <v>16821.666666666668</v>
      </c>
      <c r="O49">
        <v>22655</v>
      </c>
      <c r="P49">
        <v>25988.333333333332</v>
      </c>
      <c r="Q49">
        <v>29571.666666666668</v>
      </c>
      <c r="R49">
        <v>33771.666666666664</v>
      </c>
      <c r="S49">
        <v>50113.333333333336</v>
      </c>
      <c r="T49">
        <v>30296.666666666668</v>
      </c>
      <c r="U49">
        <v>32796.666666666664</v>
      </c>
      <c r="V49">
        <v>26216.666666666668</v>
      </c>
      <c r="W49">
        <v>60</v>
      </c>
      <c r="X49">
        <v>15364.666666666666</v>
      </c>
      <c r="Y49">
        <v>21571.333333333332</v>
      </c>
      <c r="Z49">
        <v>26110</v>
      </c>
      <c r="AA49">
        <v>30626</v>
      </c>
      <c r="AB49">
        <v>36116.222222222226</v>
      </c>
      <c r="AC49">
        <v>53768.666666666664</v>
      </c>
      <c r="AD49">
        <v>28994</v>
      </c>
      <c r="AE49">
        <v>32411.333333333332</v>
      </c>
      <c r="AF49">
        <v>26245</v>
      </c>
    </row>
    <row r="50">
      <c r="A50" t="str">
        <v>3.5만Km</v>
      </c>
      <c r="B50">
        <v>24</v>
      </c>
      <c r="C50">
        <v>16801</v>
      </c>
      <c r="D50">
        <v>23344</v>
      </c>
      <c r="E50">
        <v>26800</v>
      </c>
      <c r="F50">
        <v>32962</v>
      </c>
      <c r="G50">
        <v>37053</v>
      </c>
      <c r="H50">
        <v>48335</v>
      </c>
      <c r="I50">
        <v>25746</v>
      </c>
      <c r="J50">
        <v>31692</v>
      </c>
      <c r="K50">
        <v>40001</v>
      </c>
      <c r="L50">
        <v>32485</v>
      </c>
      <c r="M50">
        <v>24</v>
      </c>
      <c r="N50">
        <v>14861.875</v>
      </c>
      <c r="O50">
        <v>20986.875</v>
      </c>
      <c r="P50">
        <v>24486.875</v>
      </c>
      <c r="Q50">
        <v>28249.375000000004</v>
      </c>
      <c r="R50">
        <v>32659.375000000004</v>
      </c>
      <c r="S50">
        <v>49818.12500000001</v>
      </c>
      <c r="T50">
        <v>29010.625000000004</v>
      </c>
      <c r="U50">
        <v>31635.625000000004</v>
      </c>
      <c r="V50">
        <v>26661.250000000004</v>
      </c>
      <c r="W50">
        <v>24</v>
      </c>
      <c r="X50">
        <v>13332.025</v>
      </c>
      <c r="Y50">
        <v>19849.024999999998</v>
      </c>
      <c r="Z50">
        <v>24614.625</v>
      </c>
      <c r="AA50">
        <v>29356.425000000003</v>
      </c>
      <c r="AB50">
        <v>35121.15833333334</v>
      </c>
      <c r="AC50">
        <v>53656.225</v>
      </c>
      <c r="AD50">
        <v>27642.825</v>
      </c>
      <c r="AE50">
        <v>31231.025</v>
      </c>
      <c r="AF50">
        <v>26691</v>
      </c>
    </row>
    <row r="51">
      <c r="A51" t="str">
        <v>3.5만Km</v>
      </c>
      <c r="B51">
        <v>30</v>
      </c>
      <c r="C51">
        <v>17060</v>
      </c>
      <c r="D51">
        <v>23541</v>
      </c>
      <c r="E51">
        <v>26964</v>
      </c>
      <c r="F51">
        <v>33067</v>
      </c>
      <c r="G51">
        <v>37119</v>
      </c>
      <c r="H51">
        <v>48294</v>
      </c>
      <c r="I51">
        <v>25919</v>
      </c>
      <c r="J51">
        <v>31809</v>
      </c>
      <c r="K51">
        <v>40039</v>
      </c>
      <c r="L51">
        <v>32213</v>
      </c>
      <c r="M51">
        <v>30</v>
      </c>
      <c r="N51">
        <v>15639.895833333334</v>
      </c>
      <c r="O51">
        <v>21764.895833333336</v>
      </c>
      <c r="P51">
        <v>25264.895833333332</v>
      </c>
      <c r="Q51">
        <v>29027.395833333336</v>
      </c>
      <c r="R51">
        <v>33437.395833333336</v>
      </c>
      <c r="S51">
        <v>50596.14583333334</v>
      </c>
      <c r="T51">
        <v>29788.645833333336</v>
      </c>
      <c r="U51">
        <v>32413.645833333336</v>
      </c>
      <c r="V51">
        <v>26901.875000000004</v>
      </c>
      <c r="W51">
        <v>30</v>
      </c>
      <c r="X51">
        <v>14110.045833333334</v>
      </c>
      <c r="Y51">
        <v>20627.045833333334</v>
      </c>
      <c r="Z51">
        <v>25392.645833333336</v>
      </c>
      <c r="AA51">
        <v>30134.445833333335</v>
      </c>
      <c r="AB51">
        <v>35899.17916666667</v>
      </c>
      <c r="AC51">
        <v>54434.245833333334</v>
      </c>
      <c r="AD51">
        <v>28420.845833333336</v>
      </c>
      <c r="AE51">
        <v>32009.045833333334</v>
      </c>
      <c r="AF51">
        <v>26931.625</v>
      </c>
    </row>
    <row r="52">
      <c r="A52" t="str">
        <v>3.5만Km</v>
      </c>
      <c r="B52">
        <v>36</v>
      </c>
      <c r="C52">
        <v>17233</v>
      </c>
      <c r="D52">
        <v>23672</v>
      </c>
      <c r="E52">
        <v>27073</v>
      </c>
      <c r="F52">
        <v>33137</v>
      </c>
      <c r="G52">
        <v>37163</v>
      </c>
      <c r="H52">
        <v>48266</v>
      </c>
      <c r="I52">
        <v>26035</v>
      </c>
      <c r="J52">
        <v>31887</v>
      </c>
      <c r="K52">
        <v>40064</v>
      </c>
      <c r="L52">
        <v>32032</v>
      </c>
      <c r="M52">
        <v>36</v>
      </c>
      <c r="N52">
        <v>16417.916666666668</v>
      </c>
      <c r="O52">
        <v>22542.916666666668</v>
      </c>
      <c r="P52">
        <v>26042.916666666668</v>
      </c>
      <c r="Q52">
        <v>29805.416666666668</v>
      </c>
      <c r="R52">
        <v>34215.416666666664</v>
      </c>
      <c r="S52">
        <v>51374.16666666667</v>
      </c>
      <c r="T52">
        <v>30566.666666666668</v>
      </c>
      <c r="U52">
        <v>33191.666666666664</v>
      </c>
      <c r="V52">
        <v>27142.5</v>
      </c>
      <c r="W52">
        <v>36</v>
      </c>
      <c r="X52">
        <v>14888.066666666668</v>
      </c>
      <c r="Y52">
        <v>21405.066666666666</v>
      </c>
      <c r="Z52">
        <v>26170.666666666668</v>
      </c>
      <c r="AA52">
        <v>30912.466666666667</v>
      </c>
      <c r="AB52">
        <v>36677.2</v>
      </c>
      <c r="AC52">
        <v>55212.26666666667</v>
      </c>
      <c r="AD52">
        <v>29198.86666666667</v>
      </c>
      <c r="AE52">
        <v>32787.066666666666</v>
      </c>
      <c r="AF52">
        <v>27172.25</v>
      </c>
    </row>
    <row r="53">
      <c r="A53" t="str">
        <v>3.5만Km</v>
      </c>
      <c r="B53">
        <v>42</v>
      </c>
      <c r="C53">
        <v>17356</v>
      </c>
      <c r="D53">
        <v>23766</v>
      </c>
      <c r="E53">
        <v>27151</v>
      </c>
      <c r="F53">
        <v>33187</v>
      </c>
      <c r="G53">
        <v>37195</v>
      </c>
      <c r="H53">
        <v>48247</v>
      </c>
      <c r="I53">
        <v>26118</v>
      </c>
      <c r="J53">
        <v>31943</v>
      </c>
      <c r="K53">
        <v>40082</v>
      </c>
      <c r="L53">
        <v>31903</v>
      </c>
      <c r="M53">
        <v>42</v>
      </c>
      <c r="N53">
        <v>16806.927083333336</v>
      </c>
      <c r="O53">
        <v>22931.927083333332</v>
      </c>
      <c r="P53">
        <v>26431.927083333336</v>
      </c>
      <c r="Q53">
        <v>30194.427083333332</v>
      </c>
      <c r="R53">
        <v>34604.42708333333</v>
      </c>
      <c r="S53">
        <v>51763.177083333336</v>
      </c>
      <c r="T53">
        <v>30955.677083333332</v>
      </c>
      <c r="U53">
        <v>33580.67708333333</v>
      </c>
      <c r="V53">
        <v>27262.812500000004</v>
      </c>
      <c r="W53">
        <v>42</v>
      </c>
      <c r="X53">
        <v>15277.077083333334</v>
      </c>
      <c r="Y53">
        <v>21794.077083333337</v>
      </c>
      <c r="Z53">
        <v>26559.677083333332</v>
      </c>
      <c r="AA53">
        <v>31301.477083333335</v>
      </c>
      <c r="AB53">
        <v>37066.21041666667</v>
      </c>
      <c r="AC53">
        <v>55601.277083333334</v>
      </c>
      <c r="AD53">
        <v>29587.877083333333</v>
      </c>
      <c r="AE53">
        <v>33176.07708333334</v>
      </c>
      <c r="AF53">
        <v>27292.5625</v>
      </c>
    </row>
    <row r="54">
      <c r="A54" t="str">
        <v>3.5만Km</v>
      </c>
      <c r="B54">
        <v>48</v>
      </c>
      <c r="C54">
        <v>17449</v>
      </c>
      <c r="D54">
        <v>23836</v>
      </c>
      <c r="E54">
        <v>27210</v>
      </c>
      <c r="F54">
        <v>33225</v>
      </c>
      <c r="G54">
        <v>37218</v>
      </c>
      <c r="H54">
        <v>48232</v>
      </c>
      <c r="I54">
        <v>26180</v>
      </c>
      <c r="J54">
        <v>31985</v>
      </c>
      <c r="K54">
        <v>40096</v>
      </c>
      <c r="L54">
        <v>31806</v>
      </c>
      <c r="M54">
        <v>48</v>
      </c>
      <c r="N54">
        <v>17195.9375</v>
      </c>
      <c r="O54">
        <v>23320.937500000004</v>
      </c>
      <c r="P54">
        <v>26820.9375</v>
      </c>
      <c r="Q54">
        <v>30583.4375</v>
      </c>
      <c r="R54">
        <v>34993.43750000001</v>
      </c>
      <c r="S54">
        <v>52152.1875</v>
      </c>
      <c r="T54">
        <v>31344.6875</v>
      </c>
      <c r="U54">
        <v>33969.6875</v>
      </c>
      <c r="V54">
        <v>27383.125000000004</v>
      </c>
      <c r="W54">
        <v>48</v>
      </c>
      <c r="X54">
        <v>15666.087500000001</v>
      </c>
      <c r="Y54">
        <v>22183.0875</v>
      </c>
      <c r="Z54">
        <v>26948.687500000004</v>
      </c>
      <c r="AA54">
        <v>31690.487500000003</v>
      </c>
      <c r="AB54">
        <v>37455.22083333334</v>
      </c>
      <c r="AC54">
        <v>55990.287500000006</v>
      </c>
      <c r="AD54">
        <v>29976.8875</v>
      </c>
      <c r="AE54">
        <v>33565.0875</v>
      </c>
      <c r="AF54">
        <v>27412.875</v>
      </c>
    </row>
    <row r="55">
      <c r="A55" t="str">
        <v>3.5만Km</v>
      </c>
      <c r="B55">
        <v>54</v>
      </c>
      <c r="C55">
        <v>17483</v>
      </c>
      <c r="D55">
        <v>23836</v>
      </c>
      <c r="E55">
        <v>27191</v>
      </c>
      <c r="F55">
        <v>33174</v>
      </c>
      <c r="G55">
        <v>37146</v>
      </c>
      <c r="H55">
        <v>48101</v>
      </c>
      <c r="I55">
        <v>26167</v>
      </c>
      <c r="J55">
        <v>31941</v>
      </c>
      <c r="K55">
        <v>40008</v>
      </c>
      <c r="L55">
        <v>31658</v>
      </c>
      <c r="M55">
        <v>54</v>
      </c>
      <c r="N55">
        <v>17429.34375</v>
      </c>
      <c r="O55">
        <v>23554.343750000004</v>
      </c>
      <c r="P55">
        <v>27054.34375</v>
      </c>
      <c r="Q55">
        <v>30816.84375</v>
      </c>
      <c r="R55">
        <v>35226.84375</v>
      </c>
      <c r="S55">
        <v>52385.59375000001</v>
      </c>
      <c r="T55">
        <v>31578.09375</v>
      </c>
      <c r="U55">
        <v>34203.09375</v>
      </c>
      <c r="V55">
        <v>27455.312500000004</v>
      </c>
      <c r="W55">
        <v>54</v>
      </c>
      <c r="X55">
        <v>15899.493750000001</v>
      </c>
      <c r="Y55">
        <v>22416.493749999998</v>
      </c>
      <c r="Z55">
        <v>27182.093750000004</v>
      </c>
      <c r="AA55">
        <v>31923.893750000003</v>
      </c>
      <c r="AB55">
        <v>37688.62708333334</v>
      </c>
      <c r="AC55">
        <v>56223.693750000006</v>
      </c>
      <c r="AD55">
        <v>30210.293750000004</v>
      </c>
      <c r="AE55">
        <v>33798.49375</v>
      </c>
      <c r="AF55">
        <v>27485.0625</v>
      </c>
    </row>
    <row r="56">
      <c r="A56" t="str">
        <v>3.5만Km</v>
      </c>
      <c r="B56">
        <v>60</v>
      </c>
      <c r="C56">
        <v>17476</v>
      </c>
      <c r="D56">
        <v>23787</v>
      </c>
      <c r="E56">
        <v>27120</v>
      </c>
      <c r="F56">
        <v>33063</v>
      </c>
      <c r="G56">
        <v>37009</v>
      </c>
      <c r="H56">
        <v>47891</v>
      </c>
      <c r="I56">
        <v>26103</v>
      </c>
      <c r="J56">
        <v>31838</v>
      </c>
      <c r="K56">
        <v>39852</v>
      </c>
      <c r="L56">
        <v>31474</v>
      </c>
      <c r="M56">
        <v>60</v>
      </c>
      <c r="N56">
        <v>17662.750000000004</v>
      </c>
      <c r="O56">
        <v>23787.75</v>
      </c>
      <c r="P56">
        <v>27287.75</v>
      </c>
      <c r="Q56">
        <v>31050.250000000004</v>
      </c>
      <c r="R56">
        <v>35460.25</v>
      </c>
      <c r="S56">
        <v>52619.00000000001</v>
      </c>
      <c r="T56">
        <v>31811.500000000004</v>
      </c>
      <c r="U56">
        <v>34436.5</v>
      </c>
      <c r="V56">
        <v>27527.500000000004</v>
      </c>
      <c r="W56">
        <v>60</v>
      </c>
      <c r="X56">
        <v>16132.9</v>
      </c>
      <c r="Y56">
        <v>22649.9</v>
      </c>
      <c r="Z56">
        <v>27415.5</v>
      </c>
      <c r="AA56">
        <v>32157.300000000003</v>
      </c>
      <c r="AB56">
        <v>37922.03333333334</v>
      </c>
      <c r="AC56">
        <v>56457.1</v>
      </c>
      <c r="AD56">
        <v>30443.7</v>
      </c>
      <c r="AE56">
        <v>34031.9</v>
      </c>
      <c r="AF56">
        <v>27557.25</v>
      </c>
    </row>
    <row r="57">
      <c r="A57" t="str">
        <v>4만Km</v>
      </c>
      <c r="B57">
        <v>24</v>
      </c>
      <c r="C57">
        <v>21242</v>
      </c>
      <c r="D57">
        <v>29748</v>
      </c>
      <c r="E57">
        <v>34240</v>
      </c>
      <c r="F57">
        <v>42251</v>
      </c>
      <c r="G57">
        <v>47569</v>
      </c>
      <c r="H57">
        <v>62236</v>
      </c>
      <c r="I57">
        <v>32869</v>
      </c>
      <c r="J57">
        <v>40599</v>
      </c>
      <c r="K57">
        <v>51401</v>
      </c>
      <c r="L57">
        <v>41030</v>
      </c>
      <c r="M57">
        <v>24</v>
      </c>
      <c r="N57">
        <v>16348.062500000002</v>
      </c>
      <c r="O57">
        <v>23085.562500000004</v>
      </c>
      <c r="P57">
        <v>26935.562500000004</v>
      </c>
      <c r="Q57">
        <v>31074.312500000007</v>
      </c>
      <c r="R57">
        <v>35925.31250000001</v>
      </c>
      <c r="S57">
        <v>54799.937500000015</v>
      </c>
      <c r="T57">
        <v>31911.687500000007</v>
      </c>
      <c r="U57">
        <v>34799.18750000001</v>
      </c>
      <c r="V57">
        <v>29327.375000000007</v>
      </c>
      <c r="W57">
        <v>24</v>
      </c>
      <c r="X57">
        <v>14665.2275</v>
      </c>
      <c r="Y57">
        <v>21833.927499999998</v>
      </c>
      <c r="Z57">
        <v>27076.0875</v>
      </c>
      <c r="AA57">
        <v>32292.067500000005</v>
      </c>
      <c r="AB57">
        <v>38633.27416666668</v>
      </c>
      <c r="AC57">
        <v>59021.8475</v>
      </c>
      <c r="AD57">
        <v>30407.107500000002</v>
      </c>
      <c r="AE57">
        <v>34354.1275</v>
      </c>
      <c r="AF57">
        <v>29360.100000000002</v>
      </c>
    </row>
    <row r="58">
      <c r="A58" t="str">
        <v>4만Km</v>
      </c>
      <c r="B58">
        <v>30</v>
      </c>
      <c r="C58">
        <v>21458</v>
      </c>
      <c r="D58">
        <v>29883</v>
      </c>
      <c r="E58">
        <v>34333</v>
      </c>
      <c r="F58">
        <v>42267</v>
      </c>
      <c r="G58">
        <v>47535</v>
      </c>
      <c r="H58">
        <v>62062</v>
      </c>
      <c r="I58">
        <v>32975</v>
      </c>
      <c r="J58">
        <v>40631</v>
      </c>
      <c r="K58">
        <v>51330</v>
      </c>
      <c r="L58">
        <v>40677</v>
      </c>
      <c r="M58">
        <v>30</v>
      </c>
      <c r="N58">
        <v>17203.885416666668</v>
      </c>
      <c r="O58">
        <v>23941.38541666667</v>
      </c>
      <c r="P58">
        <v>27791.385416666668</v>
      </c>
      <c r="Q58">
        <v>31930.13541666667</v>
      </c>
      <c r="R58">
        <v>36781.13541666667</v>
      </c>
      <c r="S58">
        <v>55655.76041666668</v>
      </c>
      <c r="T58">
        <v>32767.51041666667</v>
      </c>
      <c r="U58">
        <v>35655.01041666667</v>
      </c>
      <c r="V58">
        <v>29592.062500000007</v>
      </c>
      <c r="W58">
        <v>30</v>
      </c>
      <c r="X58">
        <v>15521.050416666669</v>
      </c>
      <c r="Y58">
        <v>22689.75041666667</v>
      </c>
      <c r="Z58">
        <v>27931.910416666673</v>
      </c>
      <c r="AA58">
        <v>33147.89041666667</v>
      </c>
      <c r="AB58">
        <v>39489.09708333334</v>
      </c>
      <c r="AC58">
        <v>59877.670416666675</v>
      </c>
      <c r="AD58">
        <v>31262.930416666673</v>
      </c>
      <c r="AE58">
        <v>35209.95041666667</v>
      </c>
      <c r="AF58">
        <v>29624.787500000002</v>
      </c>
    </row>
    <row r="59">
      <c r="A59" t="str">
        <v>4만Km</v>
      </c>
      <c r="B59">
        <v>36</v>
      </c>
      <c r="C59">
        <v>21603</v>
      </c>
      <c r="D59">
        <v>29974</v>
      </c>
      <c r="E59">
        <v>34395</v>
      </c>
      <c r="F59">
        <v>42278</v>
      </c>
      <c r="G59">
        <v>47512</v>
      </c>
      <c r="H59">
        <v>61946</v>
      </c>
      <c r="I59">
        <v>33046</v>
      </c>
      <c r="J59">
        <v>40653</v>
      </c>
      <c r="K59">
        <v>51283</v>
      </c>
      <c r="L59">
        <v>40442</v>
      </c>
      <c r="M59">
        <v>36</v>
      </c>
      <c r="N59">
        <v>18059.708333333336</v>
      </c>
      <c r="O59">
        <v>24797.208333333336</v>
      </c>
      <c r="P59">
        <v>28647.208333333336</v>
      </c>
      <c r="Q59">
        <v>32785.958333333336</v>
      </c>
      <c r="R59">
        <v>37636.958333333336</v>
      </c>
      <c r="S59">
        <v>56511.58333333334</v>
      </c>
      <c r="T59">
        <v>33623.333333333336</v>
      </c>
      <c r="U59">
        <v>36510.833333333336</v>
      </c>
      <c r="V59">
        <v>29856.750000000004</v>
      </c>
      <c r="W59">
        <v>36</v>
      </c>
      <c r="X59">
        <v>16376.873333333335</v>
      </c>
      <c r="Y59">
        <v>23545.573333333334</v>
      </c>
      <c r="Z59">
        <v>28787.733333333337</v>
      </c>
      <c r="AA59">
        <v>34003.71333333333</v>
      </c>
      <c r="AB59">
        <v>40344.92</v>
      </c>
      <c r="AC59">
        <v>60733.49333333334</v>
      </c>
      <c r="AD59">
        <v>32118.753333333338</v>
      </c>
      <c r="AE59">
        <v>36065.77333333334</v>
      </c>
      <c r="AF59">
        <v>29889.475000000002</v>
      </c>
    </row>
    <row r="60">
      <c r="A60" t="str">
        <v>4만Km</v>
      </c>
      <c r="B60">
        <v>42</v>
      </c>
      <c r="C60">
        <v>21706</v>
      </c>
      <c r="D60">
        <v>30039</v>
      </c>
      <c r="E60">
        <v>34439</v>
      </c>
      <c r="F60">
        <v>42286</v>
      </c>
      <c r="G60">
        <v>47496</v>
      </c>
      <c r="H60">
        <v>61864</v>
      </c>
      <c r="I60">
        <v>33096</v>
      </c>
      <c r="J60">
        <v>40668</v>
      </c>
      <c r="K60">
        <v>51250</v>
      </c>
      <c r="L60">
        <v>40274</v>
      </c>
      <c r="M60">
        <v>42</v>
      </c>
      <c r="N60">
        <v>18487.61979166667</v>
      </c>
      <c r="O60">
        <v>25225.119791666668</v>
      </c>
      <c r="P60">
        <v>29075.11979166667</v>
      </c>
      <c r="Q60">
        <v>33213.86979166667</v>
      </c>
      <c r="R60">
        <v>38064.869791666664</v>
      </c>
      <c r="S60">
        <v>56939.49479166667</v>
      </c>
      <c r="T60">
        <v>34051.24479166667</v>
      </c>
      <c r="U60">
        <v>36938.744791666664</v>
      </c>
      <c r="V60">
        <v>29989.093750000007</v>
      </c>
      <c r="W60">
        <v>42</v>
      </c>
      <c r="X60">
        <v>16804.78479166667</v>
      </c>
      <c r="Y60">
        <v>23973.484791666673</v>
      </c>
      <c r="Z60">
        <v>29215.64479166667</v>
      </c>
      <c r="AA60">
        <v>34431.62479166667</v>
      </c>
      <c r="AB60">
        <v>40772.83145833334</v>
      </c>
      <c r="AC60">
        <v>61161.404791666675</v>
      </c>
      <c r="AD60">
        <v>32546.66479166667</v>
      </c>
      <c r="AE60">
        <v>36493.684791666674</v>
      </c>
      <c r="AF60">
        <v>30021.818750000002</v>
      </c>
    </row>
    <row r="61">
      <c r="A61" t="str">
        <v>4만Km</v>
      </c>
      <c r="B61">
        <v>48</v>
      </c>
      <c r="C61">
        <v>21784</v>
      </c>
      <c r="D61">
        <v>30087</v>
      </c>
      <c r="E61">
        <v>34473</v>
      </c>
      <c r="F61">
        <v>42292</v>
      </c>
      <c r="G61">
        <v>47484</v>
      </c>
      <c r="H61">
        <v>61801</v>
      </c>
      <c r="I61">
        <v>33134</v>
      </c>
      <c r="J61">
        <v>40680</v>
      </c>
      <c r="K61">
        <v>51225</v>
      </c>
      <c r="L61">
        <v>40148</v>
      </c>
      <c r="M61">
        <v>48</v>
      </c>
      <c r="N61">
        <v>18915.53125</v>
      </c>
      <c r="O61">
        <v>25653.031250000007</v>
      </c>
      <c r="P61">
        <v>29503.031250000004</v>
      </c>
      <c r="Q61">
        <v>33641.78125</v>
      </c>
      <c r="R61">
        <v>38492.781250000015</v>
      </c>
      <c r="S61">
        <v>57367.40625000001</v>
      </c>
      <c r="T61">
        <v>34479.15625</v>
      </c>
      <c r="U61">
        <v>37366.65625</v>
      </c>
      <c r="V61">
        <v>30121.437500000007</v>
      </c>
      <c r="W61">
        <v>48</v>
      </c>
      <c r="X61">
        <v>17232.696250000005</v>
      </c>
      <c r="Y61">
        <v>24401.396250000005</v>
      </c>
      <c r="Z61">
        <v>29643.556250000005</v>
      </c>
      <c r="AA61">
        <v>34859.536250000005</v>
      </c>
      <c r="AB61">
        <v>41200.74291666668</v>
      </c>
      <c r="AC61">
        <v>61589.31625000001</v>
      </c>
      <c r="AD61">
        <v>32974.576250000006</v>
      </c>
      <c r="AE61">
        <v>36921.59625</v>
      </c>
      <c r="AF61">
        <v>30154.162500000002</v>
      </c>
    </row>
    <row r="62">
      <c r="A62" t="str">
        <v>4만Km</v>
      </c>
      <c r="B62">
        <v>54</v>
      </c>
      <c r="C62">
        <v>21794</v>
      </c>
      <c r="D62">
        <v>30053</v>
      </c>
      <c r="E62">
        <v>34415</v>
      </c>
      <c r="F62">
        <v>42193</v>
      </c>
      <c r="G62">
        <v>47357</v>
      </c>
      <c r="H62">
        <v>61598</v>
      </c>
      <c r="I62">
        <v>33084</v>
      </c>
      <c r="J62">
        <v>40589</v>
      </c>
      <c r="K62">
        <v>51078</v>
      </c>
      <c r="L62">
        <v>39955</v>
      </c>
      <c r="M62">
        <v>54</v>
      </c>
      <c r="N62">
        <v>19172.278125</v>
      </c>
      <c r="O62">
        <v>25909.778125000004</v>
      </c>
      <c r="P62">
        <v>29759.778125</v>
      </c>
      <c r="Q62">
        <v>33898.528125000004</v>
      </c>
      <c r="R62">
        <v>38749.528125000004</v>
      </c>
      <c r="S62">
        <v>57624.15312500001</v>
      </c>
      <c r="T62">
        <v>34735.903125000004</v>
      </c>
      <c r="U62">
        <v>37623.403125000004</v>
      </c>
      <c r="V62">
        <v>30200.843750000007</v>
      </c>
      <c r="W62">
        <v>54</v>
      </c>
      <c r="X62">
        <v>17489.443125</v>
      </c>
      <c r="Y62">
        <v>24658.143125</v>
      </c>
      <c r="Z62">
        <v>29900.303125000006</v>
      </c>
      <c r="AA62">
        <v>35116.28312500001</v>
      </c>
      <c r="AB62">
        <v>41457.489791666674</v>
      </c>
      <c r="AC62">
        <v>61846.06312500001</v>
      </c>
      <c r="AD62">
        <v>33231.32312500001</v>
      </c>
      <c r="AE62">
        <v>37178.34312500001</v>
      </c>
      <c r="AF62">
        <v>30233.568750000002</v>
      </c>
    </row>
    <row r="63">
      <c r="A63" t="str">
        <v>4만Km</v>
      </c>
      <c r="B63">
        <v>60</v>
      </c>
      <c r="C63">
        <v>21759</v>
      </c>
      <c r="D63">
        <v>29963</v>
      </c>
      <c r="E63">
        <v>34296</v>
      </c>
      <c r="F63">
        <v>42022</v>
      </c>
      <c r="G63">
        <v>47152</v>
      </c>
      <c r="H63">
        <v>61298</v>
      </c>
      <c r="I63">
        <v>32974</v>
      </c>
      <c r="J63">
        <v>40429</v>
      </c>
      <c r="K63">
        <v>50848</v>
      </c>
      <c r="L63">
        <v>39716</v>
      </c>
      <c r="M63">
        <v>60</v>
      </c>
      <c r="N63">
        <v>19429.025000000005</v>
      </c>
      <c r="O63">
        <v>26166.525</v>
      </c>
      <c r="P63">
        <v>30016.525</v>
      </c>
      <c r="Q63">
        <v>34155.27500000001</v>
      </c>
      <c r="R63">
        <v>39006.275</v>
      </c>
      <c r="S63">
        <v>57880.900000000016</v>
      </c>
      <c r="T63">
        <v>34992.65000000001</v>
      </c>
      <c r="U63">
        <v>37880.15</v>
      </c>
      <c r="V63">
        <v>30280.250000000007</v>
      </c>
      <c r="W63">
        <v>60</v>
      </c>
      <c r="X63">
        <v>17746.190000000002</v>
      </c>
      <c r="Y63">
        <v>24914.890000000003</v>
      </c>
      <c r="Z63">
        <v>30157.050000000003</v>
      </c>
      <c r="AA63">
        <v>35373.030000000006</v>
      </c>
      <c r="AB63">
        <v>41714.23666666668</v>
      </c>
      <c r="AC63">
        <v>62102.810000000005</v>
      </c>
      <c r="AD63">
        <v>33488.07000000001</v>
      </c>
      <c r="AE63">
        <v>37435.090000000004</v>
      </c>
      <c r="AF63">
        <v>30312.975000000002</v>
      </c>
    </row>
  </sheetData>
  <mergeCells count="3">
    <mergeCell ref="A2:B2"/>
    <mergeCell ref="W2:AF2"/>
    <mergeCell ref="M2:V2"/>
  </mergeCells>
  <pageMargins left="0.7" right="0.7" top="0.75" bottom="0.75" header="0.3" footer="0.3"/>
  <ignoredErrors>
    <ignoredError numberStoredAsText="1" sqref="A1:AF6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N31"/>
  <sheetViews>
    <sheetView workbookViewId="0" rightToLeft="0"/>
  </sheetViews>
  <sheetData>
    <row r="1">
      <c r="A1" t="str">
        <v>▶ 유림 탁송료</v>
      </c>
    </row>
    <row r="2">
      <c r="K2" t="str">
        <v>단위: 원 부가세포함</v>
      </c>
    </row>
    <row r="3">
      <c r="A3" t="str">
        <v>구분</v>
      </c>
      <c r="B3" t="str">
        <v>현대</v>
      </c>
      <c r="C3" t="str">
        <v>현대</v>
      </c>
      <c r="D3" t="str">
        <v>기아</v>
      </c>
      <c r="H3" t="str">
        <v>삼성</v>
      </c>
      <c r="I3" t="str">
        <v>GM</v>
      </c>
      <c r="L3" t="str">
        <v>쌍용</v>
      </c>
      <c r="M3" t="str">
        <v>현대</v>
      </c>
      <c r="N3" t="str">
        <v>기아</v>
      </c>
    </row>
    <row r="4">
      <c r="B4" t="str">
        <v>아산</v>
      </c>
      <c r="C4" t="str">
        <v>울산</v>
      </c>
      <c r="D4" t="str">
        <v>서산</v>
      </c>
      <c r="E4" t="str">
        <v>소하리</v>
      </c>
      <c r="F4" t="str">
        <v>화성</v>
      </c>
      <c r="G4" t="str">
        <v>광주</v>
      </c>
      <c r="H4" t="str">
        <v>부산</v>
      </c>
      <c r="I4" t="str">
        <v>인천송도</v>
      </c>
      <c r="J4" t="str">
        <v>평택항</v>
      </c>
      <c r="K4" t="str">
        <v>창원</v>
      </c>
      <c r="L4" t="str">
        <v>평택</v>
      </c>
      <c r="M4" t="str">
        <v>칠곡</v>
      </c>
      <c r="N4" t="str">
        <v>충주</v>
      </c>
    </row>
    <row r="5">
      <c r="A5" t="str">
        <v>서울</v>
      </c>
      <c r="B5">
        <v>99000</v>
      </c>
      <c r="C5">
        <v>215950</v>
      </c>
      <c r="D5">
        <v>120350</v>
      </c>
      <c r="E5">
        <v>119250</v>
      </c>
      <c r="F5">
        <v>106270</v>
      </c>
      <c r="G5">
        <v>182390</v>
      </c>
      <c r="H5">
        <v>210000</v>
      </c>
      <c r="I5">
        <v>121780</v>
      </c>
      <c r="J5">
        <v>99000</v>
      </c>
      <c r="K5">
        <v>213850</v>
      </c>
      <c r="L5">
        <v>99000</v>
      </c>
      <c r="M5">
        <v>176000</v>
      </c>
      <c r="N5">
        <v>154000</v>
      </c>
    </row>
    <row r="6">
      <c r="A6" t="str">
        <v>경기</v>
      </c>
      <c r="B6">
        <v>99000</v>
      </c>
      <c r="C6">
        <v>214950</v>
      </c>
      <c r="D6">
        <v>119350</v>
      </c>
      <c r="E6">
        <v>118250</v>
      </c>
      <c r="F6">
        <v>105270</v>
      </c>
      <c r="G6">
        <v>181390</v>
      </c>
      <c r="H6">
        <v>210000</v>
      </c>
      <c r="I6">
        <v>120780</v>
      </c>
      <c r="J6">
        <v>99000</v>
      </c>
      <c r="K6">
        <v>212850</v>
      </c>
      <c r="L6">
        <v>99000</v>
      </c>
      <c r="M6">
        <v>176000</v>
      </c>
      <c r="N6">
        <v>154000</v>
      </c>
    </row>
    <row r="7">
      <c r="A7" t="str">
        <v>인천</v>
      </c>
      <c r="B7">
        <v>98000</v>
      </c>
      <c r="C7">
        <v>213950</v>
      </c>
      <c r="D7">
        <v>118350</v>
      </c>
      <c r="E7">
        <v>117250</v>
      </c>
      <c r="F7">
        <v>104270</v>
      </c>
      <c r="G7">
        <v>180390</v>
      </c>
      <c r="H7">
        <v>210000</v>
      </c>
      <c r="I7">
        <v>119780</v>
      </c>
      <c r="J7">
        <v>99000</v>
      </c>
      <c r="K7">
        <v>211850</v>
      </c>
      <c r="L7">
        <v>99000</v>
      </c>
      <c r="M7">
        <v>176000</v>
      </c>
      <c r="N7">
        <v>154000</v>
      </c>
    </row>
    <row r="8">
      <c r="A8" t="str">
        <v>강원영동</v>
      </c>
      <c r="B8">
        <v>198000</v>
      </c>
      <c r="C8">
        <v>286000</v>
      </c>
      <c r="D8">
        <v>218350</v>
      </c>
      <c r="E8">
        <v>217250</v>
      </c>
      <c r="F8">
        <v>204270</v>
      </c>
      <c r="G8">
        <v>280390</v>
      </c>
      <c r="H8">
        <v>275000</v>
      </c>
      <c r="I8">
        <v>219780</v>
      </c>
      <c r="J8">
        <v>186000</v>
      </c>
      <c r="K8">
        <v>275000</v>
      </c>
      <c r="L8">
        <v>198000</v>
      </c>
      <c r="M8">
        <v>220000</v>
      </c>
      <c r="N8">
        <v>198000</v>
      </c>
    </row>
    <row r="9">
      <c r="A9" t="str">
        <v>강원영서</v>
      </c>
      <c r="B9">
        <v>132000</v>
      </c>
      <c r="C9">
        <v>247950</v>
      </c>
      <c r="D9">
        <v>152350</v>
      </c>
      <c r="E9">
        <v>151250</v>
      </c>
      <c r="F9">
        <v>138270</v>
      </c>
      <c r="G9">
        <v>214390</v>
      </c>
      <c r="H9">
        <v>250000</v>
      </c>
      <c r="I9">
        <v>153780</v>
      </c>
      <c r="J9">
        <v>186000</v>
      </c>
      <c r="K9">
        <v>245850</v>
      </c>
      <c r="L9">
        <v>132000</v>
      </c>
      <c r="M9">
        <v>202400</v>
      </c>
      <c r="N9">
        <v>198000</v>
      </c>
    </row>
    <row r="10">
      <c r="A10" t="str">
        <v>충북</v>
      </c>
      <c r="B10">
        <v>114000</v>
      </c>
      <c r="C10">
        <v>229950</v>
      </c>
      <c r="D10">
        <v>134350</v>
      </c>
      <c r="E10">
        <v>133250</v>
      </c>
      <c r="F10">
        <v>120270</v>
      </c>
      <c r="G10">
        <v>196390</v>
      </c>
      <c r="H10">
        <v>250000</v>
      </c>
      <c r="I10">
        <v>135780</v>
      </c>
      <c r="J10">
        <v>132000</v>
      </c>
      <c r="K10">
        <v>227850</v>
      </c>
      <c r="L10">
        <v>114000</v>
      </c>
      <c r="M10">
        <v>200000</v>
      </c>
      <c r="N10">
        <v>176000</v>
      </c>
    </row>
    <row r="11">
      <c r="A11" t="str">
        <v>충남</v>
      </c>
      <c r="B11">
        <v>110000</v>
      </c>
      <c r="C11">
        <v>225950</v>
      </c>
      <c r="D11">
        <v>130350</v>
      </c>
      <c r="E11">
        <v>129250</v>
      </c>
      <c r="F11">
        <v>116270</v>
      </c>
      <c r="G11">
        <v>192390</v>
      </c>
      <c r="H11">
        <v>250000</v>
      </c>
      <c r="I11">
        <v>131780</v>
      </c>
      <c r="J11">
        <v>132000</v>
      </c>
      <c r="K11">
        <v>223850</v>
      </c>
      <c r="L11">
        <v>110000</v>
      </c>
      <c r="M11">
        <v>200000</v>
      </c>
      <c r="N11">
        <v>176000</v>
      </c>
    </row>
    <row r="12">
      <c r="A12" t="str">
        <v>경북</v>
      </c>
      <c r="B12">
        <v>187000</v>
      </c>
      <c r="C12">
        <v>275000</v>
      </c>
      <c r="D12">
        <v>207350</v>
      </c>
      <c r="E12">
        <v>206250</v>
      </c>
      <c r="F12">
        <v>193270</v>
      </c>
      <c r="G12">
        <v>269390</v>
      </c>
      <c r="H12">
        <v>250000</v>
      </c>
      <c r="I12">
        <v>208780</v>
      </c>
      <c r="J12">
        <v>198000</v>
      </c>
      <c r="K12">
        <v>275000</v>
      </c>
      <c r="L12">
        <v>187000</v>
      </c>
      <c r="M12">
        <v>193600</v>
      </c>
      <c r="N12">
        <v>220000</v>
      </c>
    </row>
    <row r="13">
      <c r="A13" t="str">
        <v>경남</v>
      </c>
      <c r="B13">
        <v>224000</v>
      </c>
      <c r="C13">
        <v>286000</v>
      </c>
      <c r="D13">
        <v>244350</v>
      </c>
      <c r="E13">
        <v>243250</v>
      </c>
      <c r="F13">
        <v>230270</v>
      </c>
      <c r="G13">
        <v>275000</v>
      </c>
      <c r="H13">
        <v>275000</v>
      </c>
      <c r="I13">
        <v>245780</v>
      </c>
      <c r="J13">
        <v>209000</v>
      </c>
      <c r="K13">
        <v>286000</v>
      </c>
      <c r="L13">
        <v>224000</v>
      </c>
      <c r="M13">
        <v>200000</v>
      </c>
      <c r="N13">
        <v>220000</v>
      </c>
    </row>
    <row r="14">
      <c r="A14" t="str">
        <v>전북</v>
      </c>
      <c r="B14">
        <v>219000</v>
      </c>
      <c r="C14">
        <v>250000</v>
      </c>
      <c r="D14">
        <v>184350</v>
      </c>
      <c r="E14">
        <v>183250</v>
      </c>
      <c r="F14">
        <v>219000</v>
      </c>
      <c r="G14">
        <v>246390</v>
      </c>
      <c r="H14">
        <v>250000</v>
      </c>
      <c r="I14">
        <v>185780</v>
      </c>
      <c r="J14">
        <v>219000</v>
      </c>
      <c r="K14">
        <v>250000</v>
      </c>
      <c r="L14">
        <v>164000</v>
      </c>
      <c r="M14">
        <v>193600</v>
      </c>
      <c r="N14">
        <v>198000</v>
      </c>
    </row>
    <row r="15">
      <c r="A15" t="str">
        <v>전남</v>
      </c>
      <c r="B15">
        <v>225270</v>
      </c>
      <c r="C15">
        <v>286000</v>
      </c>
      <c r="D15">
        <v>239350</v>
      </c>
      <c r="E15">
        <v>238250</v>
      </c>
      <c r="F15">
        <v>225270</v>
      </c>
      <c r="G15">
        <v>275000</v>
      </c>
      <c r="H15">
        <v>275000</v>
      </c>
      <c r="I15">
        <v>240780</v>
      </c>
      <c r="J15">
        <v>225270</v>
      </c>
      <c r="K15">
        <v>275000</v>
      </c>
      <c r="L15">
        <v>219000</v>
      </c>
      <c r="M15">
        <v>239350</v>
      </c>
      <c r="N15">
        <v>225270</v>
      </c>
    </row>
    <row r="17">
      <c r="A17" t="str">
        <v>제주,도서지역</v>
      </c>
      <c r="B17">
        <v>440000</v>
      </c>
    </row>
    <row r="20">
      <c r="A20" t="str">
        <v>1차 제조사</v>
      </c>
      <c r="B20" t="str">
        <v>서울</v>
      </c>
      <c r="C20">
        <v>215950</v>
      </c>
    </row>
    <row r="21">
      <c r="A21" t="str">
        <v>2차 외주 시</v>
      </c>
      <c r="B21" t="str">
        <v>경기</v>
      </c>
      <c r="C21">
        <v>214950</v>
      </c>
    </row>
    <row r="22">
      <c r="B22" t="str">
        <v>인천</v>
      </c>
      <c r="C22">
        <v>213950</v>
      </c>
    </row>
    <row r="23">
      <c r="B23" t="str">
        <v>경북</v>
      </c>
      <c r="C23">
        <v>275000</v>
      </c>
    </row>
    <row r="24">
      <c r="B24" t="str">
        <v>경남</v>
      </c>
      <c r="C24">
        <v>286000</v>
      </c>
    </row>
    <row r="25">
      <c r="B25" t="str">
        <v>충북</v>
      </c>
      <c r="C25">
        <v>229950</v>
      </c>
    </row>
    <row r="26">
      <c r="B26" t="str">
        <v>충남</v>
      </c>
      <c r="C26">
        <v>225950</v>
      </c>
    </row>
    <row r="27">
      <c r="B27" t="str">
        <v>전북</v>
      </c>
      <c r="C27">
        <v>250000</v>
      </c>
    </row>
    <row r="28">
      <c r="B28" t="str">
        <v>전남</v>
      </c>
      <c r="C28">
        <v>286000</v>
      </c>
    </row>
    <row r="29">
      <c r="B29" t="str">
        <v>강원영동</v>
      </c>
      <c r="C29">
        <v>286000</v>
      </c>
    </row>
    <row r="30">
      <c r="B30" t="str">
        <v>강원영서</v>
      </c>
      <c r="C30">
        <v>247950</v>
      </c>
    </row>
    <row r="31">
      <c r="B31" t="str">
        <v>제주</v>
      </c>
      <c r="C31">
        <v>440000</v>
      </c>
    </row>
  </sheetData>
  <mergeCells count="2">
    <mergeCell ref="K2:L2"/>
    <mergeCell ref="A3:A4"/>
  </mergeCells>
  <pageMargins left="0.7086614173228347" right="0.7086614173228347" top="0.7480314960629921" bottom="0.7480314960629921" header="0.31496062992125984" footer="0.31496062992125984"/>
  <ignoredErrors>
    <ignoredError numberStoredAsText="1" sqref="A1:N3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pageMargins left="0.7" right="0.7" top="0.75" bottom="0.75" header="0.3" footer="0.3"/>
  <ignoredErrors>
    <ignoredError numberStoredAsText="1" sqref="A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pageMargins left="0.7" right="0.7" top="0.75" bottom="0.75" header="0.3" footer="0.3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국산차 견적</vt:lpstr>
      <vt:lpstr>발주요청서</vt:lpstr>
      <vt:lpstr>임직원보험가입신청서</vt:lpstr>
      <vt:lpstr>수입차 과세출고확인서</vt:lpstr>
      <vt:lpstr>전자약정신청서</vt:lpstr>
      <vt:lpstr>위약금율표</vt:lpstr>
      <vt:lpstr>정비상품</vt:lpstr>
      <vt:lpstr>국산_DB</vt:lpstr>
      <vt:lpstr>정비비(입고)</vt:lpstr>
      <vt:lpstr>스노우타이어</vt:lpstr>
      <vt:lpstr>잔가테이블</vt:lpstr>
      <vt:lpstr>보험료(공제)</vt:lpstr>
      <vt:lpstr>용품</vt:lpstr>
      <vt:lpstr>정비비(실속형)</vt:lpstr>
      <vt:lpstr>탁송료</vt:lpstr>
      <vt:lpstr>Sheet7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2020-03-26T01:58:51Z</dcterms:created>
  <dcterms:modified xsi:type="dcterms:W3CDTF">2023-02-04T04:46:42Z</dcterms:modified>
  <cp:lastModifiedBy>enduser</cp:lastModifiedBy>
  <cp:lastPrinted>2022-02-18T09:41:50Z</cp:lastPrinted>
  <dc:creator>Windows User</dc:creator>
</cp:coreProperties>
</file>